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3" activeTab="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 sz. mell. " sheetId="11" r:id="rId11"/>
    <sheet name="6.1. sz. mell" sheetId="12" r:id="rId12"/>
    <sheet name="6.1.1. sz. mell" sheetId="13" r:id="rId13"/>
    <sheet name="6.1.2. sz. mell" sheetId="14" r:id="rId14"/>
    <sheet name="6.1.3. sz. mell" sheetId="15" r:id="rId15"/>
    <sheet name="6.2. sz. mell" sheetId="16" r:id="rId16"/>
    <sheet name="6.2.1. sz. mell" sheetId="17" r:id="rId17"/>
    <sheet name="6.2.2. sz. mell" sheetId="18" r:id="rId18"/>
    <sheet name="6.2.3. sz. mell" sheetId="19" r:id="rId19"/>
    <sheet name="6.3. sz. mell" sheetId="20" r:id="rId20"/>
    <sheet name="6.3.1. sz. mell" sheetId="21" r:id="rId21"/>
    <sheet name="6.3.2. sz. mell" sheetId="22" r:id="rId22"/>
    <sheet name="6.3.3. sz. mell" sheetId="23" r:id="rId23"/>
    <sheet name="7. sz. mell." sheetId="24" r:id="rId24"/>
    <sheet name="Munka1" sheetId="25" r:id="rId25"/>
  </sheets>
  <externalReferences>
    <externalReference r:id="rId28"/>
  </externalReferences>
  <definedNames>
    <definedName name="_xlfn.IFERROR" hidden="1">#NAME?</definedName>
    <definedName name="_xlnm.Print_Titles" localSheetId="11">'6.1. sz. mell'!$1:$6</definedName>
    <definedName name="_xlnm.Print_Titles" localSheetId="12">'6.1.1. sz. mell'!$1:$6</definedName>
    <definedName name="_xlnm.Print_Titles" localSheetId="13">'6.1.2. sz. mell'!$1:$6</definedName>
    <definedName name="_xlnm.Print_Titles" localSheetId="14">'6.1.3. sz. mell'!$1:$6</definedName>
    <definedName name="_xlnm.Print_Titles" localSheetId="15">'6.2. sz. mell'!$1:$6</definedName>
    <definedName name="_xlnm.Print_Titles" localSheetId="16">'6.2.1. sz. mell'!$1:$6</definedName>
    <definedName name="_xlnm.Print_Titles" localSheetId="17">'6.2.2. sz. mell'!$1:$6</definedName>
    <definedName name="_xlnm.Print_Titles" localSheetId="18">'6.2.3. sz. mell'!$1:$6</definedName>
    <definedName name="_xlnm.Print_Titles" localSheetId="19">'6.3. sz. mell'!$1:$6</definedName>
    <definedName name="_xlnm.Print_Titles" localSheetId="20">'6.3.1. sz. mell'!$1:$6</definedName>
    <definedName name="_xlnm.Print_Titles" localSheetId="21">'6.3.2. sz. mell'!$1:$6</definedName>
    <definedName name="_xlnm.Print_Titles" localSheetId="22">'6.3.3.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<sst xmlns="http://schemas.openxmlformats.org/spreadsheetml/2006/main" count="3888" uniqueCount="575">
  <si>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</si>
  <si>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</si>
  <si>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</si>
  <si>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</si>
  <si>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</si>
  <si>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</si>
  <si>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</si>
  <si>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</si>
  <si>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</si>
  <si>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</si>
  <si>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</si>
  <si>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</si>
  <si>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</si>
  <si>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</si>
  <si>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</si>
  <si>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</si>
  <si>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</si>
  <si>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</si>
  <si>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</si>
  <si>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</si>
  <si>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</si>
  <si>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</si>
  <si>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</si>
  <si>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</si>
  <si>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</si>
  <si>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</si>
  <si>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</si>
  <si>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</si>
  <si>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</si>
  <si>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</si>
  <si>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</si>
  <si>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</si>
  <si>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</si>
  <si>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</si>
  <si>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</si>
  <si>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</si>
  <si>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</si>
  <si>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</si>
  <si>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</si>
  <si>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</si>
  <si>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</si>
  <si>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</si>
  <si>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</si>
  <si>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</si>
  <si>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</si>
  <si>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</si>
  <si>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</si>
  <si>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</si>
  <si>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</si>
  <si>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</si>
  <si>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</si>
  <si>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</si>
  <si>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</si>
  <si>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</si>
  <si>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</si>
  <si>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</si>
  <si>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</si>
  <si>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</si>
  <si>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</si>
  <si>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</si>
  <si>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</si>
  <si>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</si>
  <si>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</si>
  <si>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</si>
  <si>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</si>
  <si>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</si>
  <si>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</si>
  <si>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</si>
  <si>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</si>
  <si>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</si>
  <si>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</si>
  <si>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</si>
  <si>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</si>
  <si>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</si>
  <si>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</si>
  <si>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</si>
  <si>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</si>
  <si>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</si>
  <si>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</si>
  <si>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</si>
  <si>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</si>
  <si>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</si>
  <si>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</si>
  <si>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</si>
  <si>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</si>
  <si>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</si>
  <si>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</si>
  <si>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</si>
  <si>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</si>
  <si>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</si>
  <si>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</si>
  <si>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</si>
  <si>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</si>
  <si>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</si>
  <si>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</si>
  <si>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</si>
  <si>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</si>
  <si>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</si>
  <si>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</si>
  <si>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</si>
  <si>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</si>
  <si>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</si>
  <si>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</si>
  <si>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</si>
  <si>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</si>
  <si>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</si>
  <si>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</si>
  <si>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</si>
  <si>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</si>
  <si>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</si>
  <si>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</si>
  <si>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</si>
  <si>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</si>
  <si>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</si>
  <si>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</si>
  <si>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</si>
  <si>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</si>
  <si>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</si>
  <si>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</si>
  <si>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</si>
  <si>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</si>
  <si>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</si>
  <si>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</si>
  <si>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</si>
  <si>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</si>
  <si>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</si>
  <si>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</si>
  <si>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</si>
  <si>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</si>
  <si>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</si>
  <si>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</si>
  <si>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</si>
  <si>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</si>
  <si>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</si>
  <si>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</si>
  <si>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</si>
  <si>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</si>
  <si>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</si>
  <si>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</si>
  <si>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</si>
  <si>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</si>
  <si>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</si>
  <si>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</si>
  <si>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</si>
  <si>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</si>
  <si>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</si>
  <si>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</si>
  <si>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</si>
  <si>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</si>
  <si>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</si>
  <si>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</si>
  <si>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</si>
  <si>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</si>
  <si>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</si>
  <si>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</si>
  <si>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</si>
  <si>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</si>
  <si>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</si>
  <si>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</si>
  <si>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</si>
  <si>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</si>
  <si>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</si>
  <si>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</si>
  <si>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</si>
  <si>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</si>
  <si>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</si>
  <si>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</si>
  <si>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</si>
  <si>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</si>
  <si>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</si>
  <si>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</si>
  <si>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</si>
  <si>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</si>
  <si>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</si>
  <si>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</si>
  <si>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</si>
  <si>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</si>
  <si>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</si>
  <si>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</si>
  <si>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</si>
  <si>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</si>
  <si>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</si>
  <si>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</si>
  <si>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</si>
  <si>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</si>
  <si>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</si>
  <si>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</si>
  <si>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</si>
  <si>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</si>
  <si>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</si>
  <si>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</si>
  <si>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</si>
  <si>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</si>
  <si>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</si>
  <si>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</si>
  <si>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</si>
  <si>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</si>
  <si>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</si>
  <si>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</si>
  <si>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</si>
  <si>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</si>
  <si>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</si>
  <si>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</si>
  <si>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</si>
  <si>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</si>
  <si>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</si>
  <si>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</si>
  <si>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</si>
  <si>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</si>
  <si>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</si>
  <si>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</si>
  <si>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</si>
  <si>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</si>
  <si>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</si>
  <si>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</si>
  <si>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</si>
  <si>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</si>
  <si>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</si>
  <si>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</si>
  <si>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</si>
  <si>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</si>
  <si>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</si>
  <si>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</si>
  <si>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</si>
  <si>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</si>
  <si>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</si>
  <si>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</si>
  <si>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</si>
  <si>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</si>
  <si>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</si>
  <si>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</si>
  <si>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</si>
  <si>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</si>
  <si>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</si>
  <si>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</si>
  <si>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</si>
  <si>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</si>
  <si>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</si>
  <si>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</si>
  <si>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</si>
  <si>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</si>
  <si>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</si>
  <si>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</si>
  <si>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</si>
  <si>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</si>
  <si>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</si>
  <si>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</si>
  <si>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</si>
  <si>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</si>
  <si>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</si>
  <si>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</si>
  <si>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</si>
  <si>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</si>
  <si>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</si>
  <si>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</si>
  <si>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</si>
  <si>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</si>
  <si>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</si>
  <si>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</si>
  <si>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</si>
  <si>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</si>
  <si>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</si>
  <si>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</si>
  <si>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</si>
  <si>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</si>
  <si>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</si>
  <si>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</si>
  <si>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</si>
  <si>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</si>
  <si>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</si>
  <si>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</si>
  <si>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</si>
  <si>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</si>
  <si>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</si>
  <si>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</si>
  <si>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</si>
  <si>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</si>
  <si>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</si>
  <si>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</si>
  <si>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</si>
  <si>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</si>
  <si>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</si>
  <si>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</si>
  <si>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</si>
  <si>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</si>
  <si>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</si>
  <si>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</si>
  <si>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</si>
  <si>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</si>
  <si>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</si>
  <si>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</si>
  <si>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</si>
  <si>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</si>
  <si>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</si>
  <si>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</si>
  <si>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</si>
  <si>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</si>
  <si>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</si>
  <si>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</si>
  <si>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</si>
  <si>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</si>
  <si>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</si>
  <si>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</si>
  <si>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</si>
  <si>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</si>
  <si>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</si>
  <si>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</si>
  <si>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</si>
  <si>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</si>
  <si>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</si>
  <si>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</si>
  <si>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</si>
  <si>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</si>
  <si>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</si>
  <si>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</si>
  <si>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</si>
  <si>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</si>
  <si>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</si>
  <si>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</si>
  <si>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</si>
  <si>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</si>
  <si>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</si>
  <si>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</si>
  <si>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</si>
  <si>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</si>
  <si>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</si>
  <si>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</si>
  <si>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</si>
  <si>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</si>
  <si>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</si>
  <si>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</si>
  <si>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</si>
  <si>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</si>
  <si>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</si>
  <si>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</si>
  <si>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</si>
  <si>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</si>
  <si>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</si>
  <si>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</si>
  <si>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</si>
  <si>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</si>
  <si>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</si>
  <si>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</si>
  <si>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</si>
  <si>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</si>
  <si>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</si>
  <si>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</si>
  <si>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</si>
  <si>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</si>
  <si>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</si>
  <si>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</si>
  <si>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</si>
  <si>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</si>
  <si>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</si>
  <si>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</si>
  <si>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</si>
  <si>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</si>
  <si>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</si>
  <si>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</si>
  <si>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</si>
  <si>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</si>
  <si>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</si>
  <si>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</si>
  <si>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</si>
  <si>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</si>
  <si>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</si>
  <si>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</si>
  <si>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</si>
  <si>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</si>
  <si>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</si>
  <si>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</si>
  <si>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</si>
  <si>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</si>
  <si>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</si>
  <si>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</si>
  <si>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</si>
  <si>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</si>
  <si>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</si>
  <si>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</si>
  <si>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</si>
  <si>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</si>
  <si>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</si>
  <si>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</si>
  <si>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</si>
  <si>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</si>
  <si>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</si>
  <si>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</si>
  <si>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</si>
  <si>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</si>
  <si>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</si>
  <si>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</si>
  <si>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</si>
  <si>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</si>
  <si>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</si>
  <si>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</si>
  <si>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</si>
  <si>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</si>
  <si>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</si>
  <si>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</si>
  <si>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</si>
  <si>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</si>
  <si>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</si>
  <si>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</si>
  <si>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</si>
  <si>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</si>
  <si>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</si>
  <si>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</si>
  <si>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</si>
  <si>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</si>
  <si>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</si>
  <si>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</si>
  <si>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</si>
  <si>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</si>
  <si>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</si>
  <si>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</si>
  <si>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</si>
  <si>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</si>
  <si>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</si>
  <si>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</si>
  <si>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</si>
  <si>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</si>
  <si>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</si>
  <si>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</si>
  <si>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</si>
  <si>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</si>
  <si>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</si>
  <si>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</si>
  <si>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</si>
  <si>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</si>
  <si>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</si>
  <si>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</si>
  <si>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</si>
  <si>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</si>
  <si>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</si>
  <si>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</si>
  <si>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</si>
  <si>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</si>
  <si>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</si>
  <si>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</si>
  <si>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</si>
  <si>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</si>
  <si>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</si>
  <si>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</si>
  <si>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</si>
  <si>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</si>
  <si>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</si>
  <si>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</si>
  <si>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</si>
  <si>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</si>
  <si>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</si>
  <si>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</si>
  <si>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</si>
  <si>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</si>
  <si>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</si>
  <si>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</si>
  <si>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</si>
  <si>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</si>
  <si>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</si>
  <si>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</si>
  <si>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</si>
  <si>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</si>
  <si>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</si>
  <si>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</si>
  <si>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</si>
  <si>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</si>
  <si>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</si>
  <si>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</si>
  <si>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</si>
  <si>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</si>
  <si>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</si>
  <si>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</si>
  <si>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</si>
  <si>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</si>
  <si>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</si>
  <si>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</si>
  <si>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</si>
  <si>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</si>
  <si>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</si>
  <si>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</si>
  <si>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</si>
  <si>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</si>
  <si>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</si>
  <si>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2015. évi eredeti előirányzat BEVÉTELEK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</si>
  <si>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</si>
  <si>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</si>
  <si>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</si>
  <si>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</si>
  <si>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</si>
  <si>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</si>
  <si>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</si>
  <si>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</si>
  <si>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</si>
  <si>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</si>
  <si>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</si>
  <si>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</si>
  <si>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</si>
  <si>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</si>
  <si>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</si>
  <si>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</si>
  <si>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</si>
  <si>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</si>
  <si>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</si>
  <si>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</si>
  <si>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</si>
  <si>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</si>
  <si>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</si>
  <si>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</si>
  <si>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* Amennyiben több projekt megvalósítása történi egy időben akkor azokat külön-külön, projektenként be kell mutatni!</t>
  </si>
  <si>
    <t>Eredeti ei.</t>
  </si>
  <si>
    <t>Módosított ei.</t>
  </si>
  <si>
    <t>5. melléklet</t>
  </si>
  <si>
    <t>Eredeti előirányzat</t>
  </si>
  <si>
    <t>Módosított előirányzat</t>
  </si>
  <si>
    <t>6.1. melléklet</t>
  </si>
  <si>
    <t>6.1.1. melléklet</t>
  </si>
  <si>
    <t>6.1.3. melléklet</t>
  </si>
  <si>
    <t>6.1.2. melléklet</t>
  </si>
  <si>
    <t>Költségvetési szerv</t>
  </si>
  <si>
    <t>6.2. melléklet</t>
  </si>
  <si>
    <t>6.2.1. melléklet</t>
  </si>
  <si>
    <t>6.2.2. melléklet</t>
  </si>
  <si>
    <t>6.2.3. melléklet</t>
  </si>
  <si>
    <t>6.3. melléklet</t>
  </si>
  <si>
    <t>6.3.3. melléklet</t>
  </si>
  <si>
    <t>6.3.2. melléklet</t>
  </si>
  <si>
    <t>6.3.1. melléklet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</si>
  <si>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</si>
  <si>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</si>
  <si>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</si>
  <si>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</si>
  <si>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</si>
  <si>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</si>
  <si>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</si>
  <si>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</si>
  <si>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</si>
  <si>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</si>
  <si>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</si>
  <si>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</si>
  <si>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</si>
  <si>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</si>
  <si>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</si>
  <si>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</si>
  <si>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</si>
  <si>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</si>
  <si>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</si>
  <si>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</si>
  <si>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</si>
  <si>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</si>
  <si>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Államháztartáson belüli megelőlegezések bevétele</t>
  </si>
  <si>
    <t>pályázat-busz</t>
  </si>
  <si>
    <t>tárgyi eszköz: mosógép, hűtőgép</t>
  </si>
  <si>
    <t>2015</t>
  </si>
  <si>
    <t>tárgyi ezsköz: fűrész, sövényvágó</t>
  </si>
  <si>
    <t>telefon-faházak</t>
  </si>
  <si>
    <t>faházak felújítása</t>
  </si>
  <si>
    <t>Járda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</si>
  <si>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</si>
  <si>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</si>
  <si>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</si>
  <si>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</si>
  <si>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</si>
  <si>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</si>
  <si>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</si>
  <si>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</si>
  <si>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</si>
  <si>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</si>
  <si>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</si>
  <si>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</si>
  <si>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</si>
  <si>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</si>
  <si>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Finanszírozási bevételek</t>
  </si>
  <si>
    <t>Bevételek összesen:</t>
  </si>
  <si>
    <t xml:space="preserve"> Egyéb működési célú kiadások</t>
  </si>
  <si>
    <t>Egyenleg</t>
  </si>
  <si>
    <t>Tartalék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</si>
</sst>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Alignment="1">
      <alignment/>
    </xf>
    <xf numFmtId="0" fontId="2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3" fillId="0" borderId="12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6" xfId="0" applyNumberFormat="1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30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 applyProtection="1">
      <alignment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3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/>
    </xf>
    <xf numFmtId="164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8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56" xfId="60" applyFont="1" applyFill="1" applyBorder="1" applyAlignment="1" applyProtection="1">
      <alignment horizontal="center" vertical="center" wrapText="1"/>
      <protection/>
    </xf>
    <xf numFmtId="0" fontId="12" fillId="0" borderId="57" xfId="60" applyFont="1" applyFill="1" applyBorder="1" applyAlignment="1" applyProtection="1">
      <alignment horizontal="center" vertical="center" wrapText="1"/>
      <protection/>
    </xf>
    <xf numFmtId="164" fontId="12" fillId="0" borderId="5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5" xfId="60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6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4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62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/>
    </xf>
    <xf numFmtId="164" fontId="12" fillId="0" borderId="63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left" vertical="center"/>
    </xf>
    <xf numFmtId="3" fontId="13" fillId="0" borderId="65" xfId="0" applyNumberFormat="1" applyFont="1" applyFill="1" applyBorder="1" applyAlignment="1" applyProtection="1">
      <alignment horizontal="right" vertical="center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6" xfId="0" applyNumberFormat="1" applyFont="1" applyFill="1" applyBorder="1" applyAlignment="1">
      <alignment horizontal="right" vertical="center" wrapText="1"/>
    </xf>
    <xf numFmtId="4" fontId="12" fillId="0" borderId="66" xfId="0" applyNumberFormat="1" applyFont="1" applyFill="1" applyBorder="1" applyAlignment="1">
      <alignment horizontal="right" vertical="center" wrapText="1"/>
    </xf>
    <xf numFmtId="49" fontId="18" fillId="0" borderId="67" xfId="0" applyNumberFormat="1" applyFont="1" applyFill="1" applyBorder="1" applyAlignment="1" quotePrefix="1">
      <alignment horizontal="left" vertical="center" indent="1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3" fontId="18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5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9" fontId="13" fillId="0" borderId="67" xfId="0" applyNumberFormat="1" applyFont="1" applyFill="1" applyBorder="1" applyAlignment="1">
      <alignment horizontal="left" vertical="center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68" xfId="0" applyNumberFormat="1" applyFont="1" applyFill="1" applyBorder="1" applyAlignment="1" applyProtection="1">
      <alignment horizontal="lef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/>
      <protection locked="0"/>
    </xf>
    <xf numFmtId="3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70" xfId="0" applyNumberFormat="1" applyFont="1" applyFill="1" applyBorder="1" applyAlignment="1">
      <alignment horizontal="right" vertical="center" wrapText="1"/>
    </xf>
    <xf numFmtId="49" fontId="12" fillId="0" borderId="50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3" xfId="0" applyNumberFormat="1" applyFont="1" applyFill="1" applyBorder="1" applyAlignment="1">
      <alignment vertical="center"/>
    </xf>
    <xf numFmtId="4" fontId="13" fillId="0" borderId="43" xfId="0" applyNumberFormat="1" applyFont="1" applyFill="1" applyBorder="1" applyAlignment="1" applyProtection="1">
      <alignment vertical="center" wrapText="1"/>
      <protection locked="0"/>
    </xf>
    <xf numFmtId="49" fontId="12" fillId="0" borderId="61" xfId="0" applyNumberFormat="1" applyFont="1" applyFill="1" applyBorder="1" applyAlignment="1" applyProtection="1">
      <alignment vertical="center"/>
      <protection locked="0"/>
    </xf>
    <xf numFmtId="49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164" fontId="12" fillId="0" borderId="65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>
      <alignment horizontal="left" vertical="center"/>
    </xf>
    <xf numFmtId="164" fontId="12" fillId="0" borderId="45" xfId="0" applyNumberFormat="1" applyFont="1" applyFill="1" applyBorder="1" applyAlignment="1" applyProtection="1">
      <alignment horizontal="right" vertical="center" wrapText="1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7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7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28" fillId="0" borderId="0" xfId="0" applyFont="1" applyAlignment="1" applyProtection="1">
      <alignment horizontal="right" vertical="top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 quotePrefix="1">
      <alignment horizontal="right" vertical="center" indent="1"/>
      <protection/>
    </xf>
    <xf numFmtId="49" fontId="6" fillId="0" borderId="43" xfId="0" applyNumberFormat="1" applyFont="1" applyFill="1" applyBorder="1" applyAlignment="1" applyProtection="1">
      <alignment horizontal="right" vertical="center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Fill="1" applyBorder="1" applyAlignment="1" applyProtection="1">
      <alignment horizontal="center" vertical="center" wrapTex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3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2" fillId="0" borderId="0" xfId="61" applyFill="1" applyProtection="1">
      <alignment/>
      <protection/>
    </xf>
    <xf numFmtId="0" fontId="2" fillId="0" borderId="0" xfId="61" applyFill="1" applyProtection="1">
      <alignment/>
      <protection locked="0"/>
    </xf>
    <xf numFmtId="0" fontId="4" fillId="0" borderId="0" xfId="0" applyFont="1" applyFill="1" applyAlignment="1">
      <alignment horizontal="right"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5" xfId="61" applyFont="1" applyFill="1" applyBorder="1" applyAlignment="1" applyProtection="1">
      <alignment horizontal="center" vertical="center"/>
      <protection/>
    </xf>
    <xf numFmtId="0" fontId="6" fillId="0" borderId="73" xfId="61" applyFont="1" applyFill="1" applyBorder="1" applyAlignment="1" applyProtection="1">
      <alignment horizontal="center" vertical="center"/>
      <protection/>
    </xf>
    <xf numFmtId="0" fontId="13" fillId="0" borderId="22" xfId="61" applyFont="1" applyFill="1" applyBorder="1" applyAlignment="1" applyProtection="1">
      <alignment horizontal="left" vertical="center" indent="1"/>
      <protection/>
    </xf>
    <xf numFmtId="0" fontId="13" fillId="0" borderId="16" xfId="61" applyFont="1" applyFill="1" applyBorder="1" applyAlignment="1" applyProtection="1">
      <alignment horizontal="left" vertical="center" indent="1"/>
      <protection/>
    </xf>
    <xf numFmtId="0" fontId="13" fillId="0" borderId="10" xfId="61" applyFont="1" applyFill="1" applyBorder="1" applyAlignment="1" applyProtection="1">
      <alignment horizontal="left" vertical="center" wrapText="1" indent="1"/>
      <protection/>
    </xf>
    <xf numFmtId="164" fontId="13" fillId="0" borderId="10" xfId="61" applyNumberFormat="1" applyFont="1" applyFill="1" applyBorder="1" applyAlignment="1" applyProtection="1">
      <alignment vertical="center"/>
      <protection locked="0"/>
    </xf>
    <xf numFmtId="164" fontId="13" fillId="0" borderId="74" xfId="61" applyNumberFormat="1" applyFont="1" applyFill="1" applyBorder="1" applyAlignment="1" applyProtection="1">
      <alignment vertical="center"/>
      <protection/>
    </xf>
    <xf numFmtId="0" fontId="13" fillId="0" borderId="17" xfId="61" applyFont="1" applyFill="1" applyBorder="1" applyAlignment="1" applyProtection="1">
      <alignment horizontal="left" vertical="center" indent="1"/>
      <protection/>
    </xf>
    <xf numFmtId="0" fontId="13" fillId="0" borderId="11" xfId="61" applyFont="1" applyFill="1" applyBorder="1" applyAlignment="1" applyProtection="1">
      <alignment horizontal="left" vertical="center" wrapText="1" indent="1"/>
      <protection/>
    </xf>
    <xf numFmtId="164" fontId="13" fillId="0" borderId="11" xfId="61" applyNumberFormat="1" applyFont="1" applyFill="1" applyBorder="1" applyAlignment="1" applyProtection="1">
      <alignment vertical="center"/>
      <protection locked="0"/>
    </xf>
    <xf numFmtId="164" fontId="13" fillId="0" borderId="30" xfId="61" applyNumberFormat="1" applyFont="1" applyFill="1" applyBorder="1" applyAlignment="1" applyProtection="1">
      <alignment vertical="center"/>
      <protection/>
    </xf>
    <xf numFmtId="0" fontId="13" fillId="0" borderId="12" xfId="61" applyFont="1" applyFill="1" applyBorder="1" applyAlignment="1" applyProtection="1">
      <alignment horizontal="left" vertical="center" wrapText="1" indent="1"/>
      <protection/>
    </xf>
    <xf numFmtId="164" fontId="13" fillId="0" borderId="12" xfId="61" applyNumberFormat="1" applyFont="1" applyFill="1" applyBorder="1" applyAlignment="1" applyProtection="1">
      <alignment vertical="center"/>
      <protection locked="0"/>
    </xf>
    <xf numFmtId="164" fontId="13" fillId="0" borderId="36" xfId="61" applyNumberFormat="1" applyFont="1" applyFill="1" applyBorder="1" applyAlignment="1" applyProtection="1">
      <alignment vertical="center"/>
      <protection/>
    </xf>
    <xf numFmtId="0" fontId="13" fillId="0" borderId="11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vertical="center" indent="1"/>
      <protection/>
    </xf>
    <xf numFmtId="164" fontId="12" fillId="0" borderId="23" xfId="61" applyNumberFormat="1" applyFont="1" applyFill="1" applyBorder="1" applyAlignment="1" applyProtection="1">
      <alignment vertical="center"/>
      <protection/>
    </xf>
    <xf numFmtId="164" fontId="12" fillId="0" borderId="26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indent="1"/>
      <protection/>
    </xf>
    <xf numFmtId="0" fontId="13" fillId="0" borderId="12" xfId="61" applyFont="1" applyFill="1" applyBorder="1" applyAlignment="1" applyProtection="1">
      <alignment horizontal="left" vertical="center" indent="1"/>
      <protection/>
    </xf>
    <xf numFmtId="0" fontId="12" fillId="0" borderId="22" xfId="61" applyFont="1" applyFill="1" applyBorder="1" applyAlignment="1" applyProtection="1">
      <alignment horizontal="left" vertical="center" indent="1"/>
      <protection/>
    </xf>
    <xf numFmtId="0" fontId="6" fillId="0" borderId="23" xfId="61" applyFont="1" applyFill="1" applyBorder="1" applyAlignment="1" applyProtection="1">
      <alignment horizontal="left" indent="1"/>
      <protection/>
    </xf>
    <xf numFmtId="164" fontId="12" fillId="0" borderId="23" xfId="61" applyNumberFormat="1" applyFont="1" applyFill="1" applyBorder="1" applyProtection="1">
      <alignment/>
      <protection/>
    </xf>
    <xf numFmtId="164" fontId="12" fillId="0" borderId="26" xfId="61" applyNumberFormat="1" applyFont="1" applyFill="1" applyBorder="1" applyProtection="1">
      <alignment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72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64" fontId="4" fillId="0" borderId="34" xfId="0" applyNumberFormat="1" applyFont="1" applyFill="1" applyBorder="1" applyAlignment="1">
      <alignment horizontal="right" vertical="center"/>
    </xf>
    <xf numFmtId="164" fontId="6" fillId="0" borderId="7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3" fillId="0" borderId="50" xfId="0" applyNumberFormat="1" applyFont="1" applyFill="1" applyBorder="1" applyAlignment="1">
      <alignment horizontal="left" vertical="center" wrapText="1" indent="2"/>
    </xf>
    <xf numFmtId="164" fontId="3" fillId="0" borderId="71" xfId="0" applyNumberFormat="1" applyFont="1" applyFill="1" applyBorder="1" applyAlignment="1">
      <alignment horizontal="left" vertical="center" wrapText="1" indent="2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6" fillId="0" borderId="43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27" fillId="0" borderId="61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3" fillId="0" borderId="50" xfId="0" applyNumberFormat="1" applyFont="1" applyFill="1" applyBorder="1" applyAlignment="1">
      <alignment horizontal="center" vertical="center" wrapText="1"/>
    </xf>
    <xf numFmtId="164" fontId="3" fillId="0" borderId="71" xfId="0" applyNumberFormat="1" applyFont="1" applyFill="1" applyBorder="1" applyAlignment="1">
      <alignment horizontal="center" vertical="center" wrapText="1"/>
    </xf>
    <xf numFmtId="164" fontId="0" fillId="0" borderId="64" xfId="0" applyNumberFormat="1" applyFill="1" applyBorder="1" applyAlignment="1" applyProtection="1">
      <alignment horizontal="left" vertical="center" wrapText="1"/>
      <protection locked="0"/>
    </xf>
    <xf numFmtId="164" fontId="0" fillId="0" borderId="76" xfId="0" applyNumberFormat="1" applyFill="1" applyBorder="1" applyAlignment="1" applyProtection="1">
      <alignment horizontal="left" vertical="center" wrapText="1"/>
      <protection locked="0"/>
    </xf>
    <xf numFmtId="164" fontId="0" fillId="0" borderId="77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71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61" applyFont="1" applyFill="1" applyAlignment="1" applyProtection="1">
      <alignment horizontal="center" wrapText="1"/>
      <protection/>
    </xf>
    <xf numFmtId="0" fontId="5" fillId="0" borderId="0" xfId="61" applyFont="1" applyFill="1" applyAlignment="1" applyProtection="1">
      <alignment horizontal="center"/>
      <protection/>
    </xf>
    <xf numFmtId="0" fontId="20" fillId="0" borderId="58" xfId="61" applyFont="1" applyFill="1" applyBorder="1" applyAlignment="1" applyProtection="1">
      <alignment horizontal="left" vertical="center" indent="1"/>
      <protection/>
    </xf>
    <xf numFmtId="0" fontId="20" fillId="0" borderId="71" xfId="61" applyFont="1" applyFill="1" applyBorder="1" applyAlignment="1" applyProtection="1">
      <alignment horizontal="left" vertical="center" indent="1"/>
      <protection/>
    </xf>
    <xf numFmtId="0" fontId="20" fillId="0" borderId="38" xfId="61" applyFont="1" applyFill="1" applyBorder="1" applyAlignment="1" applyProtection="1">
      <alignment horizontal="left" vertical="center" inden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46;z&#246;s\2015%20&#233;vi%20k&#246;lts&#233;gvet&#233;s\P&#233;nzesgy&#337;r%20&#214;\P&#233;nzesgy&#337;r%20K&#246;zs&#233;g%20&#214;nkorm&#225;nyzat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C36" sqref="C36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340" t="s">
        <v>108</v>
      </c>
      <c r="B1" s="101"/>
    </row>
    <row r="2" spans="1:2" ht="12.75">
      <c r="A2" s="101"/>
      <c r="B2" s="101"/>
    </row>
    <row r="3" spans="1:2" ht="12.75">
      <c r="A3" s="342"/>
      <c r="B3" s="342"/>
    </row>
    <row r="4" spans="1:2" ht="15.75">
      <c r="A4" s="103"/>
      <c r="B4" s="346"/>
    </row>
    <row r="5" spans="1:2" ht="15.75">
      <c r="A5" s="103"/>
      <c r="B5" s="346"/>
    </row>
    <row r="6" spans="1:2" s="75" customFormat="1" ht="15.75">
      <c r="A6" s="103" t="s">
        <v>482</v>
      </c>
      <c r="B6" s="342"/>
    </row>
    <row r="7" spans="1:2" s="75" customFormat="1" ht="12.75">
      <c r="A7" s="342"/>
      <c r="B7" s="342"/>
    </row>
    <row r="8" spans="1:2" s="75" customFormat="1" ht="12.75">
      <c r="A8" s="342"/>
      <c r="B8" s="342"/>
    </row>
    <row r="9" spans="1:2" ht="12.75">
      <c r="A9" s="342" t="s">
        <v>528</v>
      </c>
      <c r="B9" s="342" t="s">
        <v>476</v>
      </c>
    </row>
    <row r="10" spans="1:2" ht="12.75">
      <c r="A10" s="342" t="s">
        <v>526</v>
      </c>
      <c r="B10" s="342" t="s">
        <v>483</v>
      </c>
    </row>
    <row r="11" spans="1:2" ht="12.75">
      <c r="A11" s="342" t="s">
        <v>527</v>
      </c>
      <c r="B11" s="342" t="s">
        <v>484</v>
      </c>
    </row>
    <row r="12" spans="1:2" ht="12.75">
      <c r="A12" s="342"/>
      <c r="B12" s="342"/>
    </row>
    <row r="13" spans="1:2" ht="15.75">
      <c r="A13" s="103" t="str">
        <f>+CONCATENATE(LEFT(A6,4),". évi módosított előirányzat BEVÉTELEK")</f>
        <v>2015. évi módosított előirányzat BEVÉTELEK</v>
      </c>
      <c r="B13" s="346"/>
    </row>
    <row r="14" spans="1:2" ht="12.75">
      <c r="A14" s="342"/>
      <c r="B14" s="342"/>
    </row>
    <row r="15" spans="1:2" s="75" customFormat="1" ht="12.75">
      <c r="A15" s="342" t="s">
        <v>529</v>
      </c>
      <c r="B15" s="342" t="s">
        <v>477</v>
      </c>
    </row>
    <row r="16" spans="1:2" ht="12.75">
      <c r="A16" s="342" t="s">
        <v>530</v>
      </c>
      <c r="B16" s="342" t="s">
        <v>485</v>
      </c>
    </row>
    <row r="17" spans="1:2" ht="12.75">
      <c r="A17" s="342" t="s">
        <v>531</v>
      </c>
      <c r="B17" s="342" t="s">
        <v>486</v>
      </c>
    </row>
    <row r="18" spans="1:2" ht="12.75">
      <c r="A18" s="342"/>
      <c r="B18" s="342"/>
    </row>
    <row r="19" spans="1:2" ht="14.25">
      <c r="A19" s="349" t="str">
        <f>+CONCATENATE(LEFT(A6,4),". I. félévi (I-II. negyedévi) teljesítés BEVÉTELEK")</f>
        <v>2015. I. félévi (I-II. negyedévi) teljesítés BEVÉTELEK</v>
      </c>
      <c r="B19" s="346"/>
    </row>
    <row r="20" spans="1:2" ht="12.75">
      <c r="A20" s="342"/>
      <c r="B20" s="342"/>
    </row>
    <row r="21" spans="1:2" ht="12.75">
      <c r="A21" s="342" t="s">
        <v>532</v>
      </c>
      <c r="B21" s="342" t="s">
        <v>478</v>
      </c>
    </row>
    <row r="22" spans="1:2" ht="12.75">
      <c r="A22" s="342" t="s">
        <v>533</v>
      </c>
      <c r="B22" s="342" t="s">
        <v>487</v>
      </c>
    </row>
    <row r="23" spans="1:2" ht="12.75">
      <c r="A23" s="342" t="s">
        <v>534</v>
      </c>
      <c r="B23" s="342" t="s">
        <v>488</v>
      </c>
    </row>
    <row r="24" spans="1:2" ht="12.75">
      <c r="A24" s="342"/>
      <c r="B24" s="342"/>
    </row>
    <row r="25" spans="1:2" ht="15.75">
      <c r="A25" s="103" t="str">
        <f>+CONCATENATE(LEFT(A6,4),". évi eredeti előirányzat KIADÁSOK")</f>
        <v>2015. évi eredeti előirányzat KIADÁSOK</v>
      </c>
      <c r="B25" s="346"/>
    </row>
    <row r="26" spans="1:2" ht="12.75">
      <c r="A26" s="342"/>
      <c r="B26" s="342"/>
    </row>
    <row r="27" spans="1:2" ht="12.75">
      <c r="A27" s="342" t="s">
        <v>535</v>
      </c>
      <c r="B27" s="342" t="s">
        <v>479</v>
      </c>
    </row>
    <row r="28" spans="1:2" ht="12.75">
      <c r="A28" s="342" t="s">
        <v>536</v>
      </c>
      <c r="B28" s="342" t="s">
        <v>489</v>
      </c>
    </row>
    <row r="29" spans="1:2" ht="12.75">
      <c r="A29" s="342" t="s">
        <v>537</v>
      </c>
      <c r="B29" s="342" t="s">
        <v>490</v>
      </c>
    </row>
    <row r="30" spans="1:2" ht="12.75">
      <c r="A30" s="342"/>
      <c r="B30" s="342"/>
    </row>
    <row r="31" spans="1:2" ht="15.75">
      <c r="A31" s="103" t="str">
        <f>+CONCATENATE(LEFT(A6,4),". évi módosított előirányzat KIADÁSOK")</f>
        <v>2015. évi módosított előirányzat KIADÁSOK</v>
      </c>
      <c r="B31" s="346"/>
    </row>
    <row r="32" spans="1:2" ht="12.75">
      <c r="A32" s="342"/>
      <c r="B32" s="342"/>
    </row>
    <row r="33" spans="1:2" ht="12.75">
      <c r="A33" s="342" t="s">
        <v>538</v>
      </c>
      <c r="B33" s="342" t="s">
        <v>480</v>
      </c>
    </row>
    <row r="34" spans="1:2" ht="12.75">
      <c r="A34" s="342" t="s">
        <v>539</v>
      </c>
      <c r="B34" s="342" t="s">
        <v>491</v>
      </c>
    </row>
    <row r="35" spans="1:2" ht="12.75">
      <c r="A35" s="342" t="s">
        <v>540</v>
      </c>
      <c r="B35" s="342" t="s">
        <v>492</v>
      </c>
    </row>
    <row r="36" spans="1:2" ht="12.75">
      <c r="A36" s="342"/>
      <c r="B36" s="342"/>
    </row>
    <row r="37" spans="1:2" ht="15.75">
      <c r="A37" s="348" t="str">
        <f>+CONCATENATE(LEFT(A6,4),". I. félévi (I-II. negyedévi) teljesítés KIADÁSOK")</f>
        <v>2015. I. félévi (I-II. negyedévi) teljesítés KIADÁSOK</v>
      </c>
      <c r="B37" s="346"/>
    </row>
    <row r="38" spans="1:2" ht="12.75">
      <c r="A38" s="342"/>
      <c r="B38" s="342"/>
    </row>
    <row r="39" spans="1:2" ht="12.75">
      <c r="A39" s="342" t="s">
        <v>541</v>
      </c>
      <c r="B39" s="342" t="s">
        <v>481</v>
      </c>
    </row>
    <row r="40" spans="1:2" ht="12.75">
      <c r="A40" s="342" t="s">
        <v>542</v>
      </c>
      <c r="B40" s="342" t="s">
        <v>493</v>
      </c>
    </row>
    <row r="41" spans="1:2" ht="12.75">
      <c r="A41" s="342" t="s">
        <v>543</v>
      </c>
      <c r="B41" s="342" t="s">
        <v>494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F12" sqref="F12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72" t="s">
        <v>1</v>
      </c>
      <c r="B1" s="472"/>
      <c r="C1" s="472"/>
      <c r="D1" s="472"/>
      <c r="E1" s="472"/>
      <c r="F1" s="472"/>
      <c r="G1" s="472"/>
    </row>
    <row r="2" spans="1:7" ht="23.25" customHeight="1" thickBot="1">
      <c r="A2" s="87"/>
      <c r="B2" s="38"/>
      <c r="C2" s="38"/>
      <c r="D2" s="38"/>
      <c r="E2" s="38"/>
      <c r="F2" s="38"/>
      <c r="G2" s="33" t="s">
        <v>50</v>
      </c>
    </row>
    <row r="3" spans="1:7" s="29" customFormat="1" ht="48.75" customHeight="1" thickBot="1">
      <c r="A3" s="88" t="s">
        <v>57</v>
      </c>
      <c r="B3" s="89" t="s">
        <v>55</v>
      </c>
      <c r="C3" s="89" t="s">
        <v>56</v>
      </c>
      <c r="D3" s="89" t="str">
        <f>+'3.sz.mell.'!D3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5" customHeight="1" thickBot="1">
      <c r="A4" s="35" t="s">
        <v>433</v>
      </c>
      <c r="B4" s="36" t="s">
        <v>434</v>
      </c>
      <c r="C4" s="36" t="s">
        <v>435</v>
      </c>
      <c r="D4" s="36" t="s">
        <v>437</v>
      </c>
      <c r="E4" s="36" t="s">
        <v>436</v>
      </c>
      <c r="F4" s="36" t="s">
        <v>438</v>
      </c>
      <c r="G4" s="37" t="s">
        <v>495</v>
      </c>
    </row>
    <row r="5" spans="1:7" ht="15.75" customHeight="1">
      <c r="A5" s="45" t="s">
        <v>554</v>
      </c>
      <c r="B5" s="46">
        <v>800</v>
      </c>
      <c r="C5" s="278" t="s">
        <v>551</v>
      </c>
      <c r="D5" s="46"/>
      <c r="E5" s="46">
        <v>800</v>
      </c>
      <c r="F5" s="46">
        <v>96</v>
      </c>
      <c r="G5" s="47">
        <f aca="true" t="shared" si="0" ref="G5:G23">B5-D5-F5</f>
        <v>704</v>
      </c>
    </row>
    <row r="6" spans="1:7" ht="15.75" customHeight="1">
      <c r="A6" s="45" t="s">
        <v>555</v>
      </c>
      <c r="B6" s="46">
        <v>640</v>
      </c>
      <c r="C6" s="278" t="s">
        <v>551</v>
      </c>
      <c r="D6" s="46"/>
      <c r="E6" s="46"/>
      <c r="F6" s="46">
        <v>544</v>
      </c>
      <c r="G6" s="47">
        <f t="shared" si="0"/>
        <v>96</v>
      </c>
    </row>
    <row r="7" spans="1:7" ht="15.75" customHeight="1">
      <c r="A7" s="45"/>
      <c r="B7" s="46"/>
      <c r="C7" s="278"/>
      <c r="D7" s="46"/>
      <c r="E7" s="46"/>
      <c r="F7" s="46"/>
      <c r="G7" s="47">
        <f t="shared" si="0"/>
        <v>0</v>
      </c>
    </row>
    <row r="8" spans="1:7" ht="15.75" customHeight="1">
      <c r="A8" s="45"/>
      <c r="B8" s="46"/>
      <c r="C8" s="278"/>
      <c r="D8" s="46"/>
      <c r="E8" s="46"/>
      <c r="F8" s="46"/>
      <c r="G8" s="47">
        <f t="shared" si="0"/>
        <v>0</v>
      </c>
    </row>
    <row r="9" spans="1:7" ht="15.75" customHeight="1">
      <c r="A9" s="45"/>
      <c r="B9" s="46"/>
      <c r="C9" s="278"/>
      <c r="D9" s="46"/>
      <c r="E9" s="46"/>
      <c r="F9" s="46"/>
      <c r="G9" s="47">
        <f t="shared" si="0"/>
        <v>0</v>
      </c>
    </row>
    <row r="10" spans="1:7" ht="15.75" customHeight="1">
      <c r="A10" s="45"/>
      <c r="B10" s="46"/>
      <c r="C10" s="278"/>
      <c r="D10" s="46"/>
      <c r="E10" s="46"/>
      <c r="F10" s="46"/>
      <c r="G10" s="47">
        <f t="shared" si="0"/>
        <v>0</v>
      </c>
    </row>
    <row r="11" spans="1:7" ht="15.75" customHeight="1">
      <c r="A11" s="45"/>
      <c r="B11" s="46"/>
      <c r="C11" s="278"/>
      <c r="D11" s="46"/>
      <c r="E11" s="46"/>
      <c r="F11" s="46"/>
      <c r="G11" s="47">
        <f t="shared" si="0"/>
        <v>0</v>
      </c>
    </row>
    <row r="12" spans="1:7" ht="15.75" customHeight="1">
      <c r="A12" s="45"/>
      <c r="B12" s="46"/>
      <c r="C12" s="278"/>
      <c r="D12" s="46"/>
      <c r="E12" s="46"/>
      <c r="F12" s="46"/>
      <c r="G12" s="47">
        <f t="shared" si="0"/>
        <v>0</v>
      </c>
    </row>
    <row r="13" spans="1:7" ht="15.75" customHeight="1">
      <c r="A13" s="45"/>
      <c r="B13" s="46"/>
      <c r="C13" s="278"/>
      <c r="D13" s="46"/>
      <c r="E13" s="46"/>
      <c r="F13" s="46"/>
      <c r="G13" s="47">
        <f t="shared" si="0"/>
        <v>0</v>
      </c>
    </row>
    <row r="14" spans="1:7" ht="15.75" customHeight="1">
      <c r="A14" s="45"/>
      <c r="B14" s="46"/>
      <c r="C14" s="278"/>
      <c r="D14" s="46"/>
      <c r="E14" s="46"/>
      <c r="F14" s="46"/>
      <c r="G14" s="47">
        <f t="shared" si="0"/>
        <v>0</v>
      </c>
    </row>
    <row r="15" spans="1:7" ht="15.75" customHeight="1">
      <c r="A15" s="45"/>
      <c r="B15" s="46"/>
      <c r="C15" s="278"/>
      <c r="D15" s="46"/>
      <c r="E15" s="46"/>
      <c r="F15" s="46"/>
      <c r="G15" s="47">
        <f t="shared" si="0"/>
        <v>0</v>
      </c>
    </row>
    <row r="16" spans="1:7" ht="15.75" customHeight="1">
      <c r="A16" s="45"/>
      <c r="B16" s="46"/>
      <c r="C16" s="278"/>
      <c r="D16" s="46"/>
      <c r="E16" s="46"/>
      <c r="F16" s="46"/>
      <c r="G16" s="47">
        <f t="shared" si="0"/>
        <v>0</v>
      </c>
    </row>
    <row r="17" spans="1:7" ht="15.75" customHeight="1">
      <c r="A17" s="45"/>
      <c r="B17" s="46"/>
      <c r="C17" s="278"/>
      <c r="D17" s="46"/>
      <c r="E17" s="46"/>
      <c r="F17" s="46"/>
      <c r="G17" s="47">
        <f t="shared" si="0"/>
        <v>0</v>
      </c>
    </row>
    <row r="18" spans="1:7" ht="15.75" customHeight="1">
      <c r="A18" s="45"/>
      <c r="B18" s="46"/>
      <c r="C18" s="278"/>
      <c r="D18" s="46"/>
      <c r="E18" s="46"/>
      <c r="F18" s="46"/>
      <c r="G18" s="47">
        <f t="shared" si="0"/>
        <v>0</v>
      </c>
    </row>
    <row r="19" spans="1:7" ht="15.75" customHeight="1">
      <c r="A19" s="45"/>
      <c r="B19" s="46"/>
      <c r="C19" s="278"/>
      <c r="D19" s="46"/>
      <c r="E19" s="46"/>
      <c r="F19" s="46"/>
      <c r="G19" s="47">
        <f t="shared" si="0"/>
        <v>0</v>
      </c>
    </row>
    <row r="20" spans="1:7" ht="15.75" customHeight="1">
      <c r="A20" s="45"/>
      <c r="B20" s="46"/>
      <c r="C20" s="278"/>
      <c r="D20" s="46"/>
      <c r="E20" s="46"/>
      <c r="F20" s="46"/>
      <c r="G20" s="47">
        <f t="shared" si="0"/>
        <v>0</v>
      </c>
    </row>
    <row r="21" spans="1:7" ht="15.75" customHeight="1">
      <c r="A21" s="45"/>
      <c r="B21" s="46"/>
      <c r="C21" s="278"/>
      <c r="D21" s="46"/>
      <c r="E21" s="46"/>
      <c r="F21" s="46"/>
      <c r="G21" s="47">
        <f t="shared" si="0"/>
        <v>0</v>
      </c>
    </row>
    <row r="22" spans="1:7" ht="15.75" customHeight="1">
      <c r="A22" s="45"/>
      <c r="B22" s="46"/>
      <c r="C22" s="278"/>
      <c r="D22" s="46"/>
      <c r="E22" s="46"/>
      <c r="F22" s="46"/>
      <c r="G22" s="47">
        <f t="shared" si="0"/>
        <v>0</v>
      </c>
    </row>
    <row r="23" spans="1:7" ht="15.75" customHeight="1" thickBot="1">
      <c r="A23" s="48"/>
      <c r="B23" s="49"/>
      <c r="C23" s="279"/>
      <c r="D23" s="49"/>
      <c r="E23" s="49"/>
      <c r="F23" s="49"/>
      <c r="G23" s="50">
        <f t="shared" si="0"/>
        <v>0</v>
      </c>
    </row>
    <row r="24" spans="1:7" s="44" customFormat="1" ht="18" customHeight="1" thickBot="1">
      <c r="A24" s="90" t="s">
        <v>53</v>
      </c>
      <c r="B24" s="91">
        <f>SUM(B5:B23)</f>
        <v>1440</v>
      </c>
      <c r="C24" s="63"/>
      <c r="D24" s="91">
        <f>SUM(D5:D23)</f>
        <v>0</v>
      </c>
      <c r="E24" s="91"/>
      <c r="F24" s="91">
        <f>SUM(F5:F23)</f>
        <v>640</v>
      </c>
      <c r="G24" s="51">
        <f>SUM(G5:G23)</f>
        <v>800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zoomScale="130" zoomScaleNormal="130" zoomScaleSheetLayoutView="100" workbookViewId="0" topLeftCell="A1">
      <selection activeCell="Q24" sqref="Q24"/>
    </sheetView>
  </sheetViews>
  <sheetFormatPr defaultColWidth="9.00390625" defaultRowHeight="12.75"/>
  <cols>
    <col min="1" max="1" width="28.50390625" style="31" customWidth="1"/>
    <col min="2" max="13" width="10.00390625" style="31" customWidth="1"/>
    <col min="14" max="14" width="4.00390625" style="31" customWidth="1"/>
    <col min="15" max="16384" width="9.375" style="31" customWidth="1"/>
  </cols>
  <sheetData>
    <row r="1" spans="1:14" ht="15.75" customHeight="1">
      <c r="A1" s="488" t="s">
        <v>496</v>
      </c>
      <c r="B1" s="488"/>
      <c r="C1" s="488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73" t="s">
        <v>510</v>
      </c>
    </row>
    <row r="2" spans="1:14" ht="15.75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474" t="s">
        <v>50</v>
      </c>
      <c r="M2" s="474"/>
      <c r="N2" s="473"/>
    </row>
    <row r="3" spans="1:14" ht="13.5" thickBot="1">
      <c r="A3" s="475" t="s">
        <v>90</v>
      </c>
      <c r="B3" s="478" t="s">
        <v>497</v>
      </c>
      <c r="C3" s="478"/>
      <c r="D3" s="478"/>
      <c r="E3" s="478"/>
      <c r="F3" s="478"/>
      <c r="G3" s="478"/>
      <c r="H3" s="478"/>
      <c r="I3" s="478"/>
      <c r="J3" s="479" t="s">
        <v>498</v>
      </c>
      <c r="K3" s="479"/>
      <c r="L3" s="479"/>
      <c r="M3" s="479"/>
      <c r="N3" s="473"/>
    </row>
    <row r="4" spans="1:14" ht="15" customHeight="1" thickBot="1">
      <c r="A4" s="476"/>
      <c r="B4" s="481" t="s">
        <v>499</v>
      </c>
      <c r="C4" s="484" t="s">
        <v>500</v>
      </c>
      <c r="D4" s="485" t="s">
        <v>501</v>
      </c>
      <c r="E4" s="485"/>
      <c r="F4" s="485"/>
      <c r="G4" s="485"/>
      <c r="H4" s="485"/>
      <c r="I4" s="485"/>
      <c r="J4" s="480"/>
      <c r="K4" s="480"/>
      <c r="L4" s="480"/>
      <c r="M4" s="480"/>
      <c r="N4" s="473"/>
    </row>
    <row r="5" spans="1:14" ht="21.75" thickBot="1">
      <c r="A5" s="476"/>
      <c r="B5" s="481"/>
      <c r="C5" s="484"/>
      <c r="D5" s="351" t="s">
        <v>499</v>
      </c>
      <c r="E5" s="351" t="s">
        <v>500</v>
      </c>
      <c r="F5" s="351" t="s">
        <v>499</v>
      </c>
      <c r="G5" s="351" t="s">
        <v>500</v>
      </c>
      <c r="H5" s="351" t="s">
        <v>499</v>
      </c>
      <c r="I5" s="351" t="s">
        <v>500</v>
      </c>
      <c r="J5" s="480"/>
      <c r="K5" s="480"/>
      <c r="L5" s="480"/>
      <c r="M5" s="480"/>
      <c r="N5" s="473"/>
    </row>
    <row r="6" spans="1:14" ht="32.25" thickBot="1">
      <c r="A6" s="477"/>
      <c r="B6" s="484" t="s">
        <v>502</v>
      </c>
      <c r="C6" s="484"/>
      <c r="D6" s="484" t="str">
        <f>+CONCATENATE(LEFT(ÖSSZEFÜGGÉSEK!A6,4),". előtt")</f>
        <v>2015. előtt</v>
      </c>
      <c r="E6" s="484"/>
      <c r="F6" s="484" t="str">
        <f>+CONCATENATE(LEFT(ÖSSZEFÜGGÉSEK!A6,4),". VI.30.")</f>
        <v>2015. VI.30.</v>
      </c>
      <c r="G6" s="484"/>
      <c r="H6" s="481" t="str">
        <f>+CONCATENATE(LEFT(ÖSSZEFÜGGÉSEK!A6,4),". után")</f>
        <v>2015. után</v>
      </c>
      <c r="I6" s="481"/>
      <c r="J6" s="350" t="str">
        <f>+D6</f>
        <v>2015. előtt</v>
      </c>
      <c r="K6" s="351" t="str">
        <f>+F6</f>
        <v>2015. VI.30.</v>
      </c>
      <c r="L6" s="350" t="s">
        <v>40</v>
      </c>
      <c r="M6" s="351" t="str">
        <f>+CONCATENATE("Teljesítés %-a ",LEFT(ÖSSZEFÜGGÉSEK!A6,4),". VI. 30-ig")</f>
        <v>Teljesítés %-a 2015. VI. 30-ig</v>
      </c>
      <c r="N6" s="473"/>
    </row>
    <row r="7" spans="1:14" ht="13.5" thickBot="1">
      <c r="A7" s="352" t="s">
        <v>433</v>
      </c>
      <c r="B7" s="350" t="s">
        <v>434</v>
      </c>
      <c r="C7" s="350" t="s">
        <v>435</v>
      </c>
      <c r="D7" s="353" t="s">
        <v>437</v>
      </c>
      <c r="E7" s="351" t="s">
        <v>436</v>
      </c>
      <c r="F7" s="351" t="s">
        <v>438</v>
      </c>
      <c r="G7" s="351" t="s">
        <v>439</v>
      </c>
      <c r="H7" s="350" t="s">
        <v>440</v>
      </c>
      <c r="I7" s="353" t="s">
        <v>474</v>
      </c>
      <c r="J7" s="353" t="s">
        <v>503</v>
      </c>
      <c r="K7" s="353" t="s">
        <v>504</v>
      </c>
      <c r="L7" s="353" t="s">
        <v>505</v>
      </c>
      <c r="M7" s="354" t="s">
        <v>506</v>
      </c>
      <c r="N7" s="473"/>
    </row>
    <row r="8" spans="1:14" ht="12.75">
      <c r="A8" s="355" t="s">
        <v>91</v>
      </c>
      <c r="B8" s="356"/>
      <c r="C8" s="357"/>
      <c r="D8" s="357"/>
      <c r="E8" s="358"/>
      <c r="F8" s="357"/>
      <c r="G8" s="357"/>
      <c r="H8" s="357"/>
      <c r="I8" s="357"/>
      <c r="J8" s="357"/>
      <c r="K8" s="357"/>
      <c r="L8" s="359">
        <f aca="true" t="shared" si="0" ref="L8:L14">+J8+K8</f>
        <v>0</v>
      </c>
      <c r="M8" s="360">
        <f>IF((C8&lt;&gt;0),ROUND((L8/C8)*100,1),"")</f>
      </c>
      <c r="N8" s="473"/>
    </row>
    <row r="9" spans="1:14" ht="12.75">
      <c r="A9" s="361" t="s">
        <v>103</v>
      </c>
      <c r="B9" s="362"/>
      <c r="C9" s="363"/>
      <c r="D9" s="363"/>
      <c r="E9" s="363"/>
      <c r="F9" s="363"/>
      <c r="G9" s="363"/>
      <c r="H9" s="363"/>
      <c r="I9" s="363"/>
      <c r="J9" s="363"/>
      <c r="K9" s="363"/>
      <c r="L9" s="364">
        <f t="shared" si="0"/>
        <v>0</v>
      </c>
      <c r="M9" s="365">
        <f aca="true" t="shared" si="1" ref="M9:M14">IF((C9&lt;&gt;0),ROUND((L9/C9)*100,1),"")</f>
      </c>
      <c r="N9" s="473"/>
    </row>
    <row r="10" spans="1:14" ht="12.75">
      <c r="A10" s="366" t="s">
        <v>92</v>
      </c>
      <c r="B10" s="367"/>
      <c r="C10" s="368"/>
      <c r="D10" s="368"/>
      <c r="E10" s="368"/>
      <c r="F10" s="368"/>
      <c r="G10" s="368"/>
      <c r="H10" s="368"/>
      <c r="I10" s="368"/>
      <c r="J10" s="368"/>
      <c r="K10" s="368"/>
      <c r="L10" s="364">
        <f t="shared" si="0"/>
        <v>0</v>
      </c>
      <c r="M10" s="365">
        <f t="shared" si="1"/>
      </c>
      <c r="N10" s="473"/>
    </row>
    <row r="11" spans="1:14" ht="12.75">
      <c r="A11" s="366" t="s">
        <v>104</v>
      </c>
      <c r="B11" s="367"/>
      <c r="C11" s="368"/>
      <c r="D11" s="368"/>
      <c r="E11" s="368"/>
      <c r="F11" s="368"/>
      <c r="G11" s="368"/>
      <c r="H11" s="368"/>
      <c r="I11" s="368"/>
      <c r="J11" s="368"/>
      <c r="K11" s="368"/>
      <c r="L11" s="364">
        <f t="shared" si="0"/>
        <v>0</v>
      </c>
      <c r="M11" s="365">
        <f t="shared" si="1"/>
      </c>
      <c r="N11" s="473"/>
    </row>
    <row r="12" spans="1:14" ht="12.75">
      <c r="A12" s="366" t="s">
        <v>93</v>
      </c>
      <c r="B12" s="367"/>
      <c r="C12" s="368"/>
      <c r="D12" s="368"/>
      <c r="E12" s="368"/>
      <c r="F12" s="368"/>
      <c r="G12" s="368"/>
      <c r="H12" s="368"/>
      <c r="I12" s="368"/>
      <c r="J12" s="368"/>
      <c r="K12" s="368"/>
      <c r="L12" s="364">
        <f t="shared" si="0"/>
        <v>0</v>
      </c>
      <c r="M12" s="365">
        <f t="shared" si="1"/>
      </c>
      <c r="N12" s="473"/>
    </row>
    <row r="13" spans="1:14" ht="12.75">
      <c r="A13" s="366" t="s">
        <v>94</v>
      </c>
      <c r="B13" s="367"/>
      <c r="C13" s="368"/>
      <c r="D13" s="368"/>
      <c r="E13" s="368"/>
      <c r="F13" s="368"/>
      <c r="G13" s="368"/>
      <c r="H13" s="368"/>
      <c r="I13" s="368"/>
      <c r="J13" s="368"/>
      <c r="K13" s="368"/>
      <c r="L13" s="364">
        <f t="shared" si="0"/>
        <v>0</v>
      </c>
      <c r="M13" s="365">
        <f t="shared" si="1"/>
      </c>
      <c r="N13" s="473"/>
    </row>
    <row r="14" spans="1:14" ht="15" customHeight="1" thickBot="1">
      <c r="A14" s="369"/>
      <c r="B14" s="370"/>
      <c r="C14" s="371"/>
      <c r="D14" s="371"/>
      <c r="E14" s="371"/>
      <c r="F14" s="371"/>
      <c r="G14" s="371"/>
      <c r="H14" s="371"/>
      <c r="I14" s="371"/>
      <c r="J14" s="371"/>
      <c r="K14" s="371"/>
      <c r="L14" s="364">
        <f t="shared" si="0"/>
        <v>0</v>
      </c>
      <c r="M14" s="372">
        <f t="shared" si="1"/>
      </c>
      <c r="N14" s="473"/>
    </row>
    <row r="15" spans="1:14" ht="13.5" thickBot="1">
      <c r="A15" s="373" t="s">
        <v>96</v>
      </c>
      <c r="B15" s="374">
        <f>B8+SUM(B10:B14)</f>
        <v>0</v>
      </c>
      <c r="C15" s="374">
        <f aca="true" t="shared" si="2" ref="C15:L15">C8+SUM(C10:C14)</f>
        <v>0</v>
      </c>
      <c r="D15" s="374">
        <f t="shared" si="2"/>
        <v>0</v>
      </c>
      <c r="E15" s="374">
        <f t="shared" si="2"/>
        <v>0</v>
      </c>
      <c r="F15" s="374">
        <f t="shared" si="2"/>
        <v>0</v>
      </c>
      <c r="G15" s="374">
        <f t="shared" si="2"/>
        <v>0</v>
      </c>
      <c r="H15" s="374">
        <f t="shared" si="2"/>
        <v>0</v>
      </c>
      <c r="I15" s="374">
        <f t="shared" si="2"/>
        <v>0</v>
      </c>
      <c r="J15" s="374">
        <f t="shared" si="2"/>
        <v>0</v>
      </c>
      <c r="K15" s="374">
        <f t="shared" si="2"/>
        <v>0</v>
      </c>
      <c r="L15" s="374">
        <f t="shared" si="2"/>
        <v>0</v>
      </c>
      <c r="M15" s="375">
        <f>IF((C15&lt;&gt;0),ROUND((L15/C15)*100,1),"")</f>
      </c>
      <c r="N15" s="473"/>
    </row>
    <row r="16" spans="1:14" ht="12.75">
      <c r="A16" s="376"/>
      <c r="B16" s="377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473"/>
    </row>
    <row r="17" spans="1:14" ht="13.5" thickBot="1">
      <c r="A17" s="379" t="s">
        <v>95</v>
      </c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473"/>
    </row>
    <row r="18" spans="1:14" ht="12.75">
      <c r="A18" s="382" t="s">
        <v>99</v>
      </c>
      <c r="B18" s="356"/>
      <c r="C18" s="357"/>
      <c r="D18" s="357"/>
      <c r="E18" s="358"/>
      <c r="F18" s="357"/>
      <c r="G18" s="357"/>
      <c r="H18" s="357"/>
      <c r="I18" s="357"/>
      <c r="J18" s="357"/>
      <c r="K18" s="357"/>
      <c r="L18" s="383">
        <f aca="true" t="shared" si="3" ref="L18:L23">+J18+K18</f>
        <v>0</v>
      </c>
      <c r="M18" s="360">
        <f aca="true" t="shared" si="4" ref="M18:M24">IF((C18&lt;&gt;0),ROUND((L18/C18)*100,1),"")</f>
      </c>
      <c r="N18" s="473"/>
    </row>
    <row r="19" spans="1:14" ht="12.75">
      <c r="A19" s="384" t="s">
        <v>100</v>
      </c>
      <c r="B19" s="362"/>
      <c r="C19" s="368"/>
      <c r="D19" s="368"/>
      <c r="E19" s="368"/>
      <c r="F19" s="368"/>
      <c r="G19" s="368"/>
      <c r="H19" s="368"/>
      <c r="I19" s="368"/>
      <c r="J19" s="368"/>
      <c r="K19" s="368"/>
      <c r="L19" s="385">
        <f t="shared" si="3"/>
        <v>0</v>
      </c>
      <c r="M19" s="365">
        <f t="shared" si="4"/>
      </c>
      <c r="N19" s="473"/>
    </row>
    <row r="20" spans="1:14" ht="12.75">
      <c r="A20" s="384" t="s">
        <v>101</v>
      </c>
      <c r="B20" s="367"/>
      <c r="C20" s="368"/>
      <c r="D20" s="368"/>
      <c r="E20" s="368"/>
      <c r="F20" s="368"/>
      <c r="G20" s="368"/>
      <c r="H20" s="368"/>
      <c r="I20" s="368"/>
      <c r="J20" s="368"/>
      <c r="K20" s="368"/>
      <c r="L20" s="385">
        <f t="shared" si="3"/>
        <v>0</v>
      </c>
      <c r="M20" s="365">
        <f t="shared" si="4"/>
      </c>
      <c r="N20" s="473"/>
    </row>
    <row r="21" spans="1:14" ht="12.75">
      <c r="A21" s="384" t="s">
        <v>102</v>
      </c>
      <c r="B21" s="367"/>
      <c r="C21" s="368"/>
      <c r="D21" s="368"/>
      <c r="E21" s="368"/>
      <c r="F21" s="368"/>
      <c r="G21" s="368"/>
      <c r="H21" s="368"/>
      <c r="I21" s="368"/>
      <c r="J21" s="368"/>
      <c r="K21" s="368"/>
      <c r="L21" s="385">
        <f t="shared" si="3"/>
        <v>0</v>
      </c>
      <c r="M21" s="365">
        <f t="shared" si="4"/>
      </c>
      <c r="N21" s="473"/>
    </row>
    <row r="22" spans="1:14" ht="12.75">
      <c r="A22" s="386"/>
      <c r="B22" s="367"/>
      <c r="C22" s="368"/>
      <c r="D22" s="368"/>
      <c r="E22" s="368"/>
      <c r="F22" s="368"/>
      <c r="G22" s="368"/>
      <c r="H22" s="368"/>
      <c r="I22" s="368"/>
      <c r="J22" s="368"/>
      <c r="K22" s="368"/>
      <c r="L22" s="385">
        <f t="shared" si="3"/>
        <v>0</v>
      </c>
      <c r="M22" s="365">
        <f t="shared" si="4"/>
      </c>
      <c r="N22" s="473"/>
    </row>
    <row r="23" spans="1:14" ht="13.5" thickBot="1">
      <c r="A23" s="387"/>
      <c r="B23" s="370"/>
      <c r="C23" s="371"/>
      <c r="D23" s="371"/>
      <c r="E23" s="371"/>
      <c r="F23" s="371"/>
      <c r="G23" s="371"/>
      <c r="H23" s="371"/>
      <c r="I23" s="371"/>
      <c r="J23" s="371"/>
      <c r="K23" s="371"/>
      <c r="L23" s="385">
        <f t="shared" si="3"/>
        <v>0</v>
      </c>
      <c r="M23" s="372">
        <f t="shared" si="4"/>
      </c>
      <c r="N23" s="473"/>
    </row>
    <row r="24" spans="1:14" ht="13.5" thickBot="1">
      <c r="A24" s="388" t="s">
        <v>81</v>
      </c>
      <c r="B24" s="374">
        <f aca="true" t="shared" si="5" ref="B24:L24">SUM(B18:B23)</f>
        <v>0</v>
      </c>
      <c r="C24" s="374">
        <f t="shared" si="5"/>
        <v>0</v>
      </c>
      <c r="D24" s="374">
        <f t="shared" si="5"/>
        <v>0</v>
      </c>
      <c r="E24" s="374">
        <f t="shared" si="5"/>
        <v>0</v>
      </c>
      <c r="F24" s="374">
        <f t="shared" si="5"/>
        <v>0</v>
      </c>
      <c r="G24" s="374">
        <f t="shared" si="5"/>
        <v>0</v>
      </c>
      <c r="H24" s="374">
        <f t="shared" si="5"/>
        <v>0</v>
      </c>
      <c r="I24" s="374">
        <f t="shared" si="5"/>
        <v>0</v>
      </c>
      <c r="J24" s="374">
        <f t="shared" si="5"/>
        <v>0</v>
      </c>
      <c r="K24" s="374">
        <f t="shared" si="5"/>
        <v>0</v>
      </c>
      <c r="L24" s="374">
        <f t="shared" si="5"/>
        <v>0</v>
      </c>
      <c r="M24" s="375">
        <f t="shared" si="4"/>
      </c>
      <c r="N24" s="473"/>
    </row>
    <row r="25" spans="1:14" ht="12.75">
      <c r="A25" s="487" t="s">
        <v>507</v>
      </c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73"/>
    </row>
    <row r="26" spans="1:14" ht="5.25" customHeight="1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473"/>
    </row>
    <row r="27" spans="1:14" ht="15.75">
      <c r="A27" s="486" t="str">
        <f>+CONCATENATE("Önkormányzaton kívüli EU-s projekthez történő hozzájárulás ",LEFT(ÖSSZEFÜGGÉSEK!A6,4),". VI. 30.  előirányzata és teljesítése")</f>
        <v>Önkormányzaton kívüli EU-s projekthez történő hozzájárulás 2015. VI. 30.  előirányzata és teljesítése</v>
      </c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73"/>
    </row>
    <row r="28" spans="1:14" ht="12" customHeight="1" thickBo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474" t="s">
        <v>50</v>
      </c>
      <c r="M28" s="474"/>
      <c r="N28" s="473"/>
    </row>
    <row r="29" spans="1:14" ht="21.75" thickBot="1">
      <c r="A29" s="490" t="s">
        <v>97</v>
      </c>
      <c r="B29" s="491"/>
      <c r="C29" s="491"/>
      <c r="D29" s="491"/>
      <c r="E29" s="491"/>
      <c r="F29" s="491"/>
      <c r="G29" s="491"/>
      <c r="H29" s="491"/>
      <c r="I29" s="491"/>
      <c r="J29" s="491"/>
      <c r="K29" s="390" t="s">
        <v>508</v>
      </c>
      <c r="L29" s="390" t="s">
        <v>509</v>
      </c>
      <c r="M29" s="390" t="s">
        <v>498</v>
      </c>
      <c r="N29" s="473"/>
    </row>
    <row r="30" spans="1:14" ht="12.75">
      <c r="A30" s="492"/>
      <c r="B30" s="493"/>
      <c r="C30" s="493"/>
      <c r="D30" s="493"/>
      <c r="E30" s="493"/>
      <c r="F30" s="493"/>
      <c r="G30" s="493"/>
      <c r="H30" s="493"/>
      <c r="I30" s="493"/>
      <c r="J30" s="493"/>
      <c r="K30" s="358"/>
      <c r="L30" s="391"/>
      <c r="M30" s="391"/>
      <c r="N30" s="473"/>
    </row>
    <row r="31" spans="1:14" ht="13.5" thickBot="1">
      <c r="A31" s="494"/>
      <c r="B31" s="495"/>
      <c r="C31" s="495"/>
      <c r="D31" s="495"/>
      <c r="E31" s="495"/>
      <c r="F31" s="495"/>
      <c r="G31" s="495"/>
      <c r="H31" s="495"/>
      <c r="I31" s="495"/>
      <c r="J31" s="495"/>
      <c r="K31" s="392"/>
      <c r="L31" s="371"/>
      <c r="M31" s="371"/>
      <c r="N31" s="473"/>
    </row>
    <row r="32" spans="1:14" ht="13.5" thickBot="1">
      <c r="A32" s="482" t="s">
        <v>41</v>
      </c>
      <c r="B32" s="483"/>
      <c r="C32" s="483"/>
      <c r="D32" s="483"/>
      <c r="E32" s="483"/>
      <c r="F32" s="483"/>
      <c r="G32" s="483"/>
      <c r="H32" s="483"/>
      <c r="I32" s="483"/>
      <c r="J32" s="483"/>
      <c r="K32" s="393">
        <f>SUM(K30:K31)</f>
        <v>0</v>
      </c>
      <c r="L32" s="393">
        <f>SUM(L30:L31)</f>
        <v>0</v>
      </c>
      <c r="M32" s="393">
        <f>SUM(M30:M31)</f>
        <v>0</v>
      </c>
      <c r="N32" s="473"/>
    </row>
    <row r="33" ht="12.75">
      <c r="N33" s="473"/>
    </row>
    <row r="48" ht="12.75">
      <c r="A48" s="32"/>
    </row>
  </sheetData>
  <sheetProtection sheet="1" objects="1" scenarios="1"/>
  <mergeCells count="21">
    <mergeCell ref="A30:J30"/>
    <mergeCell ref="A31:J31"/>
    <mergeCell ref="D6:E6"/>
    <mergeCell ref="F6:G6"/>
    <mergeCell ref="H6:I6"/>
    <mergeCell ref="A25:M25"/>
    <mergeCell ref="C4:C5"/>
    <mergeCell ref="A1:C1"/>
    <mergeCell ref="D1:M1"/>
    <mergeCell ref="L28:M28"/>
    <mergeCell ref="A29:J29"/>
    <mergeCell ref="N1:N33"/>
    <mergeCell ref="L2:M2"/>
    <mergeCell ref="A3:A6"/>
    <mergeCell ref="B3:I3"/>
    <mergeCell ref="J3:M5"/>
    <mergeCell ref="B4:B5"/>
    <mergeCell ref="A32:J32"/>
    <mergeCell ref="B6:C6"/>
    <mergeCell ref="D4:I4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37">
      <selection activeCell="D31" sqref="D31:E36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513</v>
      </c>
    </row>
    <row r="2" spans="1:5" s="57" customFormat="1" ht="21" customHeight="1" thickBot="1">
      <c r="A2" s="395" t="s">
        <v>51</v>
      </c>
      <c r="B2" s="499" t="s">
        <v>165</v>
      </c>
      <c r="C2" s="499"/>
      <c r="D2" s="499"/>
      <c r="E2" s="396" t="s">
        <v>42</v>
      </c>
    </row>
    <row r="3" spans="1:5" s="57" customFormat="1" ht="24.75" thickBot="1">
      <c r="A3" s="395" t="s">
        <v>144</v>
      </c>
      <c r="B3" s="499" t="s">
        <v>344</v>
      </c>
      <c r="C3" s="499"/>
      <c r="D3" s="499"/>
      <c r="E3" s="397" t="s">
        <v>42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52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75" customHeight="1" thickBot="1">
      <c r="A7" s="496" t="s">
        <v>45</v>
      </c>
      <c r="B7" s="497"/>
      <c r="C7" s="497"/>
      <c r="D7" s="497"/>
      <c r="E7" s="498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14748</v>
      </c>
      <c r="D8" s="307">
        <f>+D9+D10+D11+D12+D13+D14</f>
        <v>15054</v>
      </c>
      <c r="E8" s="139">
        <f>+E9+E10+E11+E12+E13+E14</f>
        <v>8055</v>
      </c>
    </row>
    <row r="9" spans="1:5" s="59" customFormat="1" ht="12" customHeight="1">
      <c r="A9" s="244" t="s">
        <v>70</v>
      </c>
      <c r="B9" s="227" t="s">
        <v>191</v>
      </c>
      <c r="C9" s="295">
        <v>9123</v>
      </c>
      <c r="D9" s="308">
        <v>9123</v>
      </c>
      <c r="E9" s="141">
        <v>4760</v>
      </c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>
        <v>0</v>
      </c>
    </row>
    <row r="11" spans="1:5" s="60" customFormat="1" ht="12" customHeight="1">
      <c r="A11" s="245" t="s">
        <v>72</v>
      </c>
      <c r="B11" s="228" t="s">
        <v>193</v>
      </c>
      <c r="C11" s="214">
        <v>4425</v>
      </c>
      <c r="D11" s="309">
        <v>4502</v>
      </c>
      <c r="E11" s="140">
        <v>2442</v>
      </c>
    </row>
    <row r="12" spans="1:5" s="60" customFormat="1" ht="12" customHeight="1">
      <c r="A12" s="245" t="s">
        <v>73</v>
      </c>
      <c r="B12" s="228" t="s">
        <v>194</v>
      </c>
      <c r="C12" s="214">
        <v>1200</v>
      </c>
      <c r="D12" s="309">
        <v>1200</v>
      </c>
      <c r="E12" s="140">
        <v>624</v>
      </c>
    </row>
    <row r="13" spans="1:5" s="60" customFormat="1" ht="12" customHeight="1">
      <c r="A13" s="245" t="s">
        <v>105</v>
      </c>
      <c r="B13" s="228" t="s">
        <v>441</v>
      </c>
      <c r="C13" s="214"/>
      <c r="D13" s="214">
        <v>229</v>
      </c>
      <c r="E13" s="140">
        <v>229</v>
      </c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2322</v>
      </c>
      <c r="D15" s="307">
        <f>+D16+D17+D18+D19+D20</f>
        <v>2322</v>
      </c>
      <c r="E15" s="139">
        <f>+E16+E17+E18+E19+E20</f>
        <v>1561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>
        <v>2322</v>
      </c>
      <c r="D20" s="309">
        <v>2322</v>
      </c>
      <c r="E20" s="140">
        <v>1561</v>
      </c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3362</v>
      </c>
      <c r="D29" s="311">
        <f>+D30+D34+D35+D36</f>
        <v>3362</v>
      </c>
      <c r="E29" s="256">
        <f>+E30+E34+E35+E36</f>
        <v>1456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2517</v>
      </c>
      <c r="D30" s="400">
        <f>+D31+D32+D33</f>
        <v>2517</v>
      </c>
      <c r="E30" s="257">
        <f>+E31+E32+E33</f>
        <v>930</v>
      </c>
    </row>
    <row r="31" spans="1:5" s="60" customFormat="1" ht="12" customHeight="1">
      <c r="A31" s="245" t="s">
        <v>207</v>
      </c>
      <c r="B31" s="228" t="s">
        <v>212</v>
      </c>
      <c r="C31" s="214">
        <v>1210</v>
      </c>
      <c r="D31" s="214">
        <v>1210</v>
      </c>
      <c r="E31" s="140">
        <v>508</v>
      </c>
    </row>
    <row r="32" spans="1:5" s="60" customFormat="1" ht="12" customHeight="1">
      <c r="A32" s="245" t="s">
        <v>208</v>
      </c>
      <c r="B32" s="228" t="s">
        <v>213</v>
      </c>
      <c r="C32" s="214">
        <v>1307</v>
      </c>
      <c r="D32" s="214">
        <v>1307</v>
      </c>
      <c r="E32" s="140">
        <v>422</v>
      </c>
    </row>
    <row r="33" spans="1:5" s="60" customFormat="1" ht="12" customHeight="1">
      <c r="A33" s="245" t="s">
        <v>380</v>
      </c>
      <c r="B33" s="280" t="s">
        <v>381</v>
      </c>
      <c r="C33" s="214"/>
      <c r="D33" s="214"/>
      <c r="E33" s="140"/>
    </row>
    <row r="34" spans="1:5" s="60" customFormat="1" ht="12" customHeight="1">
      <c r="A34" s="245" t="s">
        <v>209</v>
      </c>
      <c r="B34" s="228" t="s">
        <v>214</v>
      </c>
      <c r="C34" s="214">
        <v>845</v>
      </c>
      <c r="D34" s="214">
        <v>845</v>
      </c>
      <c r="E34" s="140">
        <v>484</v>
      </c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>
        <v>42</v>
      </c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2075</v>
      </c>
      <c r="D37" s="307">
        <f>SUM(D38:D48)</f>
        <v>2075</v>
      </c>
      <c r="E37" s="139">
        <f>SUM(E38:E48)</f>
        <v>800</v>
      </c>
    </row>
    <row r="38" spans="1:5" s="60" customFormat="1" ht="12" customHeight="1">
      <c r="A38" s="244" t="s">
        <v>63</v>
      </c>
      <c r="B38" s="227" t="s">
        <v>219</v>
      </c>
      <c r="C38" s="215"/>
      <c r="D38" s="427"/>
      <c r="E38" s="428"/>
    </row>
    <row r="39" spans="1:5" s="60" customFormat="1" ht="12" customHeight="1">
      <c r="A39" s="245" t="s">
        <v>64</v>
      </c>
      <c r="B39" s="228" t="s">
        <v>220</v>
      </c>
      <c r="C39" s="214">
        <v>885</v>
      </c>
      <c r="D39" s="214">
        <v>885</v>
      </c>
      <c r="E39" s="140">
        <v>341</v>
      </c>
    </row>
    <row r="40" spans="1:5" s="60" customFormat="1" ht="12" customHeight="1">
      <c r="A40" s="245" t="s">
        <v>65</v>
      </c>
      <c r="B40" s="228" t="s">
        <v>221</v>
      </c>
      <c r="C40" s="214"/>
      <c r="D40" s="214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214"/>
      <c r="E41" s="140"/>
    </row>
    <row r="42" spans="1:5" s="60" customFormat="1" ht="12" customHeight="1">
      <c r="A42" s="245" t="s">
        <v>124</v>
      </c>
      <c r="B42" s="228" t="s">
        <v>223</v>
      </c>
      <c r="C42" s="214">
        <v>1100</v>
      </c>
      <c r="D42" s="214">
        <v>1100</v>
      </c>
      <c r="E42" s="140">
        <v>433</v>
      </c>
    </row>
    <row r="43" spans="1:5" s="60" customFormat="1" ht="12" customHeight="1">
      <c r="A43" s="245" t="s">
        <v>125</v>
      </c>
      <c r="B43" s="228" t="s">
        <v>224</v>
      </c>
      <c r="C43" s="214"/>
      <c r="D43" s="214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214"/>
      <c r="E44" s="140"/>
    </row>
    <row r="45" spans="1:5" s="60" customFormat="1" ht="12" customHeight="1">
      <c r="A45" s="245" t="s">
        <v>127</v>
      </c>
      <c r="B45" s="228" t="s">
        <v>226</v>
      </c>
      <c r="C45" s="214">
        <v>90</v>
      </c>
      <c r="D45" s="214">
        <v>90</v>
      </c>
      <c r="E45" s="140">
        <v>14</v>
      </c>
    </row>
    <row r="46" spans="1:5" s="60" customFormat="1" ht="12" customHeight="1">
      <c r="A46" s="245" t="s">
        <v>217</v>
      </c>
      <c r="B46" s="228" t="s">
        <v>227</v>
      </c>
      <c r="C46" s="217"/>
      <c r="D46" s="217"/>
      <c r="E46" s="143">
        <v>10</v>
      </c>
    </row>
    <row r="47" spans="1:5" s="60" customFormat="1" ht="12" customHeight="1">
      <c r="A47" s="246" t="s">
        <v>218</v>
      </c>
      <c r="B47" s="229" t="s">
        <v>379</v>
      </c>
      <c r="C47" s="218"/>
      <c r="D47" s="218"/>
      <c r="E47" s="144"/>
    </row>
    <row r="48" spans="1:5" s="60" customFormat="1" ht="12" customHeight="1" thickBot="1">
      <c r="A48" s="246" t="s">
        <v>378</v>
      </c>
      <c r="B48" s="229" t="s">
        <v>228</v>
      </c>
      <c r="C48" s="426"/>
      <c r="D48" s="218"/>
      <c r="E48" s="144">
        <v>2</v>
      </c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800</v>
      </c>
      <c r="E60" s="139">
        <f>SUM(E61:E63)</f>
        <v>800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217">
        <v>800</v>
      </c>
      <c r="E63" s="143">
        <v>800</v>
      </c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22507</v>
      </c>
      <c r="D65" s="311">
        <f>+D8+D15+D22+D29+D37+D49+D55+D60</f>
        <v>23613</v>
      </c>
      <c r="E65" s="256">
        <f>+E8+E15+E22+E29+E37+E49+E55+E60</f>
        <v>12672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6883</v>
      </c>
      <c r="D75" s="213">
        <f>SUM(D76:D77)</f>
        <v>6883</v>
      </c>
      <c r="E75" s="139">
        <f>SUM(E76:E77)</f>
        <v>6883</v>
      </c>
    </row>
    <row r="76" spans="1:5" s="60" customFormat="1" ht="12" customHeight="1">
      <c r="A76" s="244" t="s">
        <v>285</v>
      </c>
      <c r="B76" s="227" t="s">
        <v>263</v>
      </c>
      <c r="C76" s="425">
        <v>6883</v>
      </c>
      <c r="D76" s="425">
        <v>6883</v>
      </c>
      <c r="E76" s="425">
        <v>6883</v>
      </c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461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>
        <v>461</v>
      </c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6883</v>
      </c>
      <c r="D89" s="219">
        <f>+D66+D70+D75+D78+D82+D88+D87</f>
        <v>6883</v>
      </c>
      <c r="E89" s="256">
        <f>+E66+E70+E75+E78+E82+E88+E87</f>
        <v>7344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29390</v>
      </c>
      <c r="D90" s="219">
        <f>+D65+D89</f>
        <v>30496</v>
      </c>
      <c r="E90" s="256">
        <f>+E65+E89</f>
        <v>20016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96" t="s">
        <v>46</v>
      </c>
      <c r="B92" s="497"/>
      <c r="C92" s="497"/>
      <c r="D92" s="497"/>
      <c r="E92" s="498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29390</v>
      </c>
      <c r="D93" s="212">
        <f>+D94+D95+D96+D97+D98+D111</f>
        <v>28412</v>
      </c>
      <c r="E93" s="288">
        <f>+E94+E95+E96+E97+E98+E111</f>
        <v>10873</v>
      </c>
    </row>
    <row r="94" spans="1:5" ht="12" customHeight="1">
      <c r="A94" s="252" t="s">
        <v>70</v>
      </c>
      <c r="B94" s="8" t="s">
        <v>38</v>
      </c>
      <c r="C94" s="295">
        <v>6887</v>
      </c>
      <c r="D94" s="422">
        <v>7018</v>
      </c>
      <c r="E94" s="289">
        <v>4303</v>
      </c>
    </row>
    <row r="95" spans="1:5" ht="12" customHeight="1">
      <c r="A95" s="245" t="s">
        <v>71</v>
      </c>
      <c r="B95" s="6" t="s">
        <v>131</v>
      </c>
      <c r="C95" s="214">
        <v>1890</v>
      </c>
      <c r="D95" s="309">
        <v>1926</v>
      </c>
      <c r="E95" s="140">
        <v>882</v>
      </c>
    </row>
    <row r="96" spans="1:5" ht="12" customHeight="1">
      <c r="A96" s="245" t="s">
        <v>72</v>
      </c>
      <c r="B96" s="6" t="s">
        <v>98</v>
      </c>
      <c r="C96" s="216">
        <v>12758</v>
      </c>
      <c r="D96" s="310">
        <v>12056</v>
      </c>
      <c r="E96" s="142">
        <v>4688</v>
      </c>
    </row>
    <row r="97" spans="1:5" ht="12" customHeight="1">
      <c r="A97" s="245" t="s">
        <v>73</v>
      </c>
      <c r="B97" s="9" t="s">
        <v>132</v>
      </c>
      <c r="C97" s="216">
        <v>927</v>
      </c>
      <c r="D97" s="310">
        <v>927</v>
      </c>
      <c r="E97" s="142">
        <v>524</v>
      </c>
    </row>
    <row r="98" spans="1:5" ht="12" customHeight="1">
      <c r="A98" s="245" t="s">
        <v>82</v>
      </c>
      <c r="B98" s="17" t="s">
        <v>133</v>
      </c>
      <c r="C98" s="214"/>
      <c r="D98" s="216">
        <v>910</v>
      </c>
      <c r="E98" s="142">
        <v>476</v>
      </c>
    </row>
    <row r="99" spans="1:5" ht="12" customHeight="1">
      <c r="A99" s="245" t="s">
        <v>74</v>
      </c>
      <c r="B99" s="6" t="s">
        <v>447</v>
      </c>
      <c r="C99" s="216"/>
      <c r="D99" s="216">
        <v>68</v>
      </c>
      <c r="E99" s="142">
        <v>68</v>
      </c>
    </row>
    <row r="100" spans="1:5" ht="12" customHeight="1">
      <c r="A100" s="245" t="s">
        <v>75</v>
      </c>
      <c r="B100" s="71" t="s">
        <v>387</v>
      </c>
      <c r="C100" s="216"/>
      <c r="D100" s="216"/>
      <c r="E100" s="142"/>
    </row>
    <row r="101" spans="1:5" ht="12" customHeight="1">
      <c r="A101" s="245" t="s">
        <v>83</v>
      </c>
      <c r="B101" s="71" t="s">
        <v>386</v>
      </c>
      <c r="C101" s="216"/>
      <c r="D101" s="216">
        <v>0</v>
      </c>
      <c r="E101" s="142">
        <v>0</v>
      </c>
    </row>
    <row r="102" spans="1:5" ht="12" customHeight="1">
      <c r="A102" s="245" t="s">
        <v>84</v>
      </c>
      <c r="B102" s="71" t="s">
        <v>296</v>
      </c>
      <c r="C102" s="216"/>
      <c r="D102" s="216"/>
      <c r="E102" s="142"/>
    </row>
    <row r="103" spans="1:5" ht="12" customHeight="1">
      <c r="A103" s="245" t="s">
        <v>85</v>
      </c>
      <c r="B103" s="72" t="s">
        <v>297</v>
      </c>
      <c r="C103" s="216"/>
      <c r="D103" s="216"/>
      <c r="E103" s="142"/>
    </row>
    <row r="104" spans="1:5" ht="12" customHeight="1">
      <c r="A104" s="245" t="s">
        <v>86</v>
      </c>
      <c r="B104" s="72" t="s">
        <v>298</v>
      </c>
      <c r="C104" s="216"/>
      <c r="D104" s="216"/>
      <c r="E104" s="142"/>
    </row>
    <row r="105" spans="1:5" ht="12" customHeight="1">
      <c r="A105" s="245" t="s">
        <v>88</v>
      </c>
      <c r="B105" s="71" t="s">
        <v>299</v>
      </c>
      <c r="C105" s="216"/>
      <c r="D105" s="216">
        <v>526</v>
      </c>
      <c r="E105" s="142">
        <v>263</v>
      </c>
    </row>
    <row r="106" spans="1:5" ht="12" customHeight="1">
      <c r="A106" s="245" t="s">
        <v>134</v>
      </c>
      <c r="B106" s="71" t="s">
        <v>300</v>
      </c>
      <c r="C106" s="216"/>
      <c r="D106" s="216"/>
      <c r="E106" s="142"/>
    </row>
    <row r="107" spans="1:5" ht="12" customHeight="1">
      <c r="A107" s="245" t="s">
        <v>294</v>
      </c>
      <c r="B107" s="72" t="s">
        <v>301</v>
      </c>
      <c r="C107" s="214"/>
      <c r="D107" s="216"/>
      <c r="E107" s="142"/>
    </row>
    <row r="108" spans="1:5" ht="12" customHeight="1">
      <c r="A108" s="253" t="s">
        <v>295</v>
      </c>
      <c r="B108" s="73" t="s">
        <v>302</v>
      </c>
      <c r="C108" s="216"/>
      <c r="D108" s="216"/>
      <c r="E108" s="142"/>
    </row>
    <row r="109" spans="1:5" ht="12" customHeight="1">
      <c r="A109" s="245" t="s">
        <v>384</v>
      </c>
      <c r="B109" s="73" t="s">
        <v>303</v>
      </c>
      <c r="C109" s="216"/>
      <c r="D109" s="216"/>
      <c r="E109" s="142"/>
    </row>
    <row r="110" spans="1:5" ht="12" customHeight="1">
      <c r="A110" s="245" t="s">
        <v>385</v>
      </c>
      <c r="B110" s="72" t="s">
        <v>304</v>
      </c>
      <c r="C110" s="214"/>
      <c r="D110" s="216">
        <v>315</v>
      </c>
      <c r="E110" s="142">
        <v>145</v>
      </c>
    </row>
    <row r="111" spans="1:5" ht="12" customHeight="1">
      <c r="A111" s="245" t="s">
        <v>389</v>
      </c>
      <c r="B111" s="9" t="s">
        <v>39</v>
      </c>
      <c r="C111" s="214">
        <v>6928</v>
      </c>
      <c r="D111" s="309">
        <v>5575</v>
      </c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1503</v>
      </c>
      <c r="E114" s="139">
        <f>+E115+E117+E119</f>
        <v>1343</v>
      </c>
    </row>
    <row r="115" spans="1:5" ht="12" customHeight="1">
      <c r="A115" s="244" t="s">
        <v>76</v>
      </c>
      <c r="B115" s="6" t="s">
        <v>168</v>
      </c>
      <c r="C115" s="215"/>
      <c r="D115" s="308">
        <v>703</v>
      </c>
      <c r="E115" s="141">
        <v>703</v>
      </c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>
        <v>800</v>
      </c>
      <c r="E117" s="140">
        <v>640</v>
      </c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29390</v>
      </c>
      <c r="D128" s="307">
        <f>+D93+D114</f>
        <v>29915</v>
      </c>
      <c r="E128" s="139">
        <f>+E93+E114</f>
        <v>12216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581</v>
      </c>
      <c r="E140" s="256">
        <f>+E141+E142+E144+E145+E143</f>
        <v>1041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>
        <v>581</v>
      </c>
      <c r="E142" s="140">
        <v>1041</v>
      </c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581</v>
      </c>
      <c r="E154" s="294">
        <f>+E129+E133+E140+E146+E152+E153</f>
        <v>1041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29390</v>
      </c>
      <c r="D155" s="314">
        <f>+D128+D154</f>
        <v>30496</v>
      </c>
      <c r="E155" s="294">
        <f>+E128+E154</f>
        <v>13257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00">
      <selection activeCell="G149" sqref="G149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514</v>
      </c>
    </row>
    <row r="2" spans="1:5" s="57" customFormat="1" ht="21" customHeight="1" thickBot="1">
      <c r="A2" s="395" t="s">
        <v>51</v>
      </c>
      <c r="B2" s="499" t="s">
        <v>165</v>
      </c>
      <c r="C2" s="499"/>
      <c r="D2" s="499"/>
      <c r="E2" s="396" t="s">
        <v>42</v>
      </c>
    </row>
    <row r="3" spans="1:5" s="57" customFormat="1" ht="24.75" thickBot="1">
      <c r="A3" s="395" t="s">
        <v>144</v>
      </c>
      <c r="B3" s="499" t="s">
        <v>364</v>
      </c>
      <c r="C3" s="499"/>
      <c r="D3" s="499"/>
      <c r="E3" s="397" t="s">
        <v>48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52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75" customHeight="1" thickBot="1">
      <c r="A7" s="496" t="s">
        <v>45</v>
      </c>
      <c r="B7" s="497"/>
      <c r="C7" s="497"/>
      <c r="D7" s="497"/>
      <c r="E7" s="498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14748</v>
      </c>
      <c r="D8" s="307">
        <f>+D9+D10+D11+D12+D13+D14</f>
        <v>15054</v>
      </c>
      <c r="E8" s="139">
        <f>+E9+E10+E11+E12+E13+E14</f>
        <v>8055</v>
      </c>
    </row>
    <row r="9" spans="1:5" s="59" customFormat="1" ht="12" customHeight="1">
      <c r="A9" s="244" t="s">
        <v>70</v>
      </c>
      <c r="B9" s="227" t="s">
        <v>191</v>
      </c>
      <c r="C9" s="295">
        <v>9123</v>
      </c>
      <c r="D9" s="308">
        <v>9123</v>
      </c>
      <c r="E9" s="141">
        <v>4760</v>
      </c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>
        <v>0</v>
      </c>
    </row>
    <row r="11" spans="1:5" s="60" customFormat="1" ht="12" customHeight="1">
      <c r="A11" s="245" t="s">
        <v>72</v>
      </c>
      <c r="B11" s="228" t="s">
        <v>193</v>
      </c>
      <c r="C11" s="214">
        <v>4425</v>
      </c>
      <c r="D11" s="309">
        <v>4502</v>
      </c>
      <c r="E11" s="140">
        <v>2442</v>
      </c>
    </row>
    <row r="12" spans="1:5" s="60" customFormat="1" ht="12" customHeight="1">
      <c r="A12" s="245" t="s">
        <v>73</v>
      </c>
      <c r="B12" s="228" t="s">
        <v>194</v>
      </c>
      <c r="C12" s="214">
        <v>1200</v>
      </c>
      <c r="D12" s="309">
        <v>1200</v>
      </c>
      <c r="E12" s="140">
        <v>624</v>
      </c>
    </row>
    <row r="13" spans="1:5" s="60" customFormat="1" ht="12" customHeight="1">
      <c r="A13" s="245" t="s">
        <v>105</v>
      </c>
      <c r="B13" s="228" t="s">
        <v>441</v>
      </c>
      <c r="C13" s="214"/>
      <c r="D13" s="214">
        <v>229</v>
      </c>
      <c r="E13" s="140">
        <v>229</v>
      </c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2322</v>
      </c>
      <c r="D15" s="307">
        <f>+D16+D17+D18+D19+D20</f>
        <v>2322</v>
      </c>
      <c r="E15" s="139">
        <f>+E16+E17+E18+E19+E20</f>
        <v>1561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>
        <v>2322</v>
      </c>
      <c r="D20" s="309">
        <v>2322</v>
      </c>
      <c r="E20" s="140">
        <v>1561</v>
      </c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3362</v>
      </c>
      <c r="D29" s="311">
        <f>+D30+D34+D35+D36</f>
        <v>3362</v>
      </c>
      <c r="E29" s="256">
        <f>+E30+E34+E35+E36</f>
        <v>1456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2517</v>
      </c>
      <c r="D30" s="400">
        <f>+D31+D32+D33</f>
        <v>2517</v>
      </c>
      <c r="E30" s="257">
        <f>+E31+E32+E33</f>
        <v>930</v>
      </c>
    </row>
    <row r="31" spans="1:5" s="60" customFormat="1" ht="12" customHeight="1">
      <c r="A31" s="245" t="s">
        <v>207</v>
      </c>
      <c r="B31" s="228" t="s">
        <v>212</v>
      </c>
      <c r="C31" s="214">
        <v>1210</v>
      </c>
      <c r="D31" s="214">
        <v>1210</v>
      </c>
      <c r="E31" s="140">
        <v>508</v>
      </c>
    </row>
    <row r="32" spans="1:5" s="60" customFormat="1" ht="12" customHeight="1">
      <c r="A32" s="245" t="s">
        <v>208</v>
      </c>
      <c r="B32" s="228" t="s">
        <v>213</v>
      </c>
      <c r="C32" s="214">
        <v>1307</v>
      </c>
      <c r="D32" s="214">
        <v>1307</v>
      </c>
      <c r="E32" s="140">
        <v>422</v>
      </c>
    </row>
    <row r="33" spans="1:5" s="60" customFormat="1" ht="12" customHeight="1">
      <c r="A33" s="245" t="s">
        <v>380</v>
      </c>
      <c r="B33" s="280" t="s">
        <v>381</v>
      </c>
      <c r="C33" s="214"/>
      <c r="D33" s="214"/>
      <c r="E33" s="140"/>
    </row>
    <row r="34" spans="1:5" s="60" customFormat="1" ht="12" customHeight="1">
      <c r="A34" s="245" t="s">
        <v>209</v>
      </c>
      <c r="B34" s="228" t="s">
        <v>214</v>
      </c>
      <c r="C34" s="214">
        <v>845</v>
      </c>
      <c r="D34" s="214">
        <v>845</v>
      </c>
      <c r="E34" s="140">
        <v>484</v>
      </c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>
        <v>42</v>
      </c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1255</v>
      </c>
      <c r="D37" s="307">
        <f>SUM(D38:D48)</f>
        <v>1255</v>
      </c>
      <c r="E37" s="139">
        <f>SUM(E38:E48)</f>
        <v>492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>
        <v>65</v>
      </c>
      <c r="D39" s="214">
        <v>65</v>
      </c>
      <c r="E39" s="140">
        <v>33</v>
      </c>
    </row>
    <row r="40" spans="1:5" s="60" customFormat="1" ht="12" customHeight="1">
      <c r="A40" s="245" t="s">
        <v>65</v>
      </c>
      <c r="B40" s="228" t="s">
        <v>221</v>
      </c>
      <c r="C40" s="214"/>
      <c r="D40" s="214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214"/>
      <c r="E41" s="140"/>
    </row>
    <row r="42" spans="1:5" s="60" customFormat="1" ht="12" customHeight="1">
      <c r="A42" s="245" t="s">
        <v>124</v>
      </c>
      <c r="B42" s="228" t="s">
        <v>223</v>
      </c>
      <c r="C42" s="214">
        <v>1100</v>
      </c>
      <c r="D42" s="214">
        <v>1100</v>
      </c>
      <c r="E42" s="140">
        <v>433</v>
      </c>
    </row>
    <row r="43" spans="1:5" s="60" customFormat="1" ht="12" customHeight="1">
      <c r="A43" s="245" t="s">
        <v>125</v>
      </c>
      <c r="B43" s="228" t="s">
        <v>224</v>
      </c>
      <c r="C43" s="214"/>
      <c r="D43" s="214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214"/>
      <c r="E44" s="140"/>
    </row>
    <row r="45" spans="1:5" s="60" customFormat="1" ht="12" customHeight="1">
      <c r="A45" s="245" t="s">
        <v>127</v>
      </c>
      <c r="B45" s="228" t="s">
        <v>226</v>
      </c>
      <c r="C45" s="214">
        <v>90</v>
      </c>
      <c r="D45" s="214">
        <v>90</v>
      </c>
      <c r="E45" s="140">
        <v>14</v>
      </c>
    </row>
    <row r="46" spans="1:5" s="60" customFormat="1" ht="12" customHeight="1">
      <c r="A46" s="245" t="s">
        <v>217</v>
      </c>
      <c r="B46" s="228" t="s">
        <v>227</v>
      </c>
      <c r="C46" s="217"/>
      <c r="D46" s="217"/>
      <c r="E46" s="143">
        <v>10</v>
      </c>
    </row>
    <row r="47" spans="1:5" s="60" customFormat="1" ht="12" customHeight="1">
      <c r="A47" s="246" t="s">
        <v>218</v>
      </c>
      <c r="B47" s="229" t="s">
        <v>379</v>
      </c>
      <c r="C47" s="218"/>
      <c r="D47" s="218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218"/>
      <c r="E48" s="144">
        <v>2</v>
      </c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21687</v>
      </c>
      <c r="D65" s="311">
        <f>+D8+D15+D22+D29+D37+D49+D55+D60</f>
        <v>21993</v>
      </c>
      <c r="E65" s="256">
        <f>+E8+E15+E22+E29+E37+E49+E55+E60</f>
        <v>11564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6883</v>
      </c>
      <c r="D75" s="213">
        <f>SUM(D76:D77)</f>
        <v>6883</v>
      </c>
      <c r="E75" s="139">
        <f>SUM(E76:E77)</f>
        <v>6883</v>
      </c>
    </row>
    <row r="76" spans="1:5" s="60" customFormat="1" ht="12" customHeight="1">
      <c r="A76" s="244" t="s">
        <v>285</v>
      </c>
      <c r="B76" s="227" t="s">
        <v>263</v>
      </c>
      <c r="C76" s="425">
        <v>6883</v>
      </c>
      <c r="D76" s="425">
        <v>6883</v>
      </c>
      <c r="E76" s="425">
        <v>6883</v>
      </c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461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>
        <v>461</v>
      </c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6883</v>
      </c>
      <c r="D89" s="219">
        <f>+D66+D70+D75+D78+D82+D88+D87</f>
        <v>6883</v>
      </c>
      <c r="E89" s="256">
        <f>+E66+E70+E75+E78+E82+E88+E87</f>
        <v>7344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28570</v>
      </c>
      <c r="D90" s="219">
        <f>+D65+D89</f>
        <v>28876</v>
      </c>
      <c r="E90" s="256">
        <f>+E65+E89</f>
        <v>18908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96" t="s">
        <v>46</v>
      </c>
      <c r="B92" s="497"/>
      <c r="C92" s="497"/>
      <c r="D92" s="497"/>
      <c r="E92" s="498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28294</v>
      </c>
      <c r="D93" s="212">
        <f>+D94+D95+D96+D97+D98+D111</f>
        <v>27316</v>
      </c>
      <c r="E93" s="288">
        <f>+E94+E95+E96+E97+E98+E111</f>
        <v>10468</v>
      </c>
    </row>
    <row r="94" spans="1:5" ht="12" customHeight="1">
      <c r="A94" s="252" t="s">
        <v>70</v>
      </c>
      <c r="B94" s="8" t="s">
        <v>38</v>
      </c>
      <c r="C94" s="295">
        <v>6887</v>
      </c>
      <c r="D94" s="422">
        <v>7018</v>
      </c>
      <c r="E94" s="289">
        <v>4303</v>
      </c>
    </row>
    <row r="95" spans="1:5" ht="12" customHeight="1">
      <c r="A95" s="245" t="s">
        <v>71</v>
      </c>
      <c r="B95" s="6" t="s">
        <v>131</v>
      </c>
      <c r="C95" s="214">
        <v>1890</v>
      </c>
      <c r="D95" s="309">
        <v>1926</v>
      </c>
      <c r="E95" s="140">
        <v>882</v>
      </c>
    </row>
    <row r="96" spans="1:5" ht="12" customHeight="1">
      <c r="A96" s="245" t="s">
        <v>72</v>
      </c>
      <c r="B96" s="6" t="s">
        <v>98</v>
      </c>
      <c r="C96" s="216">
        <v>11662</v>
      </c>
      <c r="D96" s="216">
        <v>10960</v>
      </c>
      <c r="E96" s="142">
        <v>4283</v>
      </c>
    </row>
    <row r="97" spans="1:5" ht="12" customHeight="1">
      <c r="A97" s="245" t="s">
        <v>73</v>
      </c>
      <c r="B97" s="9" t="s">
        <v>132</v>
      </c>
      <c r="C97" s="214">
        <v>927</v>
      </c>
      <c r="D97" s="310">
        <v>927</v>
      </c>
      <c r="E97" s="142">
        <v>524</v>
      </c>
    </row>
    <row r="98" spans="1:5" ht="12" customHeight="1">
      <c r="A98" s="245" t="s">
        <v>82</v>
      </c>
      <c r="B98" s="17" t="s">
        <v>133</v>
      </c>
      <c r="C98" s="216"/>
      <c r="D98" s="216">
        <v>910</v>
      </c>
      <c r="E98" s="142">
        <v>476</v>
      </c>
    </row>
    <row r="99" spans="1:5" ht="12" customHeight="1">
      <c r="A99" s="245" t="s">
        <v>74</v>
      </c>
      <c r="B99" s="6" t="s">
        <v>447</v>
      </c>
      <c r="C99" s="216"/>
      <c r="D99" s="216">
        <v>68</v>
      </c>
      <c r="E99" s="142">
        <v>68</v>
      </c>
    </row>
    <row r="100" spans="1:5" ht="12" customHeight="1">
      <c r="A100" s="245" t="s">
        <v>75</v>
      </c>
      <c r="B100" s="71" t="s">
        <v>387</v>
      </c>
      <c r="C100" s="216"/>
      <c r="D100" s="216"/>
      <c r="E100" s="142"/>
    </row>
    <row r="101" spans="1:5" ht="12" customHeight="1">
      <c r="A101" s="245" t="s">
        <v>83</v>
      </c>
      <c r="B101" s="71" t="s">
        <v>386</v>
      </c>
      <c r="C101" s="216"/>
      <c r="D101" s="216">
        <v>0</v>
      </c>
      <c r="E101" s="142">
        <v>0</v>
      </c>
    </row>
    <row r="102" spans="1:5" ht="12" customHeight="1">
      <c r="A102" s="245" t="s">
        <v>84</v>
      </c>
      <c r="B102" s="71" t="s">
        <v>296</v>
      </c>
      <c r="C102" s="216"/>
      <c r="D102" s="216"/>
      <c r="E102" s="142"/>
    </row>
    <row r="103" spans="1:5" ht="12" customHeight="1">
      <c r="A103" s="245" t="s">
        <v>85</v>
      </c>
      <c r="B103" s="72" t="s">
        <v>297</v>
      </c>
      <c r="C103" s="216"/>
      <c r="D103" s="216"/>
      <c r="E103" s="142"/>
    </row>
    <row r="104" spans="1:5" ht="12" customHeight="1">
      <c r="A104" s="245" t="s">
        <v>86</v>
      </c>
      <c r="B104" s="72" t="s">
        <v>298</v>
      </c>
      <c r="C104" s="216"/>
      <c r="D104" s="216"/>
      <c r="E104" s="142"/>
    </row>
    <row r="105" spans="1:5" ht="12" customHeight="1">
      <c r="A105" s="245" t="s">
        <v>88</v>
      </c>
      <c r="B105" s="71" t="s">
        <v>299</v>
      </c>
      <c r="C105" s="216"/>
      <c r="D105" s="216">
        <v>526</v>
      </c>
      <c r="E105" s="142">
        <v>263</v>
      </c>
    </row>
    <row r="106" spans="1:5" ht="12" customHeight="1">
      <c r="A106" s="245" t="s">
        <v>134</v>
      </c>
      <c r="B106" s="71" t="s">
        <v>300</v>
      </c>
      <c r="C106" s="216"/>
      <c r="D106" s="216"/>
      <c r="E106" s="142"/>
    </row>
    <row r="107" spans="1:5" ht="12" customHeight="1">
      <c r="A107" s="245" t="s">
        <v>294</v>
      </c>
      <c r="B107" s="72" t="s">
        <v>301</v>
      </c>
      <c r="C107" s="214"/>
      <c r="D107" s="216"/>
      <c r="E107" s="142"/>
    </row>
    <row r="108" spans="1:5" ht="12" customHeight="1">
      <c r="A108" s="253" t="s">
        <v>295</v>
      </c>
      <c r="B108" s="73" t="s">
        <v>302</v>
      </c>
      <c r="C108" s="216"/>
      <c r="D108" s="216"/>
      <c r="E108" s="142"/>
    </row>
    <row r="109" spans="1:5" ht="12" customHeight="1">
      <c r="A109" s="245" t="s">
        <v>384</v>
      </c>
      <c r="B109" s="73" t="s">
        <v>303</v>
      </c>
      <c r="C109" s="216"/>
      <c r="D109" s="216"/>
      <c r="E109" s="142"/>
    </row>
    <row r="110" spans="1:5" ht="12" customHeight="1">
      <c r="A110" s="245" t="s">
        <v>385</v>
      </c>
      <c r="B110" s="72" t="s">
        <v>304</v>
      </c>
      <c r="C110" s="214"/>
      <c r="D110" s="216">
        <v>315</v>
      </c>
      <c r="E110" s="142">
        <v>145</v>
      </c>
    </row>
    <row r="111" spans="1:5" ht="12" customHeight="1">
      <c r="A111" s="245" t="s">
        <v>389</v>
      </c>
      <c r="B111" s="9" t="s">
        <v>39</v>
      </c>
      <c r="C111" s="214">
        <v>6928</v>
      </c>
      <c r="D111" s="309">
        <v>5575</v>
      </c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223</v>
      </c>
      <c r="E114" s="139">
        <f>+E115+E117+E119</f>
        <v>727</v>
      </c>
    </row>
    <row r="115" spans="1:5" ht="12" customHeight="1">
      <c r="A115" s="244" t="s">
        <v>76</v>
      </c>
      <c r="B115" s="6" t="s">
        <v>168</v>
      </c>
      <c r="C115" s="215"/>
      <c r="D115" s="308">
        <v>223</v>
      </c>
      <c r="E115" s="141">
        <v>223</v>
      </c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>
        <v>504</v>
      </c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28294</v>
      </c>
      <c r="D128" s="307">
        <f>+D93+D114</f>
        <v>27539</v>
      </c>
      <c r="E128" s="139">
        <f>+E93+E114</f>
        <v>11195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581</v>
      </c>
      <c r="E140" s="256">
        <f>+E141+E142+E144+E145+E143</f>
        <v>1041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>
        <v>581</v>
      </c>
      <c r="E142" s="140">
        <v>1041</v>
      </c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581</v>
      </c>
      <c r="E154" s="294">
        <f>+E129+E133+E140+E146+E152+E153</f>
        <v>1041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28294</v>
      </c>
      <c r="D155" s="314">
        <f>+D128+D154</f>
        <v>28120</v>
      </c>
      <c r="E155" s="294">
        <f>+E128+E154</f>
        <v>12236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>
        <v>4</v>
      </c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79">
      <selection activeCell="H123" sqref="H123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516</v>
      </c>
    </row>
    <row r="2" spans="1:5" s="57" customFormat="1" ht="21" customHeight="1" thickBot="1">
      <c r="A2" s="395" t="s">
        <v>51</v>
      </c>
      <c r="B2" s="499" t="s">
        <v>165</v>
      </c>
      <c r="C2" s="499"/>
      <c r="D2" s="499"/>
      <c r="E2" s="396" t="s">
        <v>42</v>
      </c>
    </row>
    <row r="3" spans="1:5" s="57" customFormat="1" ht="24.75" thickBot="1">
      <c r="A3" s="395" t="s">
        <v>144</v>
      </c>
      <c r="B3" s="499" t="s">
        <v>365</v>
      </c>
      <c r="C3" s="499"/>
      <c r="D3" s="499"/>
      <c r="E3" s="397" t="s">
        <v>48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52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75" customHeight="1" thickBot="1">
      <c r="A7" s="496" t="s">
        <v>45</v>
      </c>
      <c r="B7" s="497"/>
      <c r="C7" s="497"/>
      <c r="D7" s="497"/>
      <c r="E7" s="498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820</v>
      </c>
      <c r="D37" s="307">
        <f>SUM(D38:D48)</f>
        <v>820</v>
      </c>
      <c r="E37" s="139">
        <f>SUM(E38:E48)</f>
        <v>308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418">
        <v>820</v>
      </c>
      <c r="D39" s="214">
        <v>820</v>
      </c>
      <c r="E39" s="140">
        <v>308</v>
      </c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800</v>
      </c>
      <c r="E60" s="139">
        <f>SUM(E61:E63)</f>
        <v>800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217">
        <v>800</v>
      </c>
      <c r="E63" s="143">
        <v>800</v>
      </c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820</v>
      </c>
      <c r="D65" s="311">
        <f>+D8+D15+D22+D29+D37+D49+D55+D60</f>
        <v>1620</v>
      </c>
      <c r="E65" s="256">
        <f>+E8+E15+E22+E29+E37+E49+E55+E60</f>
        <v>1108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820</v>
      </c>
      <c r="D90" s="219">
        <f>+D65+D89</f>
        <v>1620</v>
      </c>
      <c r="E90" s="256">
        <f>+E65+E89</f>
        <v>1108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96" t="s">
        <v>46</v>
      </c>
      <c r="B92" s="497"/>
      <c r="C92" s="497"/>
      <c r="D92" s="497"/>
      <c r="E92" s="498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1096</v>
      </c>
      <c r="D93" s="212">
        <f>+D94+D95+D96+D97+D98+D111</f>
        <v>1096</v>
      </c>
      <c r="E93" s="288">
        <f>+E94+E95+E96+E97+E98+E111</f>
        <v>405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421">
        <v>1096</v>
      </c>
      <c r="D96" s="216">
        <v>1096</v>
      </c>
      <c r="E96" s="142">
        <v>405</v>
      </c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447</v>
      </c>
      <c r="C99" s="216"/>
      <c r="D99" s="310"/>
      <c r="E99" s="142"/>
    </row>
    <row r="100" spans="1:5" ht="12" customHeight="1">
      <c r="A100" s="245" t="s">
        <v>75</v>
      </c>
      <c r="B100" s="71" t="s">
        <v>387</v>
      </c>
      <c r="C100" s="216"/>
      <c r="D100" s="310"/>
      <c r="E100" s="142"/>
    </row>
    <row r="101" spans="1:5" ht="12" customHeight="1">
      <c r="A101" s="245" t="s">
        <v>83</v>
      </c>
      <c r="B101" s="71" t="s">
        <v>386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384</v>
      </c>
      <c r="B109" s="73" t="s">
        <v>303</v>
      </c>
      <c r="C109" s="216"/>
      <c r="D109" s="310"/>
      <c r="E109" s="142"/>
    </row>
    <row r="110" spans="1:5" ht="12" customHeight="1">
      <c r="A110" s="245" t="s">
        <v>385</v>
      </c>
      <c r="B110" s="72" t="s">
        <v>304</v>
      </c>
      <c r="C110" s="214"/>
      <c r="D110" s="309"/>
      <c r="E110" s="140"/>
    </row>
    <row r="111" spans="1:5" ht="12" customHeight="1">
      <c r="A111" s="245" t="s">
        <v>389</v>
      </c>
      <c r="B111" s="9" t="s">
        <v>39</v>
      </c>
      <c r="C111" s="214"/>
      <c r="D111" s="309"/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1280</v>
      </c>
      <c r="E114" s="139">
        <f>+E115+E117+E119</f>
        <v>576</v>
      </c>
    </row>
    <row r="115" spans="1:5" ht="12" customHeight="1">
      <c r="A115" s="244" t="s">
        <v>76</v>
      </c>
      <c r="B115" s="6" t="s">
        <v>168</v>
      </c>
      <c r="C115" s="215"/>
      <c r="D115" s="308">
        <v>480</v>
      </c>
      <c r="E115" s="141">
        <v>480</v>
      </c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>
        <v>800</v>
      </c>
      <c r="E117" s="140">
        <v>96</v>
      </c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1096</v>
      </c>
      <c r="D128" s="307">
        <f>+D93+D114</f>
        <v>2376</v>
      </c>
      <c r="E128" s="139">
        <f>+E93+E114</f>
        <v>981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1096</v>
      </c>
      <c r="D155" s="314">
        <f>+D128+D154</f>
        <v>2376</v>
      </c>
      <c r="E155" s="294">
        <f>+E128+E154</f>
        <v>981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C4" sqref="C4"/>
    </sheetView>
  </sheetViews>
  <sheetFormatPr defaultColWidth="9.00390625" defaultRowHeight="12.75"/>
  <cols>
    <col min="1" max="1" width="16.125" style="206" customWidth="1"/>
    <col min="2" max="2" width="62.00390625" style="207" customWidth="1"/>
    <col min="3" max="3" width="14.125" style="208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104"/>
      <c r="B1" s="106"/>
      <c r="E1" s="394" t="s">
        <v>515</v>
      </c>
    </row>
    <row r="2" spans="1:5" s="57" customFormat="1" ht="21" customHeight="1" thickBot="1">
      <c r="A2" s="395" t="s">
        <v>51</v>
      </c>
      <c r="B2" s="499" t="s">
        <v>165</v>
      </c>
      <c r="C2" s="499"/>
      <c r="D2" s="499"/>
      <c r="E2" s="396" t="s">
        <v>42</v>
      </c>
    </row>
    <row r="3" spans="1:5" s="57" customFormat="1" ht="24.75" thickBot="1">
      <c r="A3" s="395" t="s">
        <v>144</v>
      </c>
      <c r="B3" s="499" t="s">
        <v>465</v>
      </c>
      <c r="C3" s="499"/>
      <c r="D3" s="499"/>
      <c r="E3" s="397" t="s">
        <v>48</v>
      </c>
    </row>
    <row r="4" spans="1:5" s="58" customFormat="1" ht="15.75" customHeight="1" thickBot="1">
      <c r="A4" s="107"/>
      <c r="B4" s="107"/>
      <c r="C4" s="10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52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52" customFormat="1" ht="15.75" customHeight="1" thickBot="1">
      <c r="A7" s="496" t="s">
        <v>45</v>
      </c>
      <c r="B7" s="497"/>
      <c r="C7" s="497"/>
      <c r="D7" s="497"/>
      <c r="E7" s="498"/>
    </row>
    <row r="8" spans="1:5" s="52" customFormat="1" ht="12" customHeight="1" thickBot="1">
      <c r="A8" s="25" t="s">
        <v>9</v>
      </c>
      <c r="B8" s="19" t="s">
        <v>190</v>
      </c>
      <c r="C8" s="213">
        <f>+C9+C10+C11+C12+C13+C14</f>
        <v>0</v>
      </c>
      <c r="D8" s="307">
        <f>+D9+D10+D11+D12+D13+D14</f>
        <v>0</v>
      </c>
      <c r="E8" s="139">
        <f>+E9+E10+E11+E12+E13+E14</f>
        <v>0</v>
      </c>
    </row>
    <row r="9" spans="1:5" s="59" customFormat="1" ht="12" customHeight="1">
      <c r="A9" s="244" t="s">
        <v>70</v>
      </c>
      <c r="B9" s="227" t="s">
        <v>191</v>
      </c>
      <c r="C9" s="215"/>
      <c r="D9" s="308"/>
      <c r="E9" s="141"/>
    </row>
    <row r="10" spans="1:5" s="60" customFormat="1" ht="12" customHeight="1">
      <c r="A10" s="245" t="s">
        <v>71</v>
      </c>
      <c r="B10" s="228" t="s">
        <v>192</v>
      </c>
      <c r="C10" s="214"/>
      <c r="D10" s="309"/>
      <c r="E10" s="140"/>
    </row>
    <row r="11" spans="1:5" s="60" customFormat="1" ht="12" customHeight="1">
      <c r="A11" s="245" t="s">
        <v>72</v>
      </c>
      <c r="B11" s="228" t="s">
        <v>193</v>
      </c>
      <c r="C11" s="214"/>
      <c r="D11" s="309"/>
      <c r="E11" s="140"/>
    </row>
    <row r="12" spans="1:5" s="60" customFormat="1" ht="12" customHeight="1">
      <c r="A12" s="245" t="s">
        <v>73</v>
      </c>
      <c r="B12" s="228" t="s">
        <v>194</v>
      </c>
      <c r="C12" s="214"/>
      <c r="D12" s="309"/>
      <c r="E12" s="140"/>
    </row>
    <row r="13" spans="1:5" s="60" customFormat="1" ht="12" customHeight="1">
      <c r="A13" s="245" t="s">
        <v>105</v>
      </c>
      <c r="B13" s="228" t="s">
        <v>441</v>
      </c>
      <c r="C13" s="214"/>
      <c r="D13" s="309"/>
      <c r="E13" s="140"/>
    </row>
    <row r="14" spans="1:5" s="59" customFormat="1" ht="12" customHeight="1" thickBot="1">
      <c r="A14" s="246" t="s">
        <v>74</v>
      </c>
      <c r="B14" s="229" t="s">
        <v>376</v>
      </c>
      <c r="C14" s="214"/>
      <c r="D14" s="309"/>
      <c r="E14" s="140"/>
    </row>
    <row r="15" spans="1:5" s="59" customFormat="1" ht="12" customHeight="1" thickBot="1">
      <c r="A15" s="25" t="s">
        <v>10</v>
      </c>
      <c r="B15" s="146" t="s">
        <v>195</v>
      </c>
      <c r="C15" s="213">
        <f>+C16+C17+C18+C19+C20</f>
        <v>0</v>
      </c>
      <c r="D15" s="307">
        <f>+D16+D17+D18+D19+D20</f>
        <v>0</v>
      </c>
      <c r="E15" s="139">
        <f>+E16+E17+E18+E19+E20</f>
        <v>0</v>
      </c>
    </row>
    <row r="16" spans="1:5" s="59" customFormat="1" ht="12" customHeight="1">
      <c r="A16" s="244" t="s">
        <v>76</v>
      </c>
      <c r="B16" s="227" t="s">
        <v>196</v>
      </c>
      <c r="C16" s="215"/>
      <c r="D16" s="308"/>
      <c r="E16" s="141"/>
    </row>
    <row r="17" spans="1:5" s="59" customFormat="1" ht="12" customHeight="1">
      <c r="A17" s="245" t="s">
        <v>77</v>
      </c>
      <c r="B17" s="228" t="s">
        <v>197</v>
      </c>
      <c r="C17" s="214"/>
      <c r="D17" s="309"/>
      <c r="E17" s="140"/>
    </row>
    <row r="18" spans="1:5" s="59" customFormat="1" ht="12" customHeight="1">
      <c r="A18" s="245" t="s">
        <v>78</v>
      </c>
      <c r="B18" s="228" t="s">
        <v>367</v>
      </c>
      <c r="C18" s="214"/>
      <c r="D18" s="309"/>
      <c r="E18" s="140"/>
    </row>
    <row r="19" spans="1:5" s="59" customFormat="1" ht="12" customHeight="1">
      <c r="A19" s="245" t="s">
        <v>79</v>
      </c>
      <c r="B19" s="228" t="s">
        <v>368</v>
      </c>
      <c r="C19" s="214"/>
      <c r="D19" s="309"/>
      <c r="E19" s="140"/>
    </row>
    <row r="20" spans="1:5" s="59" customFormat="1" ht="12" customHeight="1">
      <c r="A20" s="245" t="s">
        <v>80</v>
      </c>
      <c r="B20" s="228" t="s">
        <v>198</v>
      </c>
      <c r="C20" s="214"/>
      <c r="D20" s="309"/>
      <c r="E20" s="140"/>
    </row>
    <row r="21" spans="1:5" s="60" customFormat="1" ht="12" customHeight="1" thickBot="1">
      <c r="A21" s="246" t="s">
        <v>87</v>
      </c>
      <c r="B21" s="229" t="s">
        <v>199</v>
      </c>
      <c r="C21" s="216"/>
      <c r="D21" s="310"/>
      <c r="E21" s="142"/>
    </row>
    <row r="22" spans="1:5" s="60" customFormat="1" ht="12" customHeight="1" thickBot="1">
      <c r="A22" s="25" t="s">
        <v>11</v>
      </c>
      <c r="B22" s="19" t="s">
        <v>200</v>
      </c>
      <c r="C22" s="213">
        <f>+C23+C24+C25+C26+C27</f>
        <v>0</v>
      </c>
      <c r="D22" s="307">
        <f>+D23+D24+D25+D26+D27</f>
        <v>0</v>
      </c>
      <c r="E22" s="139">
        <f>+E23+E24+E25+E26+E27</f>
        <v>0</v>
      </c>
    </row>
    <row r="23" spans="1:5" s="60" customFormat="1" ht="12" customHeight="1">
      <c r="A23" s="244" t="s">
        <v>59</v>
      </c>
      <c r="B23" s="227" t="s">
        <v>201</v>
      </c>
      <c r="C23" s="215"/>
      <c r="D23" s="308"/>
      <c r="E23" s="141"/>
    </row>
    <row r="24" spans="1:5" s="59" customFormat="1" ht="12" customHeight="1">
      <c r="A24" s="245" t="s">
        <v>60</v>
      </c>
      <c r="B24" s="228" t="s">
        <v>202</v>
      </c>
      <c r="C24" s="214"/>
      <c r="D24" s="309"/>
      <c r="E24" s="140"/>
    </row>
    <row r="25" spans="1:5" s="60" customFormat="1" ht="12" customHeight="1">
      <c r="A25" s="245" t="s">
        <v>61</v>
      </c>
      <c r="B25" s="228" t="s">
        <v>369</v>
      </c>
      <c r="C25" s="214"/>
      <c r="D25" s="309"/>
      <c r="E25" s="140"/>
    </row>
    <row r="26" spans="1:5" s="60" customFormat="1" ht="12" customHeight="1">
      <c r="A26" s="245" t="s">
        <v>62</v>
      </c>
      <c r="B26" s="228" t="s">
        <v>370</v>
      </c>
      <c r="C26" s="214"/>
      <c r="D26" s="309"/>
      <c r="E26" s="140"/>
    </row>
    <row r="27" spans="1:5" s="60" customFormat="1" ht="12" customHeight="1">
      <c r="A27" s="245" t="s">
        <v>119</v>
      </c>
      <c r="B27" s="228" t="s">
        <v>203</v>
      </c>
      <c r="C27" s="214"/>
      <c r="D27" s="309"/>
      <c r="E27" s="140"/>
    </row>
    <row r="28" spans="1:5" s="60" customFormat="1" ht="12" customHeight="1" thickBot="1">
      <c r="A28" s="246" t="s">
        <v>120</v>
      </c>
      <c r="B28" s="229" t="s">
        <v>204</v>
      </c>
      <c r="C28" s="216"/>
      <c r="D28" s="310"/>
      <c r="E28" s="142"/>
    </row>
    <row r="29" spans="1:5" s="60" customFormat="1" ht="12" customHeight="1" thickBot="1">
      <c r="A29" s="25" t="s">
        <v>121</v>
      </c>
      <c r="B29" s="19" t="s">
        <v>205</v>
      </c>
      <c r="C29" s="219">
        <f>+C30+C34+C35+C36</f>
        <v>0</v>
      </c>
      <c r="D29" s="311">
        <f>+D30+D34+D35+D36</f>
        <v>0</v>
      </c>
      <c r="E29" s="256">
        <f>+E30+E34+E35+E36</f>
        <v>0</v>
      </c>
    </row>
    <row r="30" spans="1:5" s="60" customFormat="1" ht="12" customHeight="1">
      <c r="A30" s="244" t="s">
        <v>206</v>
      </c>
      <c r="B30" s="227" t="s">
        <v>442</v>
      </c>
      <c r="C30" s="258">
        <f>+C31+C32+C33</f>
        <v>0</v>
      </c>
      <c r="D30" s="400">
        <f>+D31+D32+D33</f>
        <v>0</v>
      </c>
      <c r="E30" s="257">
        <f>+E31+E32+E33</f>
        <v>0</v>
      </c>
    </row>
    <row r="31" spans="1:5" s="60" customFormat="1" ht="12" customHeight="1">
      <c r="A31" s="245" t="s">
        <v>207</v>
      </c>
      <c r="B31" s="228" t="s">
        <v>212</v>
      </c>
      <c r="C31" s="214"/>
      <c r="D31" s="309"/>
      <c r="E31" s="140"/>
    </row>
    <row r="32" spans="1:5" s="60" customFormat="1" ht="12" customHeight="1">
      <c r="A32" s="245" t="s">
        <v>208</v>
      </c>
      <c r="B32" s="228" t="s">
        <v>213</v>
      </c>
      <c r="C32" s="214"/>
      <c r="D32" s="309"/>
      <c r="E32" s="140"/>
    </row>
    <row r="33" spans="1:5" s="60" customFormat="1" ht="12" customHeight="1">
      <c r="A33" s="245" t="s">
        <v>380</v>
      </c>
      <c r="B33" s="280" t="s">
        <v>381</v>
      </c>
      <c r="C33" s="214"/>
      <c r="D33" s="309"/>
      <c r="E33" s="140"/>
    </row>
    <row r="34" spans="1:5" s="60" customFormat="1" ht="12" customHeight="1">
      <c r="A34" s="245" t="s">
        <v>209</v>
      </c>
      <c r="B34" s="228" t="s">
        <v>214</v>
      </c>
      <c r="C34" s="214"/>
      <c r="D34" s="309"/>
      <c r="E34" s="140"/>
    </row>
    <row r="35" spans="1:5" s="60" customFormat="1" ht="12" customHeight="1">
      <c r="A35" s="245" t="s">
        <v>210</v>
      </c>
      <c r="B35" s="228" t="s">
        <v>215</v>
      </c>
      <c r="C35" s="214"/>
      <c r="D35" s="309"/>
      <c r="E35" s="140"/>
    </row>
    <row r="36" spans="1:5" s="60" customFormat="1" ht="12" customHeight="1" thickBot="1">
      <c r="A36" s="246" t="s">
        <v>211</v>
      </c>
      <c r="B36" s="229" t="s">
        <v>216</v>
      </c>
      <c r="C36" s="216"/>
      <c r="D36" s="310"/>
      <c r="E36" s="142"/>
    </row>
    <row r="37" spans="1:5" s="60" customFormat="1" ht="12" customHeight="1" thickBot="1">
      <c r="A37" s="25" t="s">
        <v>13</v>
      </c>
      <c r="B37" s="19" t="s">
        <v>377</v>
      </c>
      <c r="C37" s="213">
        <f>SUM(C38:C48)</f>
        <v>0</v>
      </c>
      <c r="D37" s="307">
        <f>SUM(D38:D48)</f>
        <v>0</v>
      </c>
      <c r="E37" s="139">
        <f>SUM(E38:E48)</f>
        <v>0</v>
      </c>
    </row>
    <row r="38" spans="1:5" s="60" customFormat="1" ht="12" customHeight="1">
      <c r="A38" s="244" t="s">
        <v>63</v>
      </c>
      <c r="B38" s="227" t="s">
        <v>219</v>
      </c>
      <c r="C38" s="215"/>
      <c r="D38" s="308"/>
      <c r="E38" s="141"/>
    </row>
    <row r="39" spans="1:5" s="60" customFormat="1" ht="12" customHeight="1">
      <c r="A39" s="245" t="s">
        <v>64</v>
      </c>
      <c r="B39" s="228" t="s">
        <v>220</v>
      </c>
      <c r="C39" s="214"/>
      <c r="D39" s="309"/>
      <c r="E39" s="140"/>
    </row>
    <row r="40" spans="1:5" s="60" customFormat="1" ht="12" customHeight="1">
      <c r="A40" s="245" t="s">
        <v>65</v>
      </c>
      <c r="B40" s="228" t="s">
        <v>221</v>
      </c>
      <c r="C40" s="214"/>
      <c r="D40" s="309"/>
      <c r="E40" s="140"/>
    </row>
    <row r="41" spans="1:5" s="60" customFormat="1" ht="12" customHeight="1">
      <c r="A41" s="245" t="s">
        <v>123</v>
      </c>
      <c r="B41" s="228" t="s">
        <v>222</v>
      </c>
      <c r="C41" s="214"/>
      <c r="D41" s="309"/>
      <c r="E41" s="140"/>
    </row>
    <row r="42" spans="1:5" s="60" customFormat="1" ht="12" customHeight="1">
      <c r="A42" s="245" t="s">
        <v>124</v>
      </c>
      <c r="B42" s="228" t="s">
        <v>223</v>
      </c>
      <c r="C42" s="214"/>
      <c r="D42" s="309"/>
      <c r="E42" s="140"/>
    </row>
    <row r="43" spans="1:5" s="60" customFormat="1" ht="12" customHeight="1">
      <c r="A43" s="245" t="s">
        <v>125</v>
      </c>
      <c r="B43" s="228" t="s">
        <v>224</v>
      </c>
      <c r="C43" s="214"/>
      <c r="D43" s="309"/>
      <c r="E43" s="140"/>
    </row>
    <row r="44" spans="1:5" s="60" customFormat="1" ht="12" customHeight="1">
      <c r="A44" s="245" t="s">
        <v>126</v>
      </c>
      <c r="B44" s="228" t="s">
        <v>225</v>
      </c>
      <c r="C44" s="214"/>
      <c r="D44" s="309"/>
      <c r="E44" s="140"/>
    </row>
    <row r="45" spans="1:5" s="60" customFormat="1" ht="12" customHeight="1">
      <c r="A45" s="245" t="s">
        <v>127</v>
      </c>
      <c r="B45" s="228" t="s">
        <v>226</v>
      </c>
      <c r="C45" s="214"/>
      <c r="D45" s="309"/>
      <c r="E45" s="140"/>
    </row>
    <row r="46" spans="1:5" s="60" customFormat="1" ht="12" customHeight="1">
      <c r="A46" s="245" t="s">
        <v>217</v>
      </c>
      <c r="B46" s="228" t="s">
        <v>227</v>
      </c>
      <c r="C46" s="217"/>
      <c r="D46" s="401"/>
      <c r="E46" s="143"/>
    </row>
    <row r="47" spans="1:5" s="60" customFormat="1" ht="12" customHeight="1">
      <c r="A47" s="246" t="s">
        <v>218</v>
      </c>
      <c r="B47" s="229" t="s">
        <v>379</v>
      </c>
      <c r="C47" s="218"/>
      <c r="D47" s="402"/>
      <c r="E47" s="144"/>
    </row>
    <row r="48" spans="1:5" s="60" customFormat="1" ht="12" customHeight="1" thickBot="1">
      <c r="A48" s="246" t="s">
        <v>378</v>
      </c>
      <c r="B48" s="229" t="s">
        <v>228</v>
      </c>
      <c r="C48" s="218"/>
      <c r="D48" s="402"/>
      <c r="E48" s="144"/>
    </row>
    <row r="49" spans="1:5" s="60" customFormat="1" ht="12" customHeight="1" thickBot="1">
      <c r="A49" s="25" t="s">
        <v>14</v>
      </c>
      <c r="B49" s="19" t="s">
        <v>229</v>
      </c>
      <c r="C49" s="213">
        <f>SUM(C50:C54)</f>
        <v>0</v>
      </c>
      <c r="D49" s="307">
        <f>SUM(D50:D54)</f>
        <v>0</v>
      </c>
      <c r="E49" s="139">
        <f>SUM(E50:E54)</f>
        <v>0</v>
      </c>
    </row>
    <row r="50" spans="1:5" s="60" customFormat="1" ht="12" customHeight="1">
      <c r="A50" s="244" t="s">
        <v>66</v>
      </c>
      <c r="B50" s="227" t="s">
        <v>233</v>
      </c>
      <c r="C50" s="269"/>
      <c r="D50" s="403"/>
      <c r="E50" s="145"/>
    </row>
    <row r="51" spans="1:5" s="60" customFormat="1" ht="12" customHeight="1">
      <c r="A51" s="245" t="s">
        <v>67</v>
      </c>
      <c r="B51" s="228" t="s">
        <v>234</v>
      </c>
      <c r="C51" s="217"/>
      <c r="D51" s="401"/>
      <c r="E51" s="143"/>
    </row>
    <row r="52" spans="1:5" s="60" customFormat="1" ht="12" customHeight="1">
      <c r="A52" s="245" t="s">
        <v>230</v>
      </c>
      <c r="B52" s="228" t="s">
        <v>235</v>
      </c>
      <c r="C52" s="217"/>
      <c r="D52" s="401"/>
      <c r="E52" s="143"/>
    </row>
    <row r="53" spans="1:5" s="60" customFormat="1" ht="12" customHeight="1">
      <c r="A53" s="245" t="s">
        <v>231</v>
      </c>
      <c r="B53" s="228" t="s">
        <v>236</v>
      </c>
      <c r="C53" s="217"/>
      <c r="D53" s="401"/>
      <c r="E53" s="143"/>
    </row>
    <row r="54" spans="1:5" s="60" customFormat="1" ht="12" customHeight="1" thickBot="1">
      <c r="A54" s="246" t="s">
        <v>232</v>
      </c>
      <c r="B54" s="229" t="s">
        <v>237</v>
      </c>
      <c r="C54" s="218"/>
      <c r="D54" s="402"/>
      <c r="E54" s="144"/>
    </row>
    <row r="55" spans="1:5" s="60" customFormat="1" ht="12" customHeight="1" thickBot="1">
      <c r="A55" s="25" t="s">
        <v>128</v>
      </c>
      <c r="B55" s="19" t="s">
        <v>238</v>
      </c>
      <c r="C55" s="213">
        <f>SUM(C56:C58)</f>
        <v>0</v>
      </c>
      <c r="D55" s="307">
        <f>SUM(D56:D58)</f>
        <v>0</v>
      </c>
      <c r="E55" s="139">
        <f>SUM(E56:E58)</f>
        <v>0</v>
      </c>
    </row>
    <row r="56" spans="1:5" s="60" customFormat="1" ht="12" customHeight="1">
      <c r="A56" s="244" t="s">
        <v>68</v>
      </c>
      <c r="B56" s="227" t="s">
        <v>239</v>
      </c>
      <c r="C56" s="215"/>
      <c r="D56" s="308"/>
      <c r="E56" s="141"/>
    </row>
    <row r="57" spans="1:5" s="60" customFormat="1" ht="12" customHeight="1">
      <c r="A57" s="245" t="s">
        <v>69</v>
      </c>
      <c r="B57" s="228" t="s">
        <v>371</v>
      </c>
      <c r="C57" s="214"/>
      <c r="D57" s="309"/>
      <c r="E57" s="140"/>
    </row>
    <row r="58" spans="1:5" s="60" customFormat="1" ht="12" customHeight="1">
      <c r="A58" s="245" t="s">
        <v>242</v>
      </c>
      <c r="B58" s="228" t="s">
        <v>240</v>
      </c>
      <c r="C58" s="214"/>
      <c r="D58" s="309"/>
      <c r="E58" s="140"/>
    </row>
    <row r="59" spans="1:5" s="60" customFormat="1" ht="12" customHeight="1" thickBot="1">
      <c r="A59" s="246" t="s">
        <v>243</v>
      </c>
      <c r="B59" s="229" t="s">
        <v>241</v>
      </c>
      <c r="C59" s="216"/>
      <c r="D59" s="310"/>
      <c r="E59" s="142"/>
    </row>
    <row r="60" spans="1:5" s="60" customFormat="1" ht="12" customHeight="1" thickBot="1">
      <c r="A60" s="25" t="s">
        <v>16</v>
      </c>
      <c r="B60" s="146" t="s">
        <v>244</v>
      </c>
      <c r="C60" s="213">
        <f>SUM(C61:C63)</f>
        <v>0</v>
      </c>
      <c r="D60" s="307">
        <f>SUM(D61:D63)</f>
        <v>0</v>
      </c>
      <c r="E60" s="139">
        <f>SUM(E61:E63)</f>
        <v>0</v>
      </c>
    </row>
    <row r="61" spans="1:5" s="60" customFormat="1" ht="12" customHeight="1">
      <c r="A61" s="244" t="s">
        <v>129</v>
      </c>
      <c r="B61" s="227" t="s">
        <v>246</v>
      </c>
      <c r="C61" s="217"/>
      <c r="D61" s="401"/>
      <c r="E61" s="143"/>
    </row>
    <row r="62" spans="1:5" s="60" customFormat="1" ht="12" customHeight="1">
      <c r="A62" s="245" t="s">
        <v>130</v>
      </c>
      <c r="B62" s="228" t="s">
        <v>372</v>
      </c>
      <c r="C62" s="217"/>
      <c r="D62" s="401"/>
      <c r="E62" s="143"/>
    </row>
    <row r="63" spans="1:5" s="60" customFormat="1" ht="12" customHeight="1">
      <c r="A63" s="245" t="s">
        <v>170</v>
      </c>
      <c r="B63" s="228" t="s">
        <v>247</v>
      </c>
      <c r="C63" s="217"/>
      <c r="D63" s="401"/>
      <c r="E63" s="143"/>
    </row>
    <row r="64" spans="1:5" s="60" customFormat="1" ht="12" customHeight="1" thickBot="1">
      <c r="A64" s="246" t="s">
        <v>245</v>
      </c>
      <c r="B64" s="229" t="s">
        <v>248</v>
      </c>
      <c r="C64" s="217"/>
      <c r="D64" s="401"/>
      <c r="E64" s="143"/>
    </row>
    <row r="65" spans="1:5" s="60" customFormat="1" ht="12" customHeight="1" thickBot="1">
      <c r="A65" s="25" t="s">
        <v>17</v>
      </c>
      <c r="B65" s="19" t="s">
        <v>249</v>
      </c>
      <c r="C65" s="219">
        <f>+C8+C15+C22+C29+C37+C49+C55+C60</f>
        <v>0</v>
      </c>
      <c r="D65" s="311">
        <f>+D8+D15+D22+D29+D37+D49+D55+D60</f>
        <v>0</v>
      </c>
      <c r="E65" s="256">
        <f>+E8+E15+E22+E29+E37+E49+E55+E60</f>
        <v>0</v>
      </c>
    </row>
    <row r="66" spans="1:5" s="60" customFormat="1" ht="12" customHeight="1" thickBot="1">
      <c r="A66" s="247" t="s">
        <v>340</v>
      </c>
      <c r="B66" s="146" t="s">
        <v>251</v>
      </c>
      <c r="C66" s="213">
        <f>SUM(C67:C69)</f>
        <v>0</v>
      </c>
      <c r="D66" s="307">
        <f>SUM(D67:D69)</f>
        <v>0</v>
      </c>
      <c r="E66" s="139">
        <f>SUM(E67:E69)</f>
        <v>0</v>
      </c>
    </row>
    <row r="67" spans="1:5" s="60" customFormat="1" ht="12" customHeight="1">
      <c r="A67" s="244" t="s">
        <v>282</v>
      </c>
      <c r="B67" s="227" t="s">
        <v>252</v>
      </c>
      <c r="C67" s="217"/>
      <c r="D67" s="401"/>
      <c r="E67" s="143"/>
    </row>
    <row r="68" spans="1:5" s="60" customFormat="1" ht="12" customHeight="1">
      <c r="A68" s="245" t="s">
        <v>291</v>
      </c>
      <c r="B68" s="228" t="s">
        <v>253</v>
      </c>
      <c r="C68" s="217"/>
      <c r="D68" s="401"/>
      <c r="E68" s="143"/>
    </row>
    <row r="69" spans="1:5" s="60" customFormat="1" ht="12" customHeight="1" thickBot="1">
      <c r="A69" s="246" t="s">
        <v>292</v>
      </c>
      <c r="B69" s="230" t="s">
        <v>254</v>
      </c>
      <c r="C69" s="217"/>
      <c r="D69" s="404"/>
      <c r="E69" s="143"/>
    </row>
    <row r="70" spans="1:5" s="60" customFormat="1" ht="12" customHeight="1" thickBot="1">
      <c r="A70" s="247" t="s">
        <v>255</v>
      </c>
      <c r="B70" s="146" t="s">
        <v>256</v>
      </c>
      <c r="C70" s="213">
        <f>SUM(C71:C74)</f>
        <v>0</v>
      </c>
      <c r="D70" s="213">
        <f>SUM(D71:D74)</f>
        <v>0</v>
      </c>
      <c r="E70" s="139">
        <f>SUM(E71:E74)</f>
        <v>0</v>
      </c>
    </row>
    <row r="71" spans="1:5" s="60" customFormat="1" ht="12" customHeight="1">
      <c r="A71" s="244" t="s">
        <v>106</v>
      </c>
      <c r="B71" s="227" t="s">
        <v>257</v>
      </c>
      <c r="C71" s="217"/>
      <c r="D71" s="217"/>
      <c r="E71" s="143"/>
    </row>
    <row r="72" spans="1:5" s="60" customFormat="1" ht="12" customHeight="1">
      <c r="A72" s="245" t="s">
        <v>107</v>
      </c>
      <c r="B72" s="228" t="s">
        <v>258</v>
      </c>
      <c r="C72" s="217"/>
      <c r="D72" s="217"/>
      <c r="E72" s="143"/>
    </row>
    <row r="73" spans="1:5" s="60" customFormat="1" ht="12" customHeight="1">
      <c r="A73" s="245" t="s">
        <v>283</v>
      </c>
      <c r="B73" s="228" t="s">
        <v>259</v>
      </c>
      <c r="C73" s="217"/>
      <c r="D73" s="217"/>
      <c r="E73" s="143"/>
    </row>
    <row r="74" spans="1:5" s="60" customFormat="1" ht="12" customHeight="1" thickBot="1">
      <c r="A74" s="246" t="s">
        <v>284</v>
      </c>
      <c r="B74" s="229" t="s">
        <v>260</v>
      </c>
      <c r="C74" s="217"/>
      <c r="D74" s="217"/>
      <c r="E74" s="143"/>
    </row>
    <row r="75" spans="1:5" s="60" customFormat="1" ht="12" customHeight="1" thickBot="1">
      <c r="A75" s="247" t="s">
        <v>261</v>
      </c>
      <c r="B75" s="146" t="s">
        <v>262</v>
      </c>
      <c r="C75" s="213">
        <f>SUM(C76:C77)</f>
        <v>0</v>
      </c>
      <c r="D75" s="213">
        <f>SUM(D76:D77)</f>
        <v>0</v>
      </c>
      <c r="E75" s="139">
        <f>SUM(E76:E77)</f>
        <v>0</v>
      </c>
    </row>
    <row r="76" spans="1:5" s="60" customFormat="1" ht="12" customHeight="1">
      <c r="A76" s="244" t="s">
        <v>285</v>
      </c>
      <c r="B76" s="227" t="s">
        <v>263</v>
      </c>
      <c r="C76" s="217"/>
      <c r="D76" s="217"/>
      <c r="E76" s="143"/>
    </row>
    <row r="77" spans="1:5" s="60" customFormat="1" ht="12" customHeight="1" thickBot="1">
      <c r="A77" s="246" t="s">
        <v>286</v>
      </c>
      <c r="B77" s="229" t="s">
        <v>264</v>
      </c>
      <c r="C77" s="217"/>
      <c r="D77" s="217"/>
      <c r="E77" s="143"/>
    </row>
    <row r="78" spans="1:5" s="59" customFormat="1" ht="12" customHeight="1" thickBot="1">
      <c r="A78" s="247" t="s">
        <v>265</v>
      </c>
      <c r="B78" s="146" t="s">
        <v>266</v>
      </c>
      <c r="C78" s="213">
        <f>SUM(C79:C81)</f>
        <v>0</v>
      </c>
      <c r="D78" s="213">
        <f>SUM(D79:D81)</f>
        <v>0</v>
      </c>
      <c r="E78" s="139">
        <f>SUM(E79:E81)</f>
        <v>0</v>
      </c>
    </row>
    <row r="79" spans="1:5" s="60" customFormat="1" ht="12" customHeight="1">
      <c r="A79" s="244" t="s">
        <v>287</v>
      </c>
      <c r="B79" s="227" t="s">
        <v>267</v>
      </c>
      <c r="C79" s="217"/>
      <c r="D79" s="217"/>
      <c r="E79" s="143"/>
    </row>
    <row r="80" spans="1:5" s="60" customFormat="1" ht="12" customHeight="1">
      <c r="A80" s="245" t="s">
        <v>288</v>
      </c>
      <c r="B80" s="228" t="s">
        <v>268</v>
      </c>
      <c r="C80" s="217"/>
      <c r="D80" s="217"/>
      <c r="E80" s="143"/>
    </row>
    <row r="81" spans="1:5" s="60" customFormat="1" ht="12" customHeight="1" thickBot="1">
      <c r="A81" s="246" t="s">
        <v>289</v>
      </c>
      <c r="B81" s="229" t="s">
        <v>269</v>
      </c>
      <c r="C81" s="217"/>
      <c r="D81" s="217"/>
      <c r="E81" s="143"/>
    </row>
    <row r="82" spans="1:5" s="60" customFormat="1" ht="12" customHeight="1" thickBot="1">
      <c r="A82" s="247" t="s">
        <v>270</v>
      </c>
      <c r="B82" s="146" t="s">
        <v>290</v>
      </c>
      <c r="C82" s="213">
        <f>SUM(C83:C86)</f>
        <v>0</v>
      </c>
      <c r="D82" s="213">
        <f>SUM(D83:D86)</f>
        <v>0</v>
      </c>
      <c r="E82" s="139">
        <f>SUM(E83:E86)</f>
        <v>0</v>
      </c>
    </row>
    <row r="83" spans="1:5" s="60" customFormat="1" ht="12" customHeight="1">
      <c r="A83" s="248" t="s">
        <v>271</v>
      </c>
      <c r="B83" s="227" t="s">
        <v>272</v>
      </c>
      <c r="C83" s="217"/>
      <c r="D83" s="217"/>
      <c r="E83" s="143"/>
    </row>
    <row r="84" spans="1:5" s="60" customFormat="1" ht="12" customHeight="1">
      <c r="A84" s="249" t="s">
        <v>273</v>
      </c>
      <c r="B84" s="228" t="s">
        <v>274</v>
      </c>
      <c r="C84" s="217"/>
      <c r="D84" s="217"/>
      <c r="E84" s="143"/>
    </row>
    <row r="85" spans="1:5" s="60" customFormat="1" ht="12" customHeight="1">
      <c r="A85" s="249" t="s">
        <v>275</v>
      </c>
      <c r="B85" s="228" t="s">
        <v>276</v>
      </c>
      <c r="C85" s="217"/>
      <c r="D85" s="217"/>
      <c r="E85" s="143"/>
    </row>
    <row r="86" spans="1:5" s="59" customFormat="1" ht="12" customHeight="1" thickBot="1">
      <c r="A86" s="250" t="s">
        <v>277</v>
      </c>
      <c r="B86" s="229" t="s">
        <v>278</v>
      </c>
      <c r="C86" s="217"/>
      <c r="D86" s="217"/>
      <c r="E86" s="143"/>
    </row>
    <row r="87" spans="1:5" s="59" customFormat="1" ht="12" customHeight="1" thickBot="1">
      <c r="A87" s="247" t="s">
        <v>279</v>
      </c>
      <c r="B87" s="146" t="s">
        <v>421</v>
      </c>
      <c r="C87" s="272"/>
      <c r="D87" s="272"/>
      <c r="E87" s="273"/>
    </row>
    <row r="88" spans="1:5" s="59" customFormat="1" ht="12" customHeight="1" thickBot="1">
      <c r="A88" s="247" t="s">
        <v>443</v>
      </c>
      <c r="B88" s="146" t="s">
        <v>280</v>
      </c>
      <c r="C88" s="272"/>
      <c r="D88" s="272"/>
      <c r="E88" s="273"/>
    </row>
    <row r="89" spans="1:5" s="59" customFormat="1" ht="12" customHeight="1" thickBot="1">
      <c r="A89" s="247" t="s">
        <v>444</v>
      </c>
      <c r="B89" s="234" t="s">
        <v>424</v>
      </c>
      <c r="C89" s="219">
        <f>+C66+C70+C75+C78+C82+C88+C87</f>
        <v>0</v>
      </c>
      <c r="D89" s="219">
        <f>+D66+D70+D75+D78+D82+D88+D87</f>
        <v>0</v>
      </c>
      <c r="E89" s="256">
        <f>+E66+E70+E75+E78+E82+E88+E87</f>
        <v>0</v>
      </c>
    </row>
    <row r="90" spans="1:5" s="59" customFormat="1" ht="12" customHeight="1" thickBot="1">
      <c r="A90" s="251" t="s">
        <v>445</v>
      </c>
      <c r="B90" s="235" t="s">
        <v>446</v>
      </c>
      <c r="C90" s="219">
        <f>+C65+C89</f>
        <v>0</v>
      </c>
      <c r="D90" s="219">
        <f>+D65+D89</f>
        <v>0</v>
      </c>
      <c r="E90" s="256">
        <f>+E65+E89</f>
        <v>0</v>
      </c>
    </row>
    <row r="91" spans="1:3" s="60" customFormat="1" ht="15" customHeight="1" thickBot="1">
      <c r="A91" s="113"/>
      <c r="B91" s="114"/>
      <c r="C91" s="195"/>
    </row>
    <row r="92" spans="1:5" s="52" customFormat="1" ht="16.5" customHeight="1" thickBot="1">
      <c r="A92" s="496" t="s">
        <v>46</v>
      </c>
      <c r="B92" s="497"/>
      <c r="C92" s="497"/>
      <c r="D92" s="497"/>
      <c r="E92" s="498"/>
    </row>
    <row r="93" spans="1:5" s="61" customFormat="1" ht="12" customHeight="1" thickBot="1">
      <c r="A93" s="221" t="s">
        <v>9</v>
      </c>
      <c r="B93" s="24" t="s">
        <v>450</v>
      </c>
      <c r="C93" s="212">
        <f>+C94+C95+C96+C97+C98+C111</f>
        <v>0</v>
      </c>
      <c r="D93" s="212">
        <f>+D94+D95+D96+D97+D98+D111</f>
        <v>0</v>
      </c>
      <c r="E93" s="288">
        <f>+E94+E95+E96+E97+E98+E111</f>
        <v>0</v>
      </c>
    </row>
    <row r="94" spans="1:5" ht="12" customHeight="1">
      <c r="A94" s="252" t="s">
        <v>70</v>
      </c>
      <c r="B94" s="8" t="s">
        <v>38</v>
      </c>
      <c r="C94" s="295"/>
      <c r="D94" s="295"/>
      <c r="E94" s="289"/>
    </row>
    <row r="95" spans="1:5" ht="12" customHeight="1">
      <c r="A95" s="245" t="s">
        <v>71</v>
      </c>
      <c r="B95" s="6" t="s">
        <v>131</v>
      </c>
      <c r="C95" s="214"/>
      <c r="D95" s="214"/>
      <c r="E95" s="140"/>
    </row>
    <row r="96" spans="1:5" ht="12" customHeight="1">
      <c r="A96" s="245" t="s">
        <v>72</v>
      </c>
      <c r="B96" s="6" t="s">
        <v>98</v>
      </c>
      <c r="C96" s="216"/>
      <c r="D96" s="214"/>
      <c r="E96" s="142"/>
    </row>
    <row r="97" spans="1:5" ht="12" customHeight="1">
      <c r="A97" s="245" t="s">
        <v>73</v>
      </c>
      <c r="B97" s="9" t="s">
        <v>132</v>
      </c>
      <c r="C97" s="216"/>
      <c r="D97" s="310"/>
      <c r="E97" s="142"/>
    </row>
    <row r="98" spans="1:5" ht="12" customHeight="1">
      <c r="A98" s="245" t="s">
        <v>82</v>
      </c>
      <c r="B98" s="17" t="s">
        <v>133</v>
      </c>
      <c r="C98" s="216"/>
      <c r="D98" s="310"/>
      <c r="E98" s="142"/>
    </row>
    <row r="99" spans="1:5" ht="12" customHeight="1">
      <c r="A99" s="245" t="s">
        <v>74</v>
      </c>
      <c r="B99" s="6" t="s">
        <v>447</v>
      </c>
      <c r="C99" s="216"/>
      <c r="D99" s="310"/>
      <c r="E99" s="142"/>
    </row>
    <row r="100" spans="1:5" ht="12" customHeight="1">
      <c r="A100" s="245" t="s">
        <v>75</v>
      </c>
      <c r="B100" s="71" t="s">
        <v>387</v>
      </c>
      <c r="C100" s="216"/>
      <c r="D100" s="310"/>
      <c r="E100" s="142"/>
    </row>
    <row r="101" spans="1:5" ht="12" customHeight="1">
      <c r="A101" s="245" t="s">
        <v>83</v>
      </c>
      <c r="B101" s="71" t="s">
        <v>386</v>
      </c>
      <c r="C101" s="216"/>
      <c r="D101" s="310"/>
      <c r="E101" s="142"/>
    </row>
    <row r="102" spans="1:5" ht="12" customHeight="1">
      <c r="A102" s="245" t="s">
        <v>84</v>
      </c>
      <c r="B102" s="71" t="s">
        <v>296</v>
      </c>
      <c r="C102" s="216"/>
      <c r="D102" s="310"/>
      <c r="E102" s="142"/>
    </row>
    <row r="103" spans="1:5" ht="12" customHeight="1">
      <c r="A103" s="245" t="s">
        <v>85</v>
      </c>
      <c r="B103" s="72" t="s">
        <v>297</v>
      </c>
      <c r="C103" s="216"/>
      <c r="D103" s="310"/>
      <c r="E103" s="142"/>
    </row>
    <row r="104" spans="1:5" ht="12" customHeight="1">
      <c r="A104" s="245" t="s">
        <v>86</v>
      </c>
      <c r="B104" s="72" t="s">
        <v>298</v>
      </c>
      <c r="C104" s="216"/>
      <c r="D104" s="310"/>
      <c r="E104" s="142"/>
    </row>
    <row r="105" spans="1:5" ht="12" customHeight="1">
      <c r="A105" s="245" t="s">
        <v>88</v>
      </c>
      <c r="B105" s="71" t="s">
        <v>299</v>
      </c>
      <c r="C105" s="216"/>
      <c r="D105" s="310"/>
      <c r="E105" s="142"/>
    </row>
    <row r="106" spans="1:5" ht="12" customHeight="1">
      <c r="A106" s="245" t="s">
        <v>134</v>
      </c>
      <c r="B106" s="71" t="s">
        <v>300</v>
      </c>
      <c r="C106" s="216"/>
      <c r="D106" s="310"/>
      <c r="E106" s="142"/>
    </row>
    <row r="107" spans="1:5" ht="12" customHeight="1">
      <c r="A107" s="245" t="s">
        <v>294</v>
      </c>
      <c r="B107" s="72" t="s">
        <v>301</v>
      </c>
      <c r="C107" s="214"/>
      <c r="D107" s="310"/>
      <c r="E107" s="142"/>
    </row>
    <row r="108" spans="1:5" ht="12" customHeight="1">
      <c r="A108" s="253" t="s">
        <v>295</v>
      </c>
      <c r="B108" s="73" t="s">
        <v>302</v>
      </c>
      <c r="C108" s="216"/>
      <c r="D108" s="310"/>
      <c r="E108" s="142"/>
    </row>
    <row r="109" spans="1:5" ht="12" customHeight="1">
      <c r="A109" s="245" t="s">
        <v>384</v>
      </c>
      <c r="B109" s="73" t="s">
        <v>303</v>
      </c>
      <c r="C109" s="216"/>
      <c r="D109" s="310"/>
      <c r="E109" s="142"/>
    </row>
    <row r="110" spans="1:5" ht="12" customHeight="1">
      <c r="A110" s="245" t="s">
        <v>385</v>
      </c>
      <c r="B110" s="72" t="s">
        <v>304</v>
      </c>
      <c r="C110" s="214"/>
      <c r="D110" s="309"/>
      <c r="E110" s="140"/>
    </row>
    <row r="111" spans="1:5" ht="12" customHeight="1">
      <c r="A111" s="245" t="s">
        <v>389</v>
      </c>
      <c r="B111" s="9" t="s">
        <v>39</v>
      </c>
      <c r="C111" s="214"/>
      <c r="D111" s="309"/>
      <c r="E111" s="140"/>
    </row>
    <row r="112" spans="1:5" ht="12" customHeight="1">
      <c r="A112" s="246" t="s">
        <v>390</v>
      </c>
      <c r="B112" s="6" t="s">
        <v>448</v>
      </c>
      <c r="C112" s="216"/>
      <c r="D112" s="310"/>
      <c r="E112" s="142"/>
    </row>
    <row r="113" spans="1:5" ht="12" customHeight="1" thickBot="1">
      <c r="A113" s="254" t="s">
        <v>391</v>
      </c>
      <c r="B113" s="74" t="s">
        <v>449</v>
      </c>
      <c r="C113" s="296"/>
      <c r="D113" s="407"/>
      <c r="E113" s="290"/>
    </row>
    <row r="114" spans="1:5" ht="12" customHeight="1" thickBot="1">
      <c r="A114" s="25" t="s">
        <v>10</v>
      </c>
      <c r="B114" s="23" t="s">
        <v>305</v>
      </c>
      <c r="C114" s="213">
        <f>+C115+C117+C119</f>
        <v>0</v>
      </c>
      <c r="D114" s="307">
        <f>+D115+D117+D119</f>
        <v>0</v>
      </c>
      <c r="E114" s="139">
        <f>+E115+E117+E119</f>
        <v>0</v>
      </c>
    </row>
    <row r="115" spans="1:5" ht="12" customHeight="1">
      <c r="A115" s="244" t="s">
        <v>76</v>
      </c>
      <c r="B115" s="6" t="s">
        <v>168</v>
      </c>
      <c r="C115" s="215"/>
      <c r="D115" s="308"/>
      <c r="E115" s="141"/>
    </row>
    <row r="116" spans="1:5" ht="12" customHeight="1">
      <c r="A116" s="244" t="s">
        <v>77</v>
      </c>
      <c r="B116" s="10" t="s">
        <v>309</v>
      </c>
      <c r="C116" s="215"/>
      <c r="D116" s="308"/>
      <c r="E116" s="141"/>
    </row>
    <row r="117" spans="1:5" ht="12" customHeight="1">
      <c r="A117" s="244" t="s">
        <v>78</v>
      </c>
      <c r="B117" s="10" t="s">
        <v>135</v>
      </c>
      <c r="C117" s="214"/>
      <c r="D117" s="309"/>
      <c r="E117" s="140"/>
    </row>
    <row r="118" spans="1:5" ht="12" customHeight="1">
      <c r="A118" s="244" t="s">
        <v>79</v>
      </c>
      <c r="B118" s="10" t="s">
        <v>310</v>
      </c>
      <c r="C118" s="214"/>
      <c r="D118" s="309"/>
      <c r="E118" s="140"/>
    </row>
    <row r="119" spans="1:5" ht="12" customHeight="1">
      <c r="A119" s="244" t="s">
        <v>80</v>
      </c>
      <c r="B119" s="148" t="s">
        <v>171</v>
      </c>
      <c r="C119" s="214"/>
      <c r="D119" s="309"/>
      <c r="E119" s="140"/>
    </row>
    <row r="120" spans="1:5" ht="12" customHeight="1">
      <c r="A120" s="244" t="s">
        <v>87</v>
      </c>
      <c r="B120" s="147" t="s">
        <v>373</v>
      </c>
      <c r="C120" s="214"/>
      <c r="D120" s="309"/>
      <c r="E120" s="140"/>
    </row>
    <row r="121" spans="1:5" ht="12" customHeight="1">
      <c r="A121" s="244" t="s">
        <v>89</v>
      </c>
      <c r="B121" s="223" t="s">
        <v>315</v>
      </c>
      <c r="C121" s="214"/>
      <c r="D121" s="309"/>
      <c r="E121" s="140"/>
    </row>
    <row r="122" spans="1:5" ht="12" customHeight="1">
      <c r="A122" s="244" t="s">
        <v>136</v>
      </c>
      <c r="B122" s="72" t="s">
        <v>298</v>
      </c>
      <c r="C122" s="214"/>
      <c r="D122" s="309"/>
      <c r="E122" s="140"/>
    </row>
    <row r="123" spans="1:5" ht="12" customHeight="1">
      <c r="A123" s="244" t="s">
        <v>137</v>
      </c>
      <c r="B123" s="72" t="s">
        <v>314</v>
      </c>
      <c r="C123" s="214"/>
      <c r="D123" s="309"/>
      <c r="E123" s="140"/>
    </row>
    <row r="124" spans="1:5" ht="12" customHeight="1">
      <c r="A124" s="244" t="s">
        <v>138</v>
      </c>
      <c r="B124" s="72" t="s">
        <v>313</v>
      </c>
      <c r="C124" s="214"/>
      <c r="D124" s="309"/>
      <c r="E124" s="140"/>
    </row>
    <row r="125" spans="1:5" ht="12" customHeight="1">
      <c r="A125" s="244" t="s">
        <v>306</v>
      </c>
      <c r="B125" s="72" t="s">
        <v>301</v>
      </c>
      <c r="C125" s="214"/>
      <c r="D125" s="309"/>
      <c r="E125" s="140"/>
    </row>
    <row r="126" spans="1:5" ht="12" customHeight="1">
      <c r="A126" s="244" t="s">
        <v>307</v>
      </c>
      <c r="B126" s="72" t="s">
        <v>312</v>
      </c>
      <c r="C126" s="214"/>
      <c r="D126" s="309"/>
      <c r="E126" s="140"/>
    </row>
    <row r="127" spans="1:5" ht="12" customHeight="1" thickBot="1">
      <c r="A127" s="253" t="s">
        <v>308</v>
      </c>
      <c r="B127" s="72" t="s">
        <v>311</v>
      </c>
      <c r="C127" s="216"/>
      <c r="D127" s="310"/>
      <c r="E127" s="142"/>
    </row>
    <row r="128" spans="1:5" ht="12" customHeight="1" thickBot="1">
      <c r="A128" s="25" t="s">
        <v>11</v>
      </c>
      <c r="B128" s="65" t="s">
        <v>394</v>
      </c>
      <c r="C128" s="213">
        <f>+C93+C114</f>
        <v>0</v>
      </c>
      <c r="D128" s="307">
        <f>+D93+D114</f>
        <v>0</v>
      </c>
      <c r="E128" s="139">
        <f>+E93+E114</f>
        <v>0</v>
      </c>
    </row>
    <row r="129" spans="1:5" ht="12" customHeight="1" thickBot="1">
      <c r="A129" s="25" t="s">
        <v>12</v>
      </c>
      <c r="B129" s="65" t="s">
        <v>395</v>
      </c>
      <c r="C129" s="213">
        <f>+C130+C131+C132</f>
        <v>0</v>
      </c>
      <c r="D129" s="307">
        <f>+D130+D131+D132</f>
        <v>0</v>
      </c>
      <c r="E129" s="139">
        <f>+E130+E131+E132</f>
        <v>0</v>
      </c>
    </row>
    <row r="130" spans="1:5" s="61" customFormat="1" ht="12" customHeight="1">
      <c r="A130" s="244" t="s">
        <v>206</v>
      </c>
      <c r="B130" s="7" t="s">
        <v>453</v>
      </c>
      <c r="C130" s="214"/>
      <c r="D130" s="309"/>
      <c r="E130" s="140"/>
    </row>
    <row r="131" spans="1:5" ht="12" customHeight="1">
      <c r="A131" s="244" t="s">
        <v>209</v>
      </c>
      <c r="B131" s="7" t="s">
        <v>403</v>
      </c>
      <c r="C131" s="214"/>
      <c r="D131" s="309"/>
      <c r="E131" s="140"/>
    </row>
    <row r="132" spans="1:5" ht="12" customHeight="1" thickBot="1">
      <c r="A132" s="253" t="s">
        <v>210</v>
      </c>
      <c r="B132" s="5" t="s">
        <v>452</v>
      </c>
      <c r="C132" s="214"/>
      <c r="D132" s="309"/>
      <c r="E132" s="140"/>
    </row>
    <row r="133" spans="1:5" ht="12" customHeight="1" thickBot="1">
      <c r="A133" s="25" t="s">
        <v>13</v>
      </c>
      <c r="B133" s="65" t="s">
        <v>396</v>
      </c>
      <c r="C133" s="213">
        <f>+C134+C135+C136+C137+C138+C139</f>
        <v>0</v>
      </c>
      <c r="D133" s="307">
        <f>+D134+D135+D136+D137+D138+D139</f>
        <v>0</v>
      </c>
      <c r="E133" s="139">
        <f>+E134+E135+E136+E137+E138+E139</f>
        <v>0</v>
      </c>
    </row>
    <row r="134" spans="1:5" ht="12" customHeight="1">
      <c r="A134" s="244" t="s">
        <v>63</v>
      </c>
      <c r="B134" s="7" t="s">
        <v>405</v>
      </c>
      <c r="C134" s="214"/>
      <c r="D134" s="309"/>
      <c r="E134" s="140"/>
    </row>
    <row r="135" spans="1:5" ht="12" customHeight="1">
      <c r="A135" s="244" t="s">
        <v>64</v>
      </c>
      <c r="B135" s="7" t="s">
        <v>397</v>
      </c>
      <c r="C135" s="214"/>
      <c r="D135" s="309"/>
      <c r="E135" s="140"/>
    </row>
    <row r="136" spans="1:5" ht="12" customHeight="1">
      <c r="A136" s="244" t="s">
        <v>65</v>
      </c>
      <c r="B136" s="7" t="s">
        <v>398</v>
      </c>
      <c r="C136" s="214"/>
      <c r="D136" s="309"/>
      <c r="E136" s="140"/>
    </row>
    <row r="137" spans="1:5" ht="12" customHeight="1">
      <c r="A137" s="244" t="s">
        <v>123</v>
      </c>
      <c r="B137" s="7" t="s">
        <v>451</v>
      </c>
      <c r="C137" s="214"/>
      <c r="D137" s="309"/>
      <c r="E137" s="140"/>
    </row>
    <row r="138" spans="1:5" ht="12" customHeight="1">
      <c r="A138" s="244" t="s">
        <v>124</v>
      </c>
      <c r="B138" s="7" t="s">
        <v>400</v>
      </c>
      <c r="C138" s="214"/>
      <c r="D138" s="309"/>
      <c r="E138" s="140"/>
    </row>
    <row r="139" spans="1:5" s="61" customFormat="1" ht="12" customHeight="1" thickBot="1">
      <c r="A139" s="253" t="s">
        <v>125</v>
      </c>
      <c r="B139" s="5" t="s">
        <v>401</v>
      </c>
      <c r="C139" s="214"/>
      <c r="D139" s="309"/>
      <c r="E139" s="140"/>
    </row>
    <row r="140" spans="1:11" ht="12" customHeight="1" thickBot="1">
      <c r="A140" s="25" t="s">
        <v>14</v>
      </c>
      <c r="B140" s="65" t="s">
        <v>467</v>
      </c>
      <c r="C140" s="219">
        <f>+C141+C142+C144+C145+C143</f>
        <v>0</v>
      </c>
      <c r="D140" s="311">
        <f>+D141+D142+D144+D145+D143</f>
        <v>0</v>
      </c>
      <c r="E140" s="256">
        <f>+E141+E142+E144+E145+E143</f>
        <v>0</v>
      </c>
      <c r="K140" s="122"/>
    </row>
    <row r="141" spans="1:5" ht="12.75">
      <c r="A141" s="244" t="s">
        <v>66</v>
      </c>
      <c r="B141" s="7" t="s">
        <v>316</v>
      </c>
      <c r="C141" s="214"/>
      <c r="D141" s="309"/>
      <c r="E141" s="140"/>
    </row>
    <row r="142" spans="1:5" ht="12" customHeight="1">
      <c r="A142" s="244" t="s">
        <v>67</v>
      </c>
      <c r="B142" s="7" t="s">
        <v>317</v>
      </c>
      <c r="C142" s="214"/>
      <c r="D142" s="309"/>
      <c r="E142" s="140"/>
    </row>
    <row r="143" spans="1:5" ht="12" customHeight="1">
      <c r="A143" s="244" t="s">
        <v>230</v>
      </c>
      <c r="B143" s="7" t="s">
        <v>466</v>
      </c>
      <c r="C143" s="214"/>
      <c r="D143" s="309"/>
      <c r="E143" s="140"/>
    </row>
    <row r="144" spans="1:5" s="61" customFormat="1" ht="12" customHeight="1">
      <c r="A144" s="244" t="s">
        <v>231</v>
      </c>
      <c r="B144" s="7" t="s">
        <v>410</v>
      </c>
      <c r="C144" s="214"/>
      <c r="D144" s="309"/>
      <c r="E144" s="140"/>
    </row>
    <row r="145" spans="1:5" s="61" customFormat="1" ht="12" customHeight="1" thickBot="1">
      <c r="A145" s="253" t="s">
        <v>232</v>
      </c>
      <c r="B145" s="5" t="s">
        <v>336</v>
      </c>
      <c r="C145" s="214"/>
      <c r="D145" s="309"/>
      <c r="E145" s="140"/>
    </row>
    <row r="146" spans="1:5" s="61" customFormat="1" ht="12" customHeight="1" thickBot="1">
      <c r="A146" s="25" t="s">
        <v>15</v>
      </c>
      <c r="B146" s="65" t="s">
        <v>411</v>
      </c>
      <c r="C146" s="298">
        <f>+C147+C148+C149+C150+C151</f>
        <v>0</v>
      </c>
      <c r="D146" s="312">
        <f>+D147+D148+D149+D150+D151</f>
        <v>0</v>
      </c>
      <c r="E146" s="292">
        <f>+E147+E148+E149+E150+E151</f>
        <v>0</v>
      </c>
    </row>
    <row r="147" spans="1:5" s="61" customFormat="1" ht="12" customHeight="1">
      <c r="A147" s="244" t="s">
        <v>68</v>
      </c>
      <c r="B147" s="7" t="s">
        <v>406</v>
      </c>
      <c r="C147" s="214"/>
      <c r="D147" s="309"/>
      <c r="E147" s="140"/>
    </row>
    <row r="148" spans="1:5" s="61" customFormat="1" ht="12" customHeight="1">
      <c r="A148" s="244" t="s">
        <v>69</v>
      </c>
      <c r="B148" s="7" t="s">
        <v>413</v>
      </c>
      <c r="C148" s="214"/>
      <c r="D148" s="309"/>
      <c r="E148" s="140"/>
    </row>
    <row r="149" spans="1:5" s="61" customFormat="1" ht="12" customHeight="1">
      <c r="A149" s="244" t="s">
        <v>242</v>
      </c>
      <c r="B149" s="7" t="s">
        <v>408</v>
      </c>
      <c r="C149" s="214"/>
      <c r="D149" s="309"/>
      <c r="E149" s="140"/>
    </row>
    <row r="150" spans="1:5" s="61" customFormat="1" ht="12" customHeight="1">
      <c r="A150" s="244" t="s">
        <v>243</v>
      </c>
      <c r="B150" s="7" t="s">
        <v>454</v>
      </c>
      <c r="C150" s="214"/>
      <c r="D150" s="309"/>
      <c r="E150" s="140"/>
    </row>
    <row r="151" spans="1:5" ht="12.75" customHeight="1" thickBot="1">
      <c r="A151" s="253" t="s">
        <v>412</v>
      </c>
      <c r="B151" s="5" t="s">
        <v>415</v>
      </c>
      <c r="C151" s="216"/>
      <c r="D151" s="310"/>
      <c r="E151" s="142"/>
    </row>
    <row r="152" spans="1:5" ht="12.75" customHeight="1" thickBot="1">
      <c r="A152" s="287" t="s">
        <v>16</v>
      </c>
      <c r="B152" s="65" t="s">
        <v>416</v>
      </c>
      <c r="C152" s="298"/>
      <c r="D152" s="312"/>
      <c r="E152" s="292"/>
    </row>
    <row r="153" spans="1:5" ht="12.75" customHeight="1" thickBot="1">
      <c r="A153" s="287" t="s">
        <v>17</v>
      </c>
      <c r="B153" s="65" t="s">
        <v>417</v>
      </c>
      <c r="C153" s="298"/>
      <c r="D153" s="312"/>
      <c r="E153" s="292"/>
    </row>
    <row r="154" spans="1:5" ht="12" customHeight="1" thickBot="1">
      <c r="A154" s="25" t="s">
        <v>18</v>
      </c>
      <c r="B154" s="65" t="s">
        <v>419</v>
      </c>
      <c r="C154" s="300">
        <f>+C129+C133+C140+C146+C152+C153</f>
        <v>0</v>
      </c>
      <c r="D154" s="314">
        <f>+D129+D133+D140+D146+D152+D153</f>
        <v>0</v>
      </c>
      <c r="E154" s="294">
        <f>+E129+E133+E140+E146+E152+E153</f>
        <v>0</v>
      </c>
    </row>
    <row r="155" spans="1:5" ht="15" customHeight="1" thickBot="1">
      <c r="A155" s="255" t="s">
        <v>19</v>
      </c>
      <c r="B155" s="200" t="s">
        <v>418</v>
      </c>
      <c r="C155" s="300">
        <f>+C128+C154</f>
        <v>0</v>
      </c>
      <c r="D155" s="314">
        <f>+D128+D154</f>
        <v>0</v>
      </c>
      <c r="E155" s="294">
        <f>+E128+E154</f>
        <v>0</v>
      </c>
    </row>
    <row r="156" spans="1:5" ht="13.5" thickBot="1">
      <c r="A156" s="203"/>
      <c r="B156" s="204"/>
      <c r="C156" s="205"/>
      <c r="D156" s="205"/>
      <c r="E156" s="205"/>
    </row>
    <row r="157" spans="1:5" ht="15" customHeight="1" thickBot="1">
      <c r="A157" s="120" t="s">
        <v>455</v>
      </c>
      <c r="B157" s="121"/>
      <c r="C157" s="406"/>
      <c r="D157" s="406"/>
      <c r="E157" s="405"/>
    </row>
    <row r="158" spans="1:5" ht="14.25" customHeight="1" thickBot="1">
      <c r="A158" s="120" t="s">
        <v>146</v>
      </c>
      <c r="B158" s="121"/>
      <c r="C158" s="406"/>
      <c r="D158" s="406"/>
      <c r="E158" s="405"/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A45" sqref="A45:E45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518</v>
      </c>
    </row>
    <row r="2" spans="1:5" s="264" customFormat="1" ht="24.75" thickBot="1">
      <c r="A2" s="92" t="s">
        <v>517</v>
      </c>
      <c r="B2" s="500" t="s">
        <v>345</v>
      </c>
      <c r="C2" s="501"/>
      <c r="D2" s="502"/>
      <c r="E2" s="409" t="s">
        <v>48</v>
      </c>
    </row>
    <row r="3" spans="1:5" s="264" customFormat="1" ht="24.75" thickBot="1">
      <c r="A3" s="92" t="s">
        <v>144</v>
      </c>
      <c r="B3" s="500" t="s">
        <v>344</v>
      </c>
      <c r="C3" s="501"/>
      <c r="D3" s="502"/>
      <c r="E3" s="409" t="s">
        <v>42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96" t="s">
        <v>46</v>
      </c>
      <c r="B45" s="497"/>
      <c r="C45" s="497"/>
      <c r="D45" s="497"/>
      <c r="E45" s="498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21" sqref="E21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519</v>
      </c>
    </row>
    <row r="2" spans="1:5" s="264" customFormat="1" ht="24.75" thickBot="1">
      <c r="A2" s="92" t="s">
        <v>517</v>
      </c>
      <c r="B2" s="500" t="s">
        <v>345</v>
      </c>
      <c r="C2" s="501"/>
      <c r="D2" s="502"/>
      <c r="E2" s="409" t="s">
        <v>48</v>
      </c>
    </row>
    <row r="3" spans="1:5" s="264" customFormat="1" ht="24.75" thickBot="1">
      <c r="A3" s="92" t="s">
        <v>144</v>
      </c>
      <c r="B3" s="500" t="s">
        <v>364</v>
      </c>
      <c r="C3" s="501"/>
      <c r="D3" s="502"/>
      <c r="E3" s="409" t="s">
        <v>48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96" t="s">
        <v>46</v>
      </c>
      <c r="B45" s="497"/>
      <c r="C45" s="497"/>
      <c r="D45" s="497"/>
      <c r="E45" s="498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B4" sqref="B4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520</v>
      </c>
    </row>
    <row r="2" spans="1:5" s="264" customFormat="1" ht="24.75" thickBot="1">
      <c r="A2" s="92" t="s">
        <v>517</v>
      </c>
      <c r="B2" s="500" t="s">
        <v>345</v>
      </c>
      <c r="C2" s="501"/>
      <c r="D2" s="502"/>
      <c r="E2" s="409" t="s">
        <v>48</v>
      </c>
    </row>
    <row r="3" spans="1:5" s="264" customFormat="1" ht="24.75" thickBot="1">
      <c r="A3" s="92" t="s">
        <v>144</v>
      </c>
      <c r="B3" s="500" t="s">
        <v>365</v>
      </c>
      <c r="C3" s="501"/>
      <c r="D3" s="502"/>
      <c r="E3" s="409" t="s">
        <v>49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96" t="s">
        <v>46</v>
      </c>
      <c r="B45" s="497"/>
      <c r="C45" s="497"/>
      <c r="D45" s="497"/>
      <c r="E45" s="498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H24" sqref="H24"/>
    </sheetView>
  </sheetViews>
  <sheetFormatPr defaultColWidth="9.00390625" defaultRowHeight="12.75"/>
  <cols>
    <col min="1" max="1" width="13.00390625" style="118" customWidth="1"/>
    <col min="2" max="2" width="59.00390625" style="119" customWidth="1"/>
    <col min="3" max="5" width="15.875" style="119" customWidth="1"/>
    <col min="6" max="16384" width="9.375" style="119" customWidth="1"/>
  </cols>
  <sheetData>
    <row r="1" spans="1:5" s="105" customFormat="1" ht="21" customHeight="1" thickBot="1">
      <c r="A1" s="104"/>
      <c r="B1" s="106"/>
      <c r="C1" s="1"/>
      <c r="D1" s="1"/>
      <c r="E1" s="394" t="s">
        <v>521</v>
      </c>
    </row>
    <row r="2" spans="1:5" s="264" customFormat="1" ht="24.75" thickBot="1">
      <c r="A2" s="92" t="s">
        <v>517</v>
      </c>
      <c r="B2" s="500" t="s">
        <v>345</v>
      </c>
      <c r="C2" s="501"/>
      <c r="D2" s="502"/>
      <c r="E2" s="409" t="s">
        <v>48</v>
      </c>
    </row>
    <row r="3" spans="1:5" s="264" customFormat="1" ht="24.75" thickBot="1">
      <c r="A3" s="92" t="s">
        <v>144</v>
      </c>
      <c r="B3" s="500" t="s">
        <v>465</v>
      </c>
      <c r="C3" s="501"/>
      <c r="D3" s="502"/>
      <c r="E3" s="409" t="s">
        <v>374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94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153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153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153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153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153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153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336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153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155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155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156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153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153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153"/>
      <c r="E23" s="329"/>
    </row>
    <row r="24" spans="1:5" s="267" customFormat="1" ht="12" customHeight="1" thickBot="1">
      <c r="A24" s="260" t="s">
        <v>79</v>
      </c>
      <c r="B24" s="6" t="s">
        <v>457</v>
      </c>
      <c r="C24" s="153"/>
      <c r="D24" s="153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2"/>
      <c r="E25" s="193"/>
    </row>
    <row r="26" spans="1:5" s="267" customFormat="1" ht="12" customHeight="1" thickBot="1">
      <c r="A26" s="100" t="s">
        <v>12</v>
      </c>
      <c r="B26" s="65" t="s">
        <v>458</v>
      </c>
      <c r="C26" s="156">
        <f>+C27+C28+C29</f>
        <v>0</v>
      </c>
      <c r="D26" s="156">
        <f>+D27+D28+D29</f>
        <v>0</v>
      </c>
      <c r="E26" s="194">
        <f>+E27+E28+E29</f>
        <v>0</v>
      </c>
    </row>
    <row r="27" spans="1:5" s="267" customFormat="1" ht="12" customHeight="1">
      <c r="A27" s="261" t="s">
        <v>206</v>
      </c>
      <c r="B27" s="262" t="s">
        <v>201</v>
      </c>
      <c r="C27" s="337"/>
      <c r="D27" s="337"/>
      <c r="E27" s="335"/>
    </row>
    <row r="28" spans="1:5" s="267" customFormat="1" ht="12" customHeight="1">
      <c r="A28" s="261" t="s">
        <v>209</v>
      </c>
      <c r="B28" s="262" t="s">
        <v>349</v>
      </c>
      <c r="C28" s="153"/>
      <c r="D28" s="153"/>
      <c r="E28" s="329"/>
    </row>
    <row r="29" spans="1:5" s="267" customFormat="1" ht="12" customHeight="1">
      <c r="A29" s="261" t="s">
        <v>210</v>
      </c>
      <c r="B29" s="263" t="s">
        <v>352</v>
      </c>
      <c r="C29" s="153"/>
      <c r="D29" s="153"/>
      <c r="E29" s="329"/>
    </row>
    <row r="30" spans="1:5" s="267" customFormat="1" ht="12" customHeight="1" thickBot="1">
      <c r="A30" s="260" t="s">
        <v>211</v>
      </c>
      <c r="B30" s="70" t="s">
        <v>459</v>
      </c>
      <c r="C30" s="56"/>
      <c r="D30" s="56"/>
      <c r="E30" s="411"/>
    </row>
    <row r="31" spans="1:5" s="267" customFormat="1" ht="12" customHeight="1" thickBot="1">
      <c r="A31" s="100" t="s">
        <v>13</v>
      </c>
      <c r="B31" s="65" t="s">
        <v>353</v>
      </c>
      <c r="C31" s="156">
        <f>+C32+C33+C34</f>
        <v>0</v>
      </c>
      <c r="D31" s="156">
        <f>+D32+D33+D34</f>
        <v>0</v>
      </c>
      <c r="E31" s="194">
        <f>+E32+E33+E34</f>
        <v>0</v>
      </c>
    </row>
    <row r="32" spans="1:5" s="267" customFormat="1" ht="12" customHeight="1">
      <c r="A32" s="261" t="s">
        <v>63</v>
      </c>
      <c r="B32" s="262" t="s">
        <v>233</v>
      </c>
      <c r="C32" s="337"/>
      <c r="D32" s="337"/>
      <c r="E32" s="335"/>
    </row>
    <row r="33" spans="1:5" s="267" customFormat="1" ht="12" customHeight="1">
      <c r="A33" s="261" t="s">
        <v>64</v>
      </c>
      <c r="B33" s="263" t="s">
        <v>234</v>
      </c>
      <c r="C33" s="157"/>
      <c r="D33" s="157"/>
      <c r="E33" s="331"/>
    </row>
    <row r="34" spans="1:5" s="267" customFormat="1" ht="12" customHeight="1" thickBot="1">
      <c r="A34" s="260" t="s">
        <v>65</v>
      </c>
      <c r="B34" s="70" t="s">
        <v>235</v>
      </c>
      <c r="C34" s="56"/>
      <c r="D34" s="56"/>
      <c r="E34" s="411"/>
    </row>
    <row r="35" spans="1:5" s="199" customFormat="1" ht="12" customHeight="1" thickBot="1">
      <c r="A35" s="100" t="s">
        <v>14</v>
      </c>
      <c r="B35" s="65" t="s">
        <v>321</v>
      </c>
      <c r="C35" s="412"/>
      <c r="D35" s="412"/>
      <c r="E35" s="193"/>
    </row>
    <row r="36" spans="1:5" s="199" customFormat="1" ht="12" customHeight="1" thickBot="1">
      <c r="A36" s="100" t="s">
        <v>15</v>
      </c>
      <c r="B36" s="65" t="s">
        <v>354</v>
      </c>
      <c r="C36" s="412"/>
      <c r="D36" s="412"/>
      <c r="E36" s="193"/>
    </row>
    <row r="37" spans="1:5" s="199" customFormat="1" ht="12" customHeight="1" thickBot="1">
      <c r="A37" s="95" t="s">
        <v>16</v>
      </c>
      <c r="B37" s="65" t="s">
        <v>355</v>
      </c>
      <c r="C37" s="156">
        <f>+C8+C20+C25+C26+C31+C35+C36</f>
        <v>0</v>
      </c>
      <c r="D37" s="156">
        <f>+D8+D20+D25+D26+D31+D35+D36</f>
        <v>0</v>
      </c>
      <c r="E37" s="194">
        <f>+E8+E20+E25+E26+E31+E35+E36</f>
        <v>0</v>
      </c>
    </row>
    <row r="38" spans="1:5" s="199" customFormat="1" ht="12" customHeight="1" thickBot="1">
      <c r="A38" s="111" t="s">
        <v>17</v>
      </c>
      <c r="B38" s="65" t="s">
        <v>356</v>
      </c>
      <c r="C38" s="156">
        <f>+C39+C40+C41</f>
        <v>0</v>
      </c>
      <c r="D38" s="156">
        <f>+D39+D40+D41</f>
        <v>0</v>
      </c>
      <c r="E38" s="194">
        <f>+E39+E40+E41</f>
        <v>0</v>
      </c>
    </row>
    <row r="39" spans="1:5" s="199" customFormat="1" ht="12" customHeight="1">
      <c r="A39" s="261" t="s">
        <v>357</v>
      </c>
      <c r="B39" s="262" t="s">
        <v>178</v>
      </c>
      <c r="C39" s="337"/>
      <c r="D39" s="337"/>
      <c r="E39" s="335"/>
    </row>
    <row r="40" spans="1:5" s="199" customFormat="1" ht="12" customHeight="1">
      <c r="A40" s="261" t="s">
        <v>358</v>
      </c>
      <c r="B40" s="263" t="s">
        <v>2</v>
      </c>
      <c r="C40" s="157"/>
      <c r="D40" s="157"/>
      <c r="E40" s="331"/>
    </row>
    <row r="41" spans="1:5" s="267" customFormat="1" ht="12" customHeight="1" thickBot="1">
      <c r="A41" s="260" t="s">
        <v>359</v>
      </c>
      <c r="B41" s="70" t="s">
        <v>360</v>
      </c>
      <c r="C41" s="56"/>
      <c r="D41" s="56"/>
      <c r="E41" s="411"/>
    </row>
    <row r="42" spans="1:5" s="267" customFormat="1" ht="15" customHeight="1" thickBot="1">
      <c r="A42" s="111" t="s">
        <v>18</v>
      </c>
      <c r="B42" s="112" t="s">
        <v>361</v>
      </c>
      <c r="C42" s="413">
        <f>+C37+C38</f>
        <v>0</v>
      </c>
      <c r="D42" s="413">
        <f>+D37+D38</f>
        <v>0</v>
      </c>
      <c r="E42" s="197">
        <f>+E37+E38</f>
        <v>0</v>
      </c>
    </row>
    <row r="43" spans="1:3" s="267" customFormat="1" ht="15" customHeight="1">
      <c r="A43" s="113"/>
      <c r="B43" s="114"/>
      <c r="C43" s="195"/>
    </row>
    <row r="44" spans="1:3" ht="13.5" thickBot="1">
      <c r="A44" s="115"/>
      <c r="B44" s="116"/>
      <c r="C44" s="196"/>
    </row>
    <row r="45" spans="1:5" s="266" customFormat="1" ht="16.5" customHeight="1" thickBot="1">
      <c r="A45" s="496" t="s">
        <v>46</v>
      </c>
      <c r="B45" s="497"/>
      <c r="C45" s="497"/>
      <c r="D45" s="497"/>
      <c r="E45" s="498"/>
    </row>
    <row r="46" spans="1:5" s="268" customFormat="1" ht="12" customHeight="1" thickBot="1">
      <c r="A46" s="100" t="s">
        <v>9</v>
      </c>
      <c r="B46" s="65" t="s">
        <v>362</v>
      </c>
      <c r="C46" s="156">
        <f>SUM(C47:C51)</f>
        <v>0</v>
      </c>
      <c r="D46" s="156">
        <f>SUM(D47:D51)</f>
        <v>0</v>
      </c>
      <c r="E46" s="194">
        <f>SUM(E47:E51)</f>
        <v>0</v>
      </c>
    </row>
    <row r="47" spans="1:5" ht="12" customHeight="1">
      <c r="A47" s="260" t="s">
        <v>70</v>
      </c>
      <c r="B47" s="7" t="s">
        <v>38</v>
      </c>
      <c r="C47" s="337"/>
      <c r="D47" s="337"/>
      <c r="E47" s="335"/>
    </row>
    <row r="48" spans="1:5" ht="12" customHeight="1">
      <c r="A48" s="260" t="s">
        <v>71</v>
      </c>
      <c r="B48" s="6" t="s">
        <v>131</v>
      </c>
      <c r="C48" s="55"/>
      <c r="D48" s="55"/>
      <c r="E48" s="332"/>
    </row>
    <row r="49" spans="1:5" ht="12" customHeight="1">
      <c r="A49" s="260" t="s">
        <v>72</v>
      </c>
      <c r="B49" s="6" t="s">
        <v>98</v>
      </c>
      <c r="C49" s="55"/>
      <c r="D49" s="55"/>
      <c r="E49" s="332"/>
    </row>
    <row r="50" spans="1:5" ht="12" customHeight="1">
      <c r="A50" s="260" t="s">
        <v>73</v>
      </c>
      <c r="B50" s="6" t="s">
        <v>132</v>
      </c>
      <c r="C50" s="55"/>
      <c r="D50" s="55"/>
      <c r="E50" s="332"/>
    </row>
    <row r="51" spans="1:5" ht="12" customHeight="1" thickBot="1">
      <c r="A51" s="260" t="s">
        <v>105</v>
      </c>
      <c r="B51" s="6" t="s">
        <v>133</v>
      </c>
      <c r="C51" s="55"/>
      <c r="D51" s="55"/>
      <c r="E51" s="332"/>
    </row>
    <row r="52" spans="1:5" ht="12" customHeight="1" thickBot="1">
      <c r="A52" s="100" t="s">
        <v>10</v>
      </c>
      <c r="B52" s="65" t="s">
        <v>363</v>
      </c>
      <c r="C52" s="156">
        <f>SUM(C53:C55)</f>
        <v>0</v>
      </c>
      <c r="D52" s="156">
        <f>SUM(D53:D55)</f>
        <v>0</v>
      </c>
      <c r="E52" s="194">
        <f>SUM(E53:E55)</f>
        <v>0</v>
      </c>
    </row>
    <row r="53" spans="1:5" s="268" customFormat="1" ht="12" customHeight="1">
      <c r="A53" s="260" t="s">
        <v>76</v>
      </c>
      <c r="B53" s="7" t="s">
        <v>168</v>
      </c>
      <c r="C53" s="337"/>
      <c r="D53" s="337"/>
      <c r="E53" s="335"/>
    </row>
    <row r="54" spans="1:5" ht="12" customHeight="1">
      <c r="A54" s="260" t="s">
        <v>77</v>
      </c>
      <c r="B54" s="6" t="s">
        <v>135</v>
      </c>
      <c r="C54" s="55"/>
      <c r="D54" s="55"/>
      <c r="E54" s="332"/>
    </row>
    <row r="55" spans="1:5" ht="12" customHeight="1">
      <c r="A55" s="260" t="s">
        <v>78</v>
      </c>
      <c r="B55" s="6" t="s">
        <v>47</v>
      </c>
      <c r="C55" s="55"/>
      <c r="D55" s="55"/>
      <c r="E55" s="332"/>
    </row>
    <row r="56" spans="1:5" ht="12" customHeight="1" thickBot="1">
      <c r="A56" s="260" t="s">
        <v>79</v>
      </c>
      <c r="B56" s="6" t="s">
        <v>460</v>
      </c>
      <c r="C56" s="55"/>
      <c r="D56" s="55"/>
      <c r="E56" s="332"/>
    </row>
    <row r="57" spans="1:5" ht="12" customHeight="1" thickBot="1">
      <c r="A57" s="100" t="s">
        <v>11</v>
      </c>
      <c r="B57" s="65" t="s">
        <v>5</v>
      </c>
      <c r="C57" s="412"/>
      <c r="D57" s="412"/>
      <c r="E57" s="193"/>
    </row>
    <row r="58" spans="1:5" ht="15" customHeight="1" thickBot="1">
      <c r="A58" s="100" t="s">
        <v>12</v>
      </c>
      <c r="B58" s="117" t="s">
        <v>464</v>
      </c>
      <c r="C58" s="413">
        <f>+C46+C52+C57</f>
        <v>0</v>
      </c>
      <c r="D58" s="413">
        <f>+D46+D52+D57</f>
        <v>0</v>
      </c>
      <c r="E58" s="197">
        <f>+E46+E52+E57</f>
        <v>0</v>
      </c>
    </row>
    <row r="59" spans="3:5" ht="13.5" thickBot="1">
      <c r="C59" s="198"/>
      <c r="D59" s="198"/>
      <c r="E59" s="198"/>
    </row>
    <row r="60" spans="1:5" ht="15" customHeight="1" thickBot="1">
      <c r="A60" s="120" t="s">
        <v>455</v>
      </c>
      <c r="B60" s="121"/>
      <c r="C60" s="406"/>
      <c r="D60" s="406"/>
      <c r="E60" s="405"/>
    </row>
    <row r="61" spans="1:5" ht="14.25" customHeight="1" thickBot="1">
      <c r="A61" s="120" t="s">
        <v>146</v>
      </c>
      <c r="B61" s="121"/>
      <c r="C61" s="406"/>
      <c r="D61" s="406"/>
      <c r="E61" s="405"/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H151" sqref="H151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7" t="s">
        <v>6</v>
      </c>
      <c r="B1" s="457"/>
      <c r="C1" s="457"/>
      <c r="D1" s="457"/>
      <c r="E1" s="457"/>
    </row>
    <row r="2" spans="1:5" ht="15.75" customHeight="1" thickBot="1">
      <c r="A2" s="458" t="s">
        <v>109</v>
      </c>
      <c r="B2" s="458"/>
      <c r="C2" s="301"/>
      <c r="E2" s="301" t="s">
        <v>169</v>
      </c>
    </row>
    <row r="3" spans="1:5" ht="15.75">
      <c r="A3" s="460" t="s">
        <v>58</v>
      </c>
      <c r="B3" s="462" t="s">
        <v>8</v>
      </c>
      <c r="C3" s="464" t="str">
        <f>+CONCATENATE(LEFT(ÖSSZEFÜGGÉSEK!A6,4),". évi")</f>
        <v>2015. évi</v>
      </c>
      <c r="D3" s="465"/>
      <c r="E3" s="466"/>
    </row>
    <row r="4" spans="1:5" ht="24.75" thickBot="1">
      <c r="A4" s="461"/>
      <c r="B4" s="463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14748</v>
      </c>
      <c r="D6" s="213">
        <f>+D7+D8+D9+D10+D11+D12</f>
        <v>15054</v>
      </c>
      <c r="E6" s="139">
        <f>+E7+E8+E9+E10+E11+E12</f>
        <v>8055</v>
      </c>
    </row>
    <row r="7" spans="1:5" s="226" customFormat="1" ht="12" customHeight="1">
      <c r="A7" s="13" t="s">
        <v>70</v>
      </c>
      <c r="B7" s="227" t="s">
        <v>191</v>
      </c>
      <c r="C7" s="295">
        <v>9123</v>
      </c>
      <c r="D7" s="308">
        <v>9123</v>
      </c>
      <c r="E7" s="141">
        <v>4760</v>
      </c>
    </row>
    <row r="8" spans="1:5" s="226" customFormat="1" ht="12" customHeight="1">
      <c r="A8" s="12" t="s">
        <v>71</v>
      </c>
      <c r="B8" s="228" t="s">
        <v>192</v>
      </c>
      <c r="C8" s="214"/>
      <c r="D8" s="309"/>
      <c r="E8" s="140">
        <v>0</v>
      </c>
    </row>
    <row r="9" spans="1:5" s="226" customFormat="1" ht="12" customHeight="1">
      <c r="A9" s="12" t="s">
        <v>72</v>
      </c>
      <c r="B9" s="228" t="s">
        <v>193</v>
      </c>
      <c r="C9" s="214">
        <v>4425</v>
      </c>
      <c r="D9" s="309">
        <v>4502</v>
      </c>
      <c r="E9" s="140">
        <v>2442</v>
      </c>
    </row>
    <row r="10" spans="1:5" s="226" customFormat="1" ht="12" customHeight="1">
      <c r="A10" s="12" t="s">
        <v>73</v>
      </c>
      <c r="B10" s="228" t="s">
        <v>194</v>
      </c>
      <c r="C10" s="214">
        <v>1200</v>
      </c>
      <c r="D10" s="309">
        <v>1200</v>
      </c>
      <c r="E10" s="140">
        <v>624</v>
      </c>
    </row>
    <row r="11" spans="1:5" s="226" customFormat="1" ht="12" customHeight="1">
      <c r="A11" s="12" t="s">
        <v>105</v>
      </c>
      <c r="B11" s="147" t="s">
        <v>375</v>
      </c>
      <c r="C11" s="214"/>
      <c r="D11" s="214">
        <v>229</v>
      </c>
      <c r="E11" s="140">
        <v>229</v>
      </c>
    </row>
    <row r="12" spans="1:5" s="226" customFormat="1" ht="12" customHeight="1" thickBot="1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2322</v>
      </c>
      <c r="D13" s="213">
        <f>+D14+D15+D16+D17+D18</f>
        <v>2322</v>
      </c>
      <c r="E13" s="139">
        <f>+E14+E15+E16+E17+E18</f>
        <v>1561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>
        <v>2322</v>
      </c>
      <c r="D18" s="309">
        <v>2322</v>
      </c>
      <c r="E18" s="140">
        <v>1561</v>
      </c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3362</v>
      </c>
      <c r="D27" s="219">
        <f>+D28+D32+D33+D34</f>
        <v>3362</v>
      </c>
      <c r="E27" s="256">
        <f>+E28+E32+E33+E34</f>
        <v>1456</v>
      </c>
    </row>
    <row r="28" spans="1:5" s="226" customFormat="1" ht="12" customHeight="1">
      <c r="A28" s="13" t="s">
        <v>206</v>
      </c>
      <c r="B28" s="227" t="s">
        <v>382</v>
      </c>
      <c r="C28" s="258">
        <f>+C29+C30+C31</f>
        <v>2517</v>
      </c>
      <c r="D28" s="258">
        <f>+D29+D30+D31</f>
        <v>2517</v>
      </c>
      <c r="E28" s="257">
        <f>+E29+E30+E31</f>
        <v>930</v>
      </c>
    </row>
    <row r="29" spans="1:5" s="226" customFormat="1" ht="12" customHeight="1">
      <c r="A29" s="12" t="s">
        <v>207</v>
      </c>
      <c r="B29" s="228" t="s">
        <v>212</v>
      </c>
      <c r="C29" s="214">
        <v>1210</v>
      </c>
      <c r="D29" s="214">
        <v>1210</v>
      </c>
      <c r="E29" s="140">
        <v>508</v>
      </c>
    </row>
    <row r="30" spans="1:5" s="226" customFormat="1" ht="12" customHeight="1">
      <c r="A30" s="12" t="s">
        <v>208</v>
      </c>
      <c r="B30" s="228" t="s">
        <v>213</v>
      </c>
      <c r="C30" s="214">
        <v>1307</v>
      </c>
      <c r="D30" s="214">
        <v>1307</v>
      </c>
      <c r="E30" s="140">
        <v>422</v>
      </c>
    </row>
    <row r="31" spans="1:5" s="226" customFormat="1" ht="12" customHeight="1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>
        <v>845</v>
      </c>
      <c r="D32" s="214">
        <v>845</v>
      </c>
      <c r="E32" s="140">
        <v>484</v>
      </c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>
        <v>42</v>
      </c>
    </row>
    <row r="35" spans="1:5" s="226" customFormat="1" ht="12" customHeight="1" thickBot="1">
      <c r="A35" s="18" t="s">
        <v>13</v>
      </c>
      <c r="B35" s="19" t="s">
        <v>377</v>
      </c>
      <c r="C35" s="213">
        <f>SUM(C36:C46)</f>
        <v>2075</v>
      </c>
      <c r="D35" s="213">
        <f>SUM(D36:D46)</f>
        <v>2075</v>
      </c>
      <c r="E35" s="139">
        <f>SUM(E36:E46)</f>
        <v>800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214">
        <v>885</v>
      </c>
      <c r="D37" s="214">
        <v>885</v>
      </c>
      <c r="E37" s="140">
        <v>341</v>
      </c>
    </row>
    <row r="38" spans="1:5" s="226" customFormat="1" ht="12" customHeight="1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214">
        <v>1100</v>
      </c>
      <c r="D40" s="214">
        <v>1100</v>
      </c>
      <c r="E40" s="140">
        <v>433</v>
      </c>
    </row>
    <row r="41" spans="1:5" s="226" customFormat="1" ht="12" customHeight="1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4">
        <v>90</v>
      </c>
      <c r="D43" s="214">
        <v>90</v>
      </c>
      <c r="E43" s="140">
        <v>14</v>
      </c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>
        <v>10</v>
      </c>
    </row>
    <row r="45" spans="1:5" s="226" customFormat="1" ht="12" customHeight="1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>
      <c r="A46" s="14" t="s">
        <v>378</v>
      </c>
      <c r="B46" s="148" t="s">
        <v>228</v>
      </c>
      <c r="C46" s="218"/>
      <c r="D46" s="218"/>
      <c r="E46" s="144">
        <v>2</v>
      </c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800</v>
      </c>
      <c r="E58" s="139">
        <f>SUM(E59:E61)</f>
        <v>800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>
        <v>800</v>
      </c>
      <c r="E61" s="143">
        <v>800</v>
      </c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422</v>
      </c>
      <c r="B63" s="19" t="s">
        <v>249</v>
      </c>
      <c r="C63" s="219">
        <f>+C6+C13+C20+C27+C35+C47+C53+C58</f>
        <v>22507</v>
      </c>
      <c r="D63" s="219">
        <f>+D6+D13+D20+D27+D35+D47+D53+D58</f>
        <v>23613</v>
      </c>
      <c r="E63" s="256">
        <f>+E6+E13+E20+E27+E35+E47+E53+E58</f>
        <v>12672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6883</v>
      </c>
      <c r="D73" s="213">
        <f>SUM(D74:D75)</f>
        <v>6883</v>
      </c>
      <c r="E73" s="139">
        <f>SUM(E74:E75)</f>
        <v>6883</v>
      </c>
    </row>
    <row r="74" spans="1:5" s="226" customFormat="1" ht="12" customHeight="1">
      <c r="A74" s="13" t="s">
        <v>285</v>
      </c>
      <c r="B74" s="227" t="s">
        <v>263</v>
      </c>
      <c r="C74" s="425">
        <v>6883</v>
      </c>
      <c r="D74" s="425">
        <v>6883</v>
      </c>
      <c r="E74" s="425">
        <v>6883</v>
      </c>
    </row>
    <row r="75" spans="1:5" s="226" customFormat="1" ht="12" customHeight="1" thickBot="1">
      <c r="A75" s="14" t="s">
        <v>286</v>
      </c>
      <c r="B75" s="148" t="s">
        <v>264</v>
      </c>
      <c r="C75" s="217"/>
      <c r="D75" s="401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307">
        <f>SUM(D77:D79)</f>
        <v>0</v>
      </c>
      <c r="E76" s="139">
        <f>SUM(E77:E79)</f>
        <v>461</v>
      </c>
    </row>
    <row r="77" spans="1:5" s="226" customFormat="1" ht="12" customHeight="1">
      <c r="A77" s="13" t="s">
        <v>287</v>
      </c>
      <c r="B77" s="227" t="s">
        <v>267</v>
      </c>
      <c r="C77" s="217"/>
      <c r="D77" s="401"/>
      <c r="E77" s="143">
        <v>461</v>
      </c>
    </row>
    <row r="78" spans="1:5" s="226" customFormat="1" ht="12" customHeight="1">
      <c r="A78" s="12" t="s">
        <v>288</v>
      </c>
      <c r="B78" s="228" t="s">
        <v>268</v>
      </c>
      <c r="C78" s="217"/>
      <c r="D78" s="401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424</v>
      </c>
      <c r="C87" s="219">
        <f>+C64+C68+C73+C76+C80+C86+C85</f>
        <v>6883</v>
      </c>
      <c r="D87" s="219">
        <f>+D64+D68+D73+D76+D80+D86+D85</f>
        <v>6883</v>
      </c>
      <c r="E87" s="256">
        <f>+E64+E68+E73+E76+E80+E86+E85</f>
        <v>7344</v>
      </c>
    </row>
    <row r="88" spans="1:5" s="226" customFormat="1" ht="25.5" customHeight="1" thickBot="1">
      <c r="A88" s="271" t="s">
        <v>423</v>
      </c>
      <c r="B88" s="235" t="s">
        <v>425</v>
      </c>
      <c r="C88" s="219">
        <f>+C63+C87</f>
        <v>29390</v>
      </c>
      <c r="D88" s="219">
        <f>+D63+D87</f>
        <v>30496</v>
      </c>
      <c r="E88" s="256">
        <f>+E63+E87</f>
        <v>20016</v>
      </c>
    </row>
    <row r="89" spans="1:3" s="226" customFormat="1" ht="30.75" customHeight="1">
      <c r="A89" s="3"/>
      <c r="B89" s="4"/>
      <c r="C89" s="150"/>
    </row>
    <row r="90" spans="1:5" ht="16.5" customHeight="1">
      <c r="A90" s="457" t="s">
        <v>37</v>
      </c>
      <c r="B90" s="457"/>
      <c r="C90" s="457"/>
      <c r="D90" s="457"/>
      <c r="E90" s="457"/>
    </row>
    <row r="91" spans="1:5" s="236" customFormat="1" ht="16.5" customHeight="1" thickBot="1">
      <c r="A91" s="459" t="s">
        <v>110</v>
      </c>
      <c r="B91" s="459"/>
      <c r="C91" s="69"/>
      <c r="E91" s="69" t="s">
        <v>169</v>
      </c>
    </row>
    <row r="92" spans="1:5" ht="15.75">
      <c r="A92" s="460" t="s">
        <v>58</v>
      </c>
      <c r="B92" s="462" t="s">
        <v>470</v>
      </c>
      <c r="C92" s="464" t="str">
        <f>+CONCATENATE(LEFT(ÖSSZEFÜGGÉSEK!A6,4),". évi")</f>
        <v>2015. évi</v>
      </c>
      <c r="D92" s="465"/>
      <c r="E92" s="466"/>
    </row>
    <row r="93" spans="1:5" ht="24.75" thickBot="1">
      <c r="A93" s="461"/>
      <c r="B93" s="463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>
      <c r="A95" s="20" t="s">
        <v>9</v>
      </c>
      <c r="B95" s="24" t="s">
        <v>383</v>
      </c>
      <c r="C95" s="212">
        <f>C96+C97+C98+C99+C100+C113</f>
        <v>29390</v>
      </c>
      <c r="D95" s="212">
        <f>D96+D97+D98+D99+D100+D113</f>
        <v>28412</v>
      </c>
      <c r="E95" s="288">
        <f>E96+E97+E98+E99+E100+E113</f>
        <v>10873</v>
      </c>
    </row>
    <row r="96" spans="1:5" ht="12" customHeight="1">
      <c r="A96" s="15" t="s">
        <v>70</v>
      </c>
      <c r="B96" s="8" t="s">
        <v>38</v>
      </c>
      <c r="C96" s="295">
        <v>6887</v>
      </c>
      <c r="D96" s="422">
        <v>7018</v>
      </c>
      <c r="E96" s="289">
        <v>4303</v>
      </c>
    </row>
    <row r="97" spans="1:5" ht="12" customHeight="1">
      <c r="A97" s="12" t="s">
        <v>71</v>
      </c>
      <c r="B97" s="6" t="s">
        <v>131</v>
      </c>
      <c r="C97" s="214">
        <v>1890</v>
      </c>
      <c r="D97" s="309">
        <v>1926</v>
      </c>
      <c r="E97" s="140">
        <v>882</v>
      </c>
    </row>
    <row r="98" spans="1:5" ht="12" customHeight="1">
      <c r="A98" s="12" t="s">
        <v>72</v>
      </c>
      <c r="B98" s="6" t="s">
        <v>98</v>
      </c>
      <c r="C98" s="216">
        <v>12758</v>
      </c>
      <c r="D98" s="310">
        <v>12056</v>
      </c>
      <c r="E98" s="142">
        <v>4688</v>
      </c>
    </row>
    <row r="99" spans="1:5" ht="12" customHeight="1">
      <c r="A99" s="12" t="s">
        <v>73</v>
      </c>
      <c r="B99" s="9" t="s">
        <v>132</v>
      </c>
      <c r="C99" s="214">
        <v>927</v>
      </c>
      <c r="D99" s="310">
        <v>927</v>
      </c>
      <c r="E99" s="142">
        <v>524</v>
      </c>
    </row>
    <row r="100" spans="1:5" ht="12" customHeight="1">
      <c r="A100" s="12" t="s">
        <v>82</v>
      </c>
      <c r="B100" s="17" t="s">
        <v>133</v>
      </c>
      <c r="C100" s="216"/>
      <c r="D100" s="216">
        <v>910</v>
      </c>
      <c r="E100" s="142">
        <v>476</v>
      </c>
    </row>
    <row r="101" spans="1:5" ht="12" customHeight="1">
      <c r="A101" s="12" t="s">
        <v>74</v>
      </c>
      <c r="B101" s="6" t="s">
        <v>388</v>
      </c>
      <c r="C101" s="216"/>
      <c r="D101" s="216">
        <v>68</v>
      </c>
      <c r="E101" s="142">
        <v>68</v>
      </c>
    </row>
    <row r="102" spans="1:5" ht="12" customHeight="1">
      <c r="A102" s="12" t="s">
        <v>75</v>
      </c>
      <c r="B102" s="73" t="s">
        <v>387</v>
      </c>
      <c r="C102" s="216"/>
      <c r="D102" s="216"/>
      <c r="E102" s="142"/>
    </row>
    <row r="103" spans="1:5" ht="12" customHeight="1">
      <c r="A103" s="12" t="s">
        <v>83</v>
      </c>
      <c r="B103" s="73" t="s">
        <v>386</v>
      </c>
      <c r="C103" s="216"/>
      <c r="D103" s="216">
        <v>0</v>
      </c>
      <c r="E103" s="142">
        <v>0</v>
      </c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>
        <v>526</v>
      </c>
      <c r="E107" s="142">
        <v>263</v>
      </c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384</v>
      </c>
      <c r="B111" s="73" t="s">
        <v>303</v>
      </c>
      <c r="C111" s="216"/>
      <c r="D111" s="216"/>
      <c r="E111" s="142"/>
    </row>
    <row r="112" spans="1:5" ht="12" customHeight="1">
      <c r="A112" s="14" t="s">
        <v>385</v>
      </c>
      <c r="B112" s="73" t="s">
        <v>304</v>
      </c>
      <c r="C112" s="216"/>
      <c r="D112" s="216">
        <v>315</v>
      </c>
      <c r="E112" s="142">
        <v>145</v>
      </c>
    </row>
    <row r="113" spans="1:5" ht="12" customHeight="1">
      <c r="A113" s="12" t="s">
        <v>389</v>
      </c>
      <c r="B113" s="9" t="s">
        <v>39</v>
      </c>
      <c r="C113" s="214">
        <v>6928</v>
      </c>
      <c r="D113" s="309">
        <v>5575</v>
      </c>
      <c r="E113" s="140"/>
    </row>
    <row r="114" spans="1:5" ht="12" customHeight="1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1503</v>
      </c>
      <c r="E116" s="291">
        <f>+E117+E119+E121</f>
        <v>1343</v>
      </c>
    </row>
    <row r="117" spans="1:5" ht="12" customHeight="1">
      <c r="A117" s="13" t="s">
        <v>76</v>
      </c>
      <c r="B117" s="6" t="s">
        <v>168</v>
      </c>
      <c r="C117" s="215"/>
      <c r="D117" s="308">
        <v>703</v>
      </c>
      <c r="E117" s="141">
        <v>703</v>
      </c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>
        <v>800</v>
      </c>
      <c r="E119" s="140">
        <v>640</v>
      </c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373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394</v>
      </c>
      <c r="C130" s="213">
        <f>+C95+C116</f>
        <v>29390</v>
      </c>
      <c r="D130" s="307">
        <f>+D95+D116</f>
        <v>29915</v>
      </c>
      <c r="E130" s="139">
        <f>+E95+E116</f>
        <v>12216</v>
      </c>
    </row>
    <row r="131" spans="1:5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402</v>
      </c>
      <c r="C132" s="214"/>
      <c r="D132" s="309"/>
      <c r="E132" s="140"/>
    </row>
    <row r="133" spans="1:5" ht="12" customHeight="1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405</v>
      </c>
      <c r="C136" s="214"/>
      <c r="D136" s="309"/>
      <c r="E136" s="140"/>
    </row>
    <row r="137" spans="1:5" ht="12" customHeight="1">
      <c r="A137" s="13" t="s">
        <v>64</v>
      </c>
      <c r="B137" s="7" t="s">
        <v>397</v>
      </c>
      <c r="C137" s="214"/>
      <c r="D137" s="309"/>
      <c r="E137" s="140"/>
    </row>
    <row r="138" spans="1:5" ht="12" customHeight="1">
      <c r="A138" s="13" t="s">
        <v>65</v>
      </c>
      <c r="B138" s="7" t="s">
        <v>398</v>
      </c>
      <c r="C138" s="214"/>
      <c r="D138" s="309"/>
      <c r="E138" s="140"/>
    </row>
    <row r="139" spans="1:5" ht="12" customHeight="1">
      <c r="A139" s="13" t="s">
        <v>123</v>
      </c>
      <c r="B139" s="7" t="s">
        <v>399</v>
      </c>
      <c r="C139" s="214"/>
      <c r="D139" s="309"/>
      <c r="E139" s="140"/>
    </row>
    <row r="140" spans="1:5" ht="12" customHeight="1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581</v>
      </c>
      <c r="E142" s="256">
        <f>+E143+E144+E145+E146</f>
        <v>1041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>
        <v>581</v>
      </c>
      <c r="E144" s="140">
        <v>1041</v>
      </c>
    </row>
    <row r="145" spans="1:5" ht="12" customHeight="1">
      <c r="A145" s="13" t="s">
        <v>230</v>
      </c>
      <c r="B145" s="7" t="s">
        <v>410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406</v>
      </c>
      <c r="C148" s="214"/>
      <c r="D148" s="309"/>
      <c r="E148" s="140"/>
    </row>
    <row r="149" spans="1:5" ht="12" customHeight="1">
      <c r="A149" s="13" t="s">
        <v>69</v>
      </c>
      <c r="B149" s="7" t="s">
        <v>413</v>
      </c>
      <c r="C149" s="214"/>
      <c r="D149" s="309"/>
      <c r="E149" s="140"/>
    </row>
    <row r="150" spans="1:5" ht="12" customHeight="1">
      <c r="A150" s="13" t="s">
        <v>242</v>
      </c>
      <c r="B150" s="7" t="s">
        <v>408</v>
      </c>
      <c r="C150" s="214"/>
      <c r="D150" s="309"/>
      <c r="E150" s="140"/>
    </row>
    <row r="151" spans="1:5" ht="12" customHeight="1">
      <c r="A151" s="13" t="s">
        <v>243</v>
      </c>
      <c r="B151" s="7" t="s">
        <v>414</v>
      </c>
      <c r="C151" s="214"/>
      <c r="D151" s="309"/>
      <c r="E151" s="140"/>
    </row>
    <row r="152" spans="1:5" ht="12" customHeight="1" thickBot="1">
      <c r="A152" s="13" t="s">
        <v>412</v>
      </c>
      <c r="B152" s="7" t="s">
        <v>415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416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581</v>
      </c>
      <c r="E155" s="294">
        <f>+E131+E135+E142+E147+E153+E154</f>
        <v>1041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418</v>
      </c>
      <c r="C156" s="300">
        <f>+C130+C155</f>
        <v>29390</v>
      </c>
      <c r="D156" s="314">
        <f>+D130+D155</f>
        <v>30496</v>
      </c>
      <c r="E156" s="294">
        <f>+E130+E155</f>
        <v>13257</v>
      </c>
    </row>
    <row r="157" ht="7.5" customHeight="1"/>
    <row r="158" spans="1:5" ht="15.75">
      <c r="A158" s="467" t="s">
        <v>318</v>
      </c>
      <c r="B158" s="467"/>
      <c r="C158" s="467"/>
      <c r="D158" s="467"/>
      <c r="E158" s="467"/>
    </row>
    <row r="159" spans="1:5" ht="15" customHeight="1" thickBot="1">
      <c r="A159" s="458" t="s">
        <v>111</v>
      </c>
      <c r="B159" s="458"/>
      <c r="C159" s="151"/>
      <c r="E159" s="151" t="s">
        <v>169</v>
      </c>
    </row>
    <row r="160" spans="1:5" ht="25.5" customHeight="1" thickBot="1">
      <c r="A160" s="18">
        <v>1</v>
      </c>
      <c r="B160" s="23" t="s">
        <v>420</v>
      </c>
      <c r="C160" s="306">
        <f>+C63-C130</f>
        <v>-6883</v>
      </c>
      <c r="D160" s="213">
        <f>+D63-D130</f>
        <v>-6302</v>
      </c>
      <c r="E160" s="139">
        <f>+E63-E130</f>
        <v>456</v>
      </c>
    </row>
    <row r="161" spans="1:5" ht="32.25" customHeight="1" thickBot="1">
      <c r="A161" s="18" t="s">
        <v>10</v>
      </c>
      <c r="B161" s="23" t="s">
        <v>426</v>
      </c>
      <c r="C161" s="213">
        <f>+C87-C155</f>
        <v>6883</v>
      </c>
      <c r="D161" s="213">
        <f>+D87-D155</f>
        <v>6302</v>
      </c>
      <c r="E161" s="139">
        <f>+E87-E155</f>
        <v>6303</v>
      </c>
    </row>
  </sheetData>
  <sheetProtection/>
  <mergeCells count="12">
    <mergeCell ref="C92:E92"/>
    <mergeCell ref="A158:E158"/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CE,Félkövér"&amp;12Pénzesgyőr Község.Önkormányzat
2015. ÉVI KÖLTSÉGVETÉSÉNEK ÖSSZEVONT MÉRLEGE
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H21" sqref="H21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522</v>
      </c>
    </row>
    <row r="2" spans="1:5" s="264" customFormat="1" ht="25.5" customHeight="1" thickBot="1">
      <c r="A2" s="92" t="s">
        <v>517</v>
      </c>
      <c r="B2" s="500" t="s">
        <v>147</v>
      </c>
      <c r="C2" s="501"/>
      <c r="D2" s="502"/>
      <c r="E2" s="409" t="s">
        <v>49</v>
      </c>
    </row>
    <row r="3" spans="1:5" s="264" customFormat="1" ht="24.75" thickBot="1">
      <c r="A3" s="92" t="s">
        <v>144</v>
      </c>
      <c r="B3" s="500" t="s">
        <v>344</v>
      </c>
      <c r="C3" s="501"/>
      <c r="D3" s="502"/>
      <c r="E3" s="409" t="s">
        <v>42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96" t="s">
        <v>46</v>
      </c>
      <c r="B44" s="497"/>
      <c r="C44" s="497"/>
      <c r="D44" s="497"/>
      <c r="E44" s="498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525</v>
      </c>
    </row>
    <row r="2" spans="1:5" s="264" customFormat="1" ht="25.5" customHeight="1" thickBot="1">
      <c r="A2" s="92" t="s">
        <v>517</v>
      </c>
      <c r="B2" s="500" t="s">
        <v>147</v>
      </c>
      <c r="C2" s="501"/>
      <c r="D2" s="502"/>
      <c r="E2" s="409" t="s">
        <v>49</v>
      </c>
    </row>
    <row r="3" spans="1:5" s="264" customFormat="1" ht="24.75" thickBot="1">
      <c r="A3" s="92" t="s">
        <v>144</v>
      </c>
      <c r="B3" s="500" t="s">
        <v>364</v>
      </c>
      <c r="C3" s="501"/>
      <c r="D3" s="502"/>
      <c r="E3" s="409" t="s">
        <v>48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96" t="s">
        <v>46</v>
      </c>
      <c r="B44" s="497"/>
      <c r="C44" s="497"/>
      <c r="D44" s="497"/>
      <c r="E44" s="498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524</v>
      </c>
    </row>
    <row r="2" spans="1:5" s="264" customFormat="1" ht="25.5" customHeight="1" thickBot="1">
      <c r="A2" s="92" t="s">
        <v>517</v>
      </c>
      <c r="B2" s="500" t="s">
        <v>147</v>
      </c>
      <c r="C2" s="501"/>
      <c r="D2" s="502"/>
      <c r="E2" s="409" t="s">
        <v>49</v>
      </c>
    </row>
    <row r="3" spans="1:5" s="264" customFormat="1" ht="24.75" thickBot="1">
      <c r="A3" s="92" t="s">
        <v>144</v>
      </c>
      <c r="B3" s="500" t="s">
        <v>365</v>
      </c>
      <c r="C3" s="501"/>
      <c r="D3" s="502"/>
      <c r="E3" s="409" t="s">
        <v>49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96" t="s">
        <v>46</v>
      </c>
      <c r="B44" s="497"/>
      <c r="C44" s="497"/>
      <c r="D44" s="497"/>
      <c r="E44" s="498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B4" sqref="B4"/>
    </sheetView>
  </sheetViews>
  <sheetFormatPr defaultColWidth="9.00390625" defaultRowHeight="12.75"/>
  <cols>
    <col min="1" max="1" width="13.875" style="118" customWidth="1"/>
    <col min="2" max="2" width="54.50390625" style="119" customWidth="1"/>
    <col min="3" max="5" width="15.875" style="119" customWidth="1"/>
    <col min="6" max="16384" width="9.375" style="119" customWidth="1"/>
  </cols>
  <sheetData>
    <row r="1" spans="1:5" s="105" customFormat="1" ht="16.5" thickBot="1">
      <c r="A1" s="104"/>
      <c r="B1" s="106"/>
      <c r="C1" s="1"/>
      <c r="D1" s="1"/>
      <c r="E1" s="394" t="s">
        <v>523</v>
      </c>
    </row>
    <row r="2" spans="1:5" s="264" customFormat="1" ht="25.5" customHeight="1" thickBot="1">
      <c r="A2" s="92" t="s">
        <v>517</v>
      </c>
      <c r="B2" s="500" t="s">
        <v>147</v>
      </c>
      <c r="C2" s="501"/>
      <c r="D2" s="502"/>
      <c r="E2" s="409" t="s">
        <v>49</v>
      </c>
    </row>
    <row r="3" spans="1:5" s="264" customFormat="1" ht="24.75" thickBot="1">
      <c r="A3" s="92" t="s">
        <v>144</v>
      </c>
      <c r="B3" s="500" t="s">
        <v>465</v>
      </c>
      <c r="C3" s="501"/>
      <c r="D3" s="502"/>
      <c r="E3" s="409" t="s">
        <v>374</v>
      </c>
    </row>
    <row r="4" spans="1:5" s="265" customFormat="1" ht="15.75" customHeight="1" thickBot="1">
      <c r="A4" s="107"/>
      <c r="B4" s="107"/>
      <c r="C4" s="108"/>
      <c r="D4" s="58"/>
      <c r="E4" s="108" t="s">
        <v>43</v>
      </c>
    </row>
    <row r="5" spans="1:5" ht="24.75" thickBot="1">
      <c r="A5" s="220" t="s">
        <v>145</v>
      </c>
      <c r="B5" s="109" t="s">
        <v>44</v>
      </c>
      <c r="C5" s="109" t="s">
        <v>511</v>
      </c>
      <c r="D5" s="93" t="s">
        <v>512</v>
      </c>
      <c r="E5" s="398" t="str">
        <f>+CONCATENATE("Teljesítés",CHAR(10),LEFT(ÖSSZEFÜGGÉSEK!A6,4),". VI. 30.")</f>
        <v>Teljesítés
2015. VI. 30.</v>
      </c>
    </row>
    <row r="6" spans="1:5" s="266" customFormat="1" ht="12.75" customHeight="1" thickBot="1">
      <c r="A6" s="95" t="s">
        <v>433</v>
      </c>
      <c r="B6" s="96" t="s">
        <v>434</v>
      </c>
      <c r="C6" s="96" t="s">
        <v>435</v>
      </c>
      <c r="D6" s="399" t="s">
        <v>437</v>
      </c>
      <c r="E6" s="97" t="s">
        <v>436</v>
      </c>
    </row>
    <row r="7" spans="1:5" s="266" customFormat="1" ht="15.75" customHeight="1" thickBot="1">
      <c r="A7" s="496" t="s">
        <v>45</v>
      </c>
      <c r="B7" s="497"/>
      <c r="C7" s="497"/>
      <c r="D7" s="497"/>
      <c r="E7" s="498"/>
    </row>
    <row r="8" spans="1:5" s="199" customFormat="1" ht="12" customHeight="1" thickBot="1">
      <c r="A8" s="95" t="s">
        <v>9</v>
      </c>
      <c r="B8" s="110" t="s">
        <v>456</v>
      </c>
      <c r="C8" s="156">
        <f>SUM(C9:C19)</f>
        <v>0</v>
      </c>
      <c r="D8" s="156">
        <f>SUM(D9:D19)</f>
        <v>0</v>
      </c>
      <c r="E8" s="158">
        <f>SUM(E9:E19)</f>
        <v>0</v>
      </c>
    </row>
    <row r="9" spans="1:5" s="199" customFormat="1" ht="12" customHeight="1">
      <c r="A9" s="259" t="s">
        <v>70</v>
      </c>
      <c r="B9" s="8" t="s">
        <v>219</v>
      </c>
      <c r="C9" s="339"/>
      <c r="D9" s="339"/>
      <c r="E9" s="410"/>
    </row>
    <row r="10" spans="1:5" s="199" customFormat="1" ht="12" customHeight="1">
      <c r="A10" s="260" t="s">
        <v>71</v>
      </c>
      <c r="B10" s="6" t="s">
        <v>220</v>
      </c>
      <c r="C10" s="153"/>
      <c r="D10" s="319"/>
      <c r="E10" s="329"/>
    </row>
    <row r="11" spans="1:5" s="199" customFormat="1" ht="12" customHeight="1">
      <c r="A11" s="260" t="s">
        <v>72</v>
      </c>
      <c r="B11" s="6" t="s">
        <v>221</v>
      </c>
      <c r="C11" s="153"/>
      <c r="D11" s="319"/>
      <c r="E11" s="329"/>
    </row>
    <row r="12" spans="1:5" s="199" customFormat="1" ht="12" customHeight="1">
      <c r="A12" s="260" t="s">
        <v>73</v>
      </c>
      <c r="B12" s="6" t="s">
        <v>222</v>
      </c>
      <c r="C12" s="153"/>
      <c r="D12" s="319"/>
      <c r="E12" s="329"/>
    </row>
    <row r="13" spans="1:5" s="199" customFormat="1" ht="12" customHeight="1">
      <c r="A13" s="260" t="s">
        <v>105</v>
      </c>
      <c r="B13" s="6" t="s">
        <v>223</v>
      </c>
      <c r="C13" s="153"/>
      <c r="D13" s="319"/>
      <c r="E13" s="329"/>
    </row>
    <row r="14" spans="1:5" s="199" customFormat="1" ht="12" customHeight="1">
      <c r="A14" s="260" t="s">
        <v>74</v>
      </c>
      <c r="B14" s="6" t="s">
        <v>346</v>
      </c>
      <c r="C14" s="153"/>
      <c r="D14" s="319"/>
      <c r="E14" s="329"/>
    </row>
    <row r="15" spans="1:5" s="199" customFormat="1" ht="12" customHeight="1">
      <c r="A15" s="260" t="s">
        <v>75</v>
      </c>
      <c r="B15" s="5" t="s">
        <v>347</v>
      </c>
      <c r="C15" s="153"/>
      <c r="D15" s="319"/>
      <c r="E15" s="329"/>
    </row>
    <row r="16" spans="1:5" s="199" customFormat="1" ht="12" customHeight="1">
      <c r="A16" s="260" t="s">
        <v>83</v>
      </c>
      <c r="B16" s="6" t="s">
        <v>226</v>
      </c>
      <c r="C16" s="336"/>
      <c r="D16" s="415"/>
      <c r="E16" s="334"/>
    </row>
    <row r="17" spans="1:5" s="267" customFormat="1" ht="12" customHeight="1">
      <c r="A17" s="260" t="s">
        <v>84</v>
      </c>
      <c r="B17" s="6" t="s">
        <v>227</v>
      </c>
      <c r="C17" s="153"/>
      <c r="D17" s="319"/>
      <c r="E17" s="329"/>
    </row>
    <row r="18" spans="1:5" s="267" customFormat="1" ht="12" customHeight="1">
      <c r="A18" s="260" t="s">
        <v>85</v>
      </c>
      <c r="B18" s="6" t="s">
        <v>379</v>
      </c>
      <c r="C18" s="155"/>
      <c r="D18" s="320"/>
      <c r="E18" s="330"/>
    </row>
    <row r="19" spans="1:5" s="267" customFormat="1" ht="12" customHeight="1" thickBot="1">
      <c r="A19" s="260" t="s">
        <v>86</v>
      </c>
      <c r="B19" s="5" t="s">
        <v>228</v>
      </c>
      <c r="C19" s="155"/>
      <c r="D19" s="320"/>
      <c r="E19" s="330"/>
    </row>
    <row r="20" spans="1:5" s="199" customFormat="1" ht="12" customHeight="1" thickBot="1">
      <c r="A20" s="95" t="s">
        <v>10</v>
      </c>
      <c r="B20" s="110" t="s">
        <v>348</v>
      </c>
      <c r="C20" s="156">
        <f>SUM(C21:C23)</f>
        <v>0</v>
      </c>
      <c r="D20" s="321">
        <f>SUM(D21:D23)</f>
        <v>0</v>
      </c>
      <c r="E20" s="194">
        <f>SUM(E21:E23)</f>
        <v>0</v>
      </c>
    </row>
    <row r="21" spans="1:5" s="267" customFormat="1" ht="12" customHeight="1">
      <c r="A21" s="260" t="s">
        <v>76</v>
      </c>
      <c r="B21" s="7" t="s">
        <v>196</v>
      </c>
      <c r="C21" s="153"/>
      <c r="D21" s="319"/>
      <c r="E21" s="329"/>
    </row>
    <row r="22" spans="1:5" s="267" customFormat="1" ht="12" customHeight="1">
      <c r="A22" s="260" t="s">
        <v>77</v>
      </c>
      <c r="B22" s="6" t="s">
        <v>349</v>
      </c>
      <c r="C22" s="153"/>
      <c r="D22" s="319"/>
      <c r="E22" s="329"/>
    </row>
    <row r="23" spans="1:5" s="267" customFormat="1" ht="12" customHeight="1">
      <c r="A23" s="260" t="s">
        <v>78</v>
      </c>
      <c r="B23" s="6" t="s">
        <v>350</v>
      </c>
      <c r="C23" s="153"/>
      <c r="D23" s="319"/>
      <c r="E23" s="329"/>
    </row>
    <row r="24" spans="1:5" s="267" customFormat="1" ht="12" customHeight="1" thickBot="1">
      <c r="A24" s="260" t="s">
        <v>79</v>
      </c>
      <c r="B24" s="6" t="s">
        <v>461</v>
      </c>
      <c r="C24" s="153"/>
      <c r="D24" s="319"/>
      <c r="E24" s="329"/>
    </row>
    <row r="25" spans="1:5" s="267" customFormat="1" ht="12" customHeight="1" thickBot="1">
      <c r="A25" s="100" t="s">
        <v>11</v>
      </c>
      <c r="B25" s="65" t="s">
        <v>122</v>
      </c>
      <c r="C25" s="412"/>
      <c r="D25" s="414"/>
      <c r="E25" s="193"/>
    </row>
    <row r="26" spans="1:5" s="267" customFormat="1" ht="12" customHeight="1" thickBot="1">
      <c r="A26" s="100" t="s">
        <v>12</v>
      </c>
      <c r="B26" s="65" t="s">
        <v>351</v>
      </c>
      <c r="C26" s="156">
        <f>+C27+C28</f>
        <v>0</v>
      </c>
      <c r="D26" s="321">
        <f>+D27+D28</f>
        <v>0</v>
      </c>
      <c r="E26" s="194">
        <f>+E27+E28</f>
        <v>0</v>
      </c>
    </row>
    <row r="27" spans="1:5" s="267" customFormat="1" ht="12" customHeight="1">
      <c r="A27" s="261" t="s">
        <v>206</v>
      </c>
      <c r="B27" s="262" t="s">
        <v>349</v>
      </c>
      <c r="C27" s="337"/>
      <c r="D27" s="67"/>
      <c r="E27" s="335"/>
    </row>
    <row r="28" spans="1:5" s="267" customFormat="1" ht="12" customHeight="1">
      <c r="A28" s="261" t="s">
        <v>209</v>
      </c>
      <c r="B28" s="263" t="s">
        <v>352</v>
      </c>
      <c r="C28" s="157"/>
      <c r="D28" s="322"/>
      <c r="E28" s="331"/>
    </row>
    <row r="29" spans="1:5" s="267" customFormat="1" ht="12" customHeight="1" thickBot="1">
      <c r="A29" s="260" t="s">
        <v>210</v>
      </c>
      <c r="B29" s="70" t="s">
        <v>462</v>
      </c>
      <c r="C29" s="56"/>
      <c r="D29" s="416"/>
      <c r="E29" s="411"/>
    </row>
    <row r="30" spans="1:5" s="267" customFormat="1" ht="12" customHeight="1" thickBot="1">
      <c r="A30" s="100" t="s">
        <v>13</v>
      </c>
      <c r="B30" s="65" t="s">
        <v>353</v>
      </c>
      <c r="C30" s="156">
        <f>+C31+C32+C33</f>
        <v>0</v>
      </c>
      <c r="D30" s="321">
        <f>+D31+D32+D33</f>
        <v>0</v>
      </c>
      <c r="E30" s="194">
        <f>+E31+E32+E33</f>
        <v>0</v>
      </c>
    </row>
    <row r="31" spans="1:5" s="267" customFormat="1" ht="12" customHeight="1">
      <c r="A31" s="261" t="s">
        <v>63</v>
      </c>
      <c r="B31" s="262" t="s">
        <v>233</v>
      </c>
      <c r="C31" s="337"/>
      <c r="D31" s="67"/>
      <c r="E31" s="335"/>
    </row>
    <row r="32" spans="1:5" s="267" customFormat="1" ht="12" customHeight="1">
      <c r="A32" s="261" t="s">
        <v>64</v>
      </c>
      <c r="B32" s="263" t="s">
        <v>234</v>
      </c>
      <c r="C32" s="157"/>
      <c r="D32" s="322"/>
      <c r="E32" s="331"/>
    </row>
    <row r="33" spans="1:5" s="267" customFormat="1" ht="12" customHeight="1" thickBot="1">
      <c r="A33" s="260" t="s">
        <v>65</v>
      </c>
      <c r="B33" s="70" t="s">
        <v>235</v>
      </c>
      <c r="C33" s="56"/>
      <c r="D33" s="416"/>
      <c r="E33" s="411"/>
    </row>
    <row r="34" spans="1:5" s="199" customFormat="1" ht="12" customHeight="1" thickBot="1">
      <c r="A34" s="100" t="s">
        <v>14</v>
      </c>
      <c r="B34" s="65" t="s">
        <v>321</v>
      </c>
      <c r="C34" s="412"/>
      <c r="D34" s="414"/>
      <c r="E34" s="193"/>
    </row>
    <row r="35" spans="1:5" s="199" customFormat="1" ht="12" customHeight="1" thickBot="1">
      <c r="A35" s="100" t="s">
        <v>15</v>
      </c>
      <c r="B35" s="65" t="s">
        <v>354</v>
      </c>
      <c r="C35" s="412"/>
      <c r="D35" s="414"/>
      <c r="E35" s="193"/>
    </row>
    <row r="36" spans="1:5" s="199" customFormat="1" ht="12" customHeight="1" thickBot="1">
      <c r="A36" s="95" t="s">
        <v>16</v>
      </c>
      <c r="B36" s="65" t="s">
        <v>463</v>
      </c>
      <c r="C36" s="156">
        <f>+C8+C20+C25+C26+C30+C34+C35</f>
        <v>0</v>
      </c>
      <c r="D36" s="321">
        <f>+D8+D20+D25+D26+D30+D34+D35</f>
        <v>0</v>
      </c>
      <c r="E36" s="194">
        <f>+E8+E20+E25+E26+E30+E34+E35</f>
        <v>0</v>
      </c>
    </row>
    <row r="37" spans="1:5" s="199" customFormat="1" ht="12" customHeight="1" thickBot="1">
      <c r="A37" s="111" t="s">
        <v>17</v>
      </c>
      <c r="B37" s="65" t="s">
        <v>356</v>
      </c>
      <c r="C37" s="156">
        <f>+C38+C39+C40</f>
        <v>0</v>
      </c>
      <c r="D37" s="321">
        <f>+D38+D39+D40</f>
        <v>0</v>
      </c>
      <c r="E37" s="194">
        <f>+E38+E39+E40</f>
        <v>0</v>
      </c>
    </row>
    <row r="38" spans="1:5" s="199" customFormat="1" ht="12" customHeight="1">
      <c r="A38" s="261" t="s">
        <v>357</v>
      </c>
      <c r="B38" s="262" t="s">
        <v>178</v>
      </c>
      <c r="C38" s="337"/>
      <c r="D38" s="67"/>
      <c r="E38" s="335"/>
    </row>
    <row r="39" spans="1:5" s="199" customFormat="1" ht="12" customHeight="1">
      <c r="A39" s="261" t="s">
        <v>358</v>
      </c>
      <c r="B39" s="263" t="s">
        <v>2</v>
      </c>
      <c r="C39" s="157"/>
      <c r="D39" s="322"/>
      <c r="E39" s="331"/>
    </row>
    <row r="40" spans="1:5" s="267" customFormat="1" ht="12" customHeight="1" thickBot="1">
      <c r="A40" s="260" t="s">
        <v>359</v>
      </c>
      <c r="B40" s="70" t="s">
        <v>360</v>
      </c>
      <c r="C40" s="56"/>
      <c r="D40" s="416"/>
      <c r="E40" s="411"/>
    </row>
    <row r="41" spans="1:5" s="267" customFormat="1" ht="15" customHeight="1" thickBot="1">
      <c r="A41" s="111" t="s">
        <v>18</v>
      </c>
      <c r="B41" s="112" t="s">
        <v>361</v>
      </c>
      <c r="C41" s="413">
        <f>+C36+C37</f>
        <v>0</v>
      </c>
      <c r="D41" s="408">
        <f>+D36+D37</f>
        <v>0</v>
      </c>
      <c r="E41" s="197">
        <f>+E36+E37</f>
        <v>0</v>
      </c>
    </row>
    <row r="42" spans="1:3" s="267" customFormat="1" ht="15" customHeight="1">
      <c r="A42" s="113"/>
      <c r="B42" s="114"/>
      <c r="C42" s="195"/>
    </row>
    <row r="43" spans="1:3" ht="13.5" thickBot="1">
      <c r="A43" s="115"/>
      <c r="B43" s="116"/>
      <c r="C43" s="196"/>
    </row>
    <row r="44" spans="1:5" s="266" customFormat="1" ht="16.5" customHeight="1" thickBot="1">
      <c r="A44" s="496" t="s">
        <v>46</v>
      </c>
      <c r="B44" s="497"/>
      <c r="C44" s="497"/>
      <c r="D44" s="497"/>
      <c r="E44" s="498"/>
    </row>
    <row r="45" spans="1:5" s="268" customFormat="1" ht="12" customHeight="1" thickBot="1">
      <c r="A45" s="100" t="s">
        <v>9</v>
      </c>
      <c r="B45" s="65" t="s">
        <v>362</v>
      </c>
      <c r="C45" s="156">
        <f>SUM(C46:C50)</f>
        <v>0</v>
      </c>
      <c r="D45" s="321">
        <f>SUM(D46:D50)</f>
        <v>0</v>
      </c>
      <c r="E45" s="194">
        <f>SUM(E46:E50)</f>
        <v>0</v>
      </c>
    </row>
    <row r="46" spans="1:5" ht="12" customHeight="1">
      <c r="A46" s="260" t="s">
        <v>70</v>
      </c>
      <c r="B46" s="7" t="s">
        <v>38</v>
      </c>
      <c r="C46" s="337"/>
      <c r="D46" s="67"/>
      <c r="E46" s="335"/>
    </row>
    <row r="47" spans="1:5" ht="12" customHeight="1">
      <c r="A47" s="260" t="s">
        <v>71</v>
      </c>
      <c r="B47" s="6" t="s">
        <v>131</v>
      </c>
      <c r="C47" s="55"/>
      <c r="D47" s="68"/>
      <c r="E47" s="332"/>
    </row>
    <row r="48" spans="1:5" ht="12" customHeight="1">
      <c r="A48" s="260" t="s">
        <v>72</v>
      </c>
      <c r="B48" s="6" t="s">
        <v>98</v>
      </c>
      <c r="C48" s="55"/>
      <c r="D48" s="68"/>
      <c r="E48" s="332"/>
    </row>
    <row r="49" spans="1:5" ht="12" customHeight="1">
      <c r="A49" s="260" t="s">
        <v>73</v>
      </c>
      <c r="B49" s="6" t="s">
        <v>132</v>
      </c>
      <c r="C49" s="55"/>
      <c r="D49" s="68"/>
      <c r="E49" s="332"/>
    </row>
    <row r="50" spans="1:5" ht="12" customHeight="1" thickBot="1">
      <c r="A50" s="260" t="s">
        <v>105</v>
      </c>
      <c r="B50" s="6" t="s">
        <v>133</v>
      </c>
      <c r="C50" s="55"/>
      <c r="D50" s="68"/>
      <c r="E50" s="332"/>
    </row>
    <row r="51" spans="1:5" ht="12" customHeight="1" thickBot="1">
      <c r="A51" s="100" t="s">
        <v>10</v>
      </c>
      <c r="B51" s="65" t="s">
        <v>363</v>
      </c>
      <c r="C51" s="156">
        <f>SUM(C52:C54)</f>
        <v>0</v>
      </c>
      <c r="D51" s="321">
        <f>SUM(D52:D54)</f>
        <v>0</v>
      </c>
      <c r="E51" s="194">
        <f>SUM(E52:E54)</f>
        <v>0</v>
      </c>
    </row>
    <row r="52" spans="1:5" s="268" customFormat="1" ht="12" customHeight="1">
      <c r="A52" s="260" t="s">
        <v>76</v>
      </c>
      <c r="B52" s="7" t="s">
        <v>168</v>
      </c>
      <c r="C52" s="337"/>
      <c r="D52" s="67"/>
      <c r="E52" s="335"/>
    </row>
    <row r="53" spans="1:5" ht="12" customHeight="1">
      <c r="A53" s="260" t="s">
        <v>77</v>
      </c>
      <c r="B53" s="6" t="s">
        <v>135</v>
      </c>
      <c r="C53" s="55"/>
      <c r="D53" s="68"/>
      <c r="E53" s="332"/>
    </row>
    <row r="54" spans="1:5" ht="12" customHeight="1">
      <c r="A54" s="260" t="s">
        <v>78</v>
      </c>
      <c r="B54" s="6" t="s">
        <v>47</v>
      </c>
      <c r="C54" s="55"/>
      <c r="D54" s="68"/>
      <c r="E54" s="332"/>
    </row>
    <row r="55" spans="1:5" ht="12" customHeight="1" thickBot="1">
      <c r="A55" s="260" t="s">
        <v>79</v>
      </c>
      <c r="B55" s="6" t="s">
        <v>460</v>
      </c>
      <c r="C55" s="55"/>
      <c r="D55" s="68"/>
      <c r="E55" s="332"/>
    </row>
    <row r="56" spans="1:5" ht="15" customHeight="1" thickBot="1">
      <c r="A56" s="100" t="s">
        <v>11</v>
      </c>
      <c r="B56" s="65" t="s">
        <v>5</v>
      </c>
      <c r="C56" s="412"/>
      <c r="D56" s="414"/>
      <c r="E56" s="193"/>
    </row>
    <row r="57" spans="1:5" ht="13.5" thickBot="1">
      <c r="A57" s="100" t="s">
        <v>12</v>
      </c>
      <c r="B57" s="117" t="s">
        <v>464</v>
      </c>
      <c r="C57" s="413">
        <f>+C45+C51+C56</f>
        <v>0</v>
      </c>
      <c r="D57" s="408">
        <f>+D45+D51+D56</f>
        <v>0</v>
      </c>
      <c r="E57" s="197">
        <f>+E45+E51+E56</f>
        <v>0</v>
      </c>
    </row>
    <row r="58" ht="15" customHeight="1" thickBot="1">
      <c r="C58" s="198"/>
    </row>
    <row r="59" spans="1:5" ht="14.25" customHeight="1" thickBot="1">
      <c r="A59" s="120" t="s">
        <v>455</v>
      </c>
      <c r="B59" s="121"/>
      <c r="C59" s="406"/>
      <c r="D59" s="406"/>
      <c r="E59" s="405"/>
    </row>
    <row r="60" spans="1:5" ht="13.5" thickBot="1">
      <c r="A60" s="120" t="s">
        <v>146</v>
      </c>
      <c r="B60" s="121"/>
      <c r="C60" s="406"/>
      <c r="D60" s="406"/>
      <c r="E60" s="405"/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M22" sqref="M22"/>
    </sheetView>
  </sheetViews>
  <sheetFormatPr defaultColWidth="9.00390625" defaultRowHeight="12.75"/>
  <cols>
    <col min="1" max="1" width="5.50390625" style="31" customWidth="1"/>
    <col min="2" max="2" width="33.125" style="31" customWidth="1"/>
    <col min="3" max="3" width="12.375" style="31" customWidth="1"/>
    <col min="4" max="4" width="11.50390625" style="31" customWidth="1"/>
    <col min="5" max="5" width="11.375" style="31" customWidth="1"/>
    <col min="6" max="6" width="11.00390625" style="31" customWidth="1"/>
    <col min="7" max="7" width="14.375" style="31" customWidth="1"/>
    <col min="8" max="16384" width="9.375" style="31" customWidth="1"/>
  </cols>
  <sheetData>
    <row r="1" spans="1:7" ht="43.5" customHeight="1">
      <c r="A1" s="504" t="s">
        <v>3</v>
      </c>
      <c r="B1" s="504"/>
      <c r="C1" s="504"/>
      <c r="D1" s="504"/>
      <c r="E1" s="504"/>
      <c r="F1" s="504"/>
      <c r="G1" s="504"/>
    </row>
    <row r="3" spans="1:7" s="78" customFormat="1" ht="27" customHeight="1">
      <c r="A3" s="76" t="s">
        <v>148</v>
      </c>
      <c r="B3" s="77"/>
      <c r="C3" s="503" t="s">
        <v>149</v>
      </c>
      <c r="D3" s="503"/>
      <c r="E3" s="503"/>
      <c r="F3" s="503"/>
      <c r="G3" s="503"/>
    </row>
    <row r="4" spans="1:7" s="78" customFormat="1" ht="15.75">
      <c r="A4" s="77"/>
      <c r="B4" s="77"/>
      <c r="C4" s="77"/>
      <c r="D4" s="77"/>
      <c r="E4" s="77"/>
      <c r="F4" s="77"/>
      <c r="G4" s="77"/>
    </row>
    <row r="5" spans="1:7" s="78" customFormat="1" ht="24.75" customHeight="1">
      <c r="A5" s="76" t="s">
        <v>150</v>
      </c>
      <c r="B5" s="77"/>
      <c r="C5" s="503" t="s">
        <v>149</v>
      </c>
      <c r="D5" s="503"/>
      <c r="E5" s="503"/>
      <c r="F5" s="503"/>
      <c r="G5" s="77"/>
    </row>
    <row r="6" spans="1:7" s="79" customFormat="1" ht="12.75">
      <c r="A6" s="102"/>
      <c r="B6" s="102"/>
      <c r="C6" s="102"/>
      <c r="D6" s="102"/>
      <c r="E6" s="102"/>
      <c r="F6" s="102"/>
      <c r="G6" s="102"/>
    </row>
    <row r="7" spans="1:7" s="80" customFormat="1" ht="15" customHeight="1">
      <c r="A7" s="138" t="s">
        <v>151</v>
      </c>
      <c r="B7" s="137"/>
      <c r="C7" s="137"/>
      <c r="D7" s="123"/>
      <c r="E7" s="123"/>
      <c r="F7" s="123"/>
      <c r="G7" s="123"/>
    </row>
    <row r="8" spans="1:7" s="80" customFormat="1" ht="15" customHeight="1" thickBot="1">
      <c r="A8" s="138" t="s">
        <v>152</v>
      </c>
      <c r="B8" s="123"/>
      <c r="C8" s="123"/>
      <c r="D8" s="123"/>
      <c r="E8" s="123"/>
      <c r="F8" s="123"/>
      <c r="G8" s="123"/>
    </row>
    <row r="9" spans="1:7" s="54" customFormat="1" ht="42" customHeight="1" thickBot="1">
      <c r="A9" s="92" t="s">
        <v>7</v>
      </c>
      <c r="B9" s="93" t="s">
        <v>153</v>
      </c>
      <c r="C9" s="93" t="s">
        <v>154</v>
      </c>
      <c r="D9" s="93" t="s">
        <v>155</v>
      </c>
      <c r="E9" s="93" t="s">
        <v>156</v>
      </c>
      <c r="F9" s="93" t="s">
        <v>157</v>
      </c>
      <c r="G9" s="94" t="s">
        <v>41</v>
      </c>
    </row>
    <row r="10" spans="1:7" ht="24" customHeight="1">
      <c r="A10" s="124" t="s">
        <v>9</v>
      </c>
      <c r="B10" s="98" t="s">
        <v>158</v>
      </c>
      <c r="C10" s="81"/>
      <c r="D10" s="81"/>
      <c r="E10" s="81"/>
      <c r="F10" s="81"/>
      <c r="G10" s="125">
        <f>SUM(C10:F10)</f>
        <v>0</v>
      </c>
    </row>
    <row r="11" spans="1:7" ht="24" customHeight="1">
      <c r="A11" s="126" t="s">
        <v>10</v>
      </c>
      <c r="B11" s="99" t="s">
        <v>159</v>
      </c>
      <c r="C11" s="82"/>
      <c r="D11" s="82"/>
      <c r="E11" s="82"/>
      <c r="F11" s="82"/>
      <c r="G11" s="127">
        <f aca="true" t="shared" si="0" ref="G11:G16">SUM(C11:F11)</f>
        <v>0</v>
      </c>
    </row>
    <row r="12" spans="1:7" ht="24" customHeight="1">
      <c r="A12" s="126" t="s">
        <v>11</v>
      </c>
      <c r="B12" s="99" t="s">
        <v>160</v>
      </c>
      <c r="C12" s="82"/>
      <c r="D12" s="82"/>
      <c r="E12" s="82"/>
      <c r="F12" s="82"/>
      <c r="G12" s="127">
        <f t="shared" si="0"/>
        <v>0</v>
      </c>
    </row>
    <row r="13" spans="1:7" ht="24" customHeight="1">
      <c r="A13" s="126" t="s">
        <v>12</v>
      </c>
      <c r="B13" s="99" t="s">
        <v>161</v>
      </c>
      <c r="C13" s="82"/>
      <c r="D13" s="82"/>
      <c r="E13" s="82"/>
      <c r="F13" s="82"/>
      <c r="G13" s="127">
        <f t="shared" si="0"/>
        <v>0</v>
      </c>
    </row>
    <row r="14" spans="1:7" ht="24" customHeight="1">
      <c r="A14" s="126" t="s">
        <v>13</v>
      </c>
      <c r="B14" s="99" t="s">
        <v>162</v>
      </c>
      <c r="C14" s="82"/>
      <c r="D14" s="82"/>
      <c r="E14" s="82"/>
      <c r="F14" s="82"/>
      <c r="G14" s="127">
        <f t="shared" si="0"/>
        <v>0</v>
      </c>
    </row>
    <row r="15" spans="1:7" ht="24" customHeight="1" thickBot="1">
      <c r="A15" s="128" t="s">
        <v>14</v>
      </c>
      <c r="B15" s="129" t="s">
        <v>163</v>
      </c>
      <c r="C15" s="83"/>
      <c r="D15" s="83"/>
      <c r="E15" s="83"/>
      <c r="F15" s="83"/>
      <c r="G15" s="130">
        <f t="shared" si="0"/>
        <v>0</v>
      </c>
    </row>
    <row r="16" spans="1:7" s="84" customFormat="1" ht="24" customHeight="1" thickBot="1">
      <c r="A16" s="131" t="s">
        <v>15</v>
      </c>
      <c r="B16" s="132" t="s">
        <v>41</v>
      </c>
      <c r="C16" s="133">
        <f>SUM(C10:C15)</f>
        <v>0</v>
      </c>
      <c r="D16" s="133">
        <f>SUM(D10:D15)</f>
        <v>0</v>
      </c>
      <c r="E16" s="133">
        <f>SUM(E10:E15)</f>
        <v>0</v>
      </c>
      <c r="F16" s="133">
        <f>SUM(F10:F15)</f>
        <v>0</v>
      </c>
      <c r="G16" s="134">
        <f t="shared" si="0"/>
        <v>0</v>
      </c>
    </row>
    <row r="17" spans="1:7" s="79" customFormat="1" ht="12.75">
      <c r="A17" s="102"/>
      <c r="B17" s="102"/>
      <c r="C17" s="102"/>
      <c r="D17" s="102"/>
      <c r="E17" s="102"/>
      <c r="F17" s="102"/>
      <c r="G17" s="102"/>
    </row>
    <row r="18" spans="1:7" s="79" customFormat="1" ht="12.75">
      <c r="A18" s="102"/>
      <c r="B18" s="102"/>
      <c r="C18" s="102"/>
      <c r="D18" s="102"/>
      <c r="E18" s="102"/>
      <c r="F18" s="102"/>
      <c r="G18" s="102"/>
    </row>
    <row r="19" spans="1:7" s="79" customFormat="1" ht="12.75">
      <c r="A19" s="102"/>
      <c r="B19" s="102"/>
      <c r="C19" s="102"/>
      <c r="D19" s="102"/>
      <c r="E19" s="102"/>
      <c r="F19" s="102"/>
      <c r="G19" s="102"/>
    </row>
    <row r="20" spans="1:7" s="79" customFormat="1" ht="15.75">
      <c r="A20" s="78" t="str">
        <f>+CONCATENATE("......................, ",LEFT(ÖSSZEFÜGGÉSEK!A6,4),". .......................... hó ..... nap")</f>
        <v>......................, 2015. .......................... hó ..... nap</v>
      </c>
      <c r="B20" s="102"/>
      <c r="C20" s="102"/>
      <c r="D20" s="102"/>
      <c r="E20" s="102"/>
      <c r="F20" s="102"/>
      <c r="G20" s="102"/>
    </row>
    <row r="21" spans="1:7" s="79" customFormat="1" ht="12.75">
      <c r="A21" s="102"/>
      <c r="B21" s="102"/>
      <c r="C21" s="102"/>
      <c r="D21" s="102"/>
      <c r="E21" s="102"/>
      <c r="F21" s="102"/>
      <c r="G21" s="102"/>
    </row>
    <row r="22" spans="1:7" ht="12.75">
      <c r="A22" s="102"/>
      <c r="B22" s="102"/>
      <c r="C22" s="102"/>
      <c r="D22" s="102"/>
      <c r="E22" s="102"/>
      <c r="F22" s="102"/>
      <c r="G22" s="102"/>
    </row>
    <row r="23" spans="1:7" ht="12.75">
      <c r="A23" s="102"/>
      <c r="B23" s="102"/>
      <c r="C23" s="79"/>
      <c r="D23" s="79"/>
      <c r="E23" s="79"/>
      <c r="F23" s="79"/>
      <c r="G23" s="102"/>
    </row>
    <row r="24" spans="1:7" ht="13.5">
      <c r="A24" s="102"/>
      <c r="B24" s="102"/>
      <c r="C24" s="135"/>
      <c r="D24" s="136" t="s">
        <v>164</v>
      </c>
      <c r="E24" s="136"/>
      <c r="F24" s="135"/>
      <c r="G24" s="102"/>
    </row>
    <row r="25" spans="3:6" ht="13.5">
      <c r="C25" s="85"/>
      <c r="D25" s="86"/>
      <c r="E25" s="86"/>
      <c r="F25" s="85"/>
    </row>
    <row r="26" spans="3:6" ht="13.5">
      <c r="C26" s="85"/>
      <c r="D26" s="86"/>
      <c r="E26" s="86"/>
      <c r="F26" s="85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 xml:space="preserve">&amp;C&amp;"Times New Roman CE,Félkövér"&amp;12
&amp;R&amp;"Times New Roman CE,Félkövér dőlt"&amp;11 7. melléklet 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T20" sqref="T20"/>
    </sheetView>
  </sheetViews>
  <sheetFormatPr defaultColWidth="9.00390625" defaultRowHeight="12.75"/>
  <cols>
    <col min="1" max="1" width="4.625" style="0" customWidth="1"/>
    <col min="2" max="2" width="29.50390625" style="0" customWidth="1"/>
    <col min="3" max="3" width="7.875" style="0" customWidth="1"/>
    <col min="4" max="4" width="7.00390625" style="0" customWidth="1"/>
    <col min="5" max="5" width="6.625" style="0" customWidth="1"/>
    <col min="6" max="6" width="6.875" style="0" customWidth="1"/>
    <col min="7" max="7" width="8.125" style="0" customWidth="1"/>
    <col min="8" max="8" width="7.875" style="0" customWidth="1"/>
    <col min="9" max="9" width="7.625" style="0" customWidth="1"/>
    <col min="10" max="10" width="7.50390625" style="0" customWidth="1"/>
    <col min="11" max="11" width="7.875" style="0" customWidth="1"/>
  </cols>
  <sheetData>
    <row r="1" spans="1:15" ht="15.75">
      <c r="A1" s="505" t="str">
        <f>+CONCATENATE("Előirányzat-felhasználási terv",CHAR(10),LEFT('[1]ÖSSZEFÜGGÉSEK'!A5,4),". évre")</f>
        <v>Előirányzat-felhasználási terv
2015. évre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5" ht="16.5" thickBot="1">
      <c r="A2" s="429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1" t="s">
        <v>43</v>
      </c>
    </row>
    <row r="3" spans="1:15" ht="36.75" thickBot="1">
      <c r="A3" s="432" t="s">
        <v>7</v>
      </c>
      <c r="B3" s="433" t="s">
        <v>51</v>
      </c>
      <c r="C3" s="433" t="s">
        <v>556</v>
      </c>
      <c r="D3" s="433" t="s">
        <v>557</v>
      </c>
      <c r="E3" s="433" t="s">
        <v>558</v>
      </c>
      <c r="F3" s="433" t="s">
        <v>559</v>
      </c>
      <c r="G3" s="433" t="s">
        <v>560</v>
      </c>
      <c r="H3" s="433" t="s">
        <v>561</v>
      </c>
      <c r="I3" s="433" t="s">
        <v>562</v>
      </c>
      <c r="J3" s="433" t="s">
        <v>563</v>
      </c>
      <c r="K3" s="433" t="s">
        <v>564</v>
      </c>
      <c r="L3" s="433" t="s">
        <v>565</v>
      </c>
      <c r="M3" s="433" t="s">
        <v>566</v>
      </c>
      <c r="N3" s="433" t="s">
        <v>567</v>
      </c>
      <c r="O3" s="434" t="s">
        <v>41</v>
      </c>
    </row>
    <row r="4" spans="1:15" ht="13.5" thickBot="1">
      <c r="A4" s="435" t="s">
        <v>9</v>
      </c>
      <c r="B4" s="507" t="s">
        <v>45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9"/>
    </row>
    <row r="5" spans="1:15" ht="27.75" customHeight="1">
      <c r="A5" s="436" t="s">
        <v>10</v>
      </c>
      <c r="B5" s="437" t="s">
        <v>319</v>
      </c>
      <c r="C5" s="438">
        <v>1229</v>
      </c>
      <c r="D5" s="438">
        <v>1229</v>
      </c>
      <c r="E5" s="438">
        <v>1229</v>
      </c>
      <c r="F5" s="438">
        <v>1229</v>
      </c>
      <c r="G5" s="438">
        <v>1229</v>
      </c>
      <c r="H5" s="438">
        <v>1229</v>
      </c>
      <c r="I5" s="438">
        <v>1280</v>
      </c>
      <c r="J5" s="438">
        <v>1280</v>
      </c>
      <c r="K5" s="438">
        <v>1280</v>
      </c>
      <c r="L5" s="438">
        <v>1280</v>
      </c>
      <c r="M5" s="438">
        <v>1280</v>
      </c>
      <c r="N5" s="438">
        <v>1280</v>
      </c>
      <c r="O5" s="439">
        <f aca="true" t="shared" si="0" ref="O5:O25">SUM(C5:N5)</f>
        <v>15054</v>
      </c>
    </row>
    <row r="6" spans="1:15" ht="39.75" customHeight="1">
      <c r="A6" s="440" t="s">
        <v>11</v>
      </c>
      <c r="B6" s="441" t="s">
        <v>568</v>
      </c>
      <c r="C6" s="442">
        <v>193</v>
      </c>
      <c r="D6" s="442">
        <v>193</v>
      </c>
      <c r="E6" s="442">
        <v>193</v>
      </c>
      <c r="F6" s="442">
        <v>193</v>
      </c>
      <c r="G6" s="442">
        <v>193</v>
      </c>
      <c r="H6" s="442">
        <v>193</v>
      </c>
      <c r="I6" s="442">
        <v>194</v>
      </c>
      <c r="J6" s="442">
        <v>194</v>
      </c>
      <c r="K6" s="442">
        <v>194</v>
      </c>
      <c r="L6" s="442">
        <v>194</v>
      </c>
      <c r="M6" s="442">
        <v>194</v>
      </c>
      <c r="N6" s="442">
        <v>194</v>
      </c>
      <c r="O6" s="443">
        <f t="shared" si="0"/>
        <v>2322</v>
      </c>
    </row>
    <row r="7" spans="1:15" ht="39" customHeight="1">
      <c r="A7" s="440" t="s">
        <v>12</v>
      </c>
      <c r="B7" s="444" t="s">
        <v>569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6">
        <f t="shared" si="0"/>
        <v>0</v>
      </c>
    </row>
    <row r="8" spans="1:15" ht="12.75">
      <c r="A8" s="440" t="s">
        <v>13</v>
      </c>
      <c r="B8" s="447" t="s">
        <v>122</v>
      </c>
      <c r="C8" s="442">
        <v>280</v>
      </c>
      <c r="D8" s="442">
        <v>280</v>
      </c>
      <c r="E8" s="442">
        <v>280</v>
      </c>
      <c r="F8" s="442">
        <v>280</v>
      </c>
      <c r="G8" s="442">
        <v>280</v>
      </c>
      <c r="H8" s="442">
        <v>280</v>
      </c>
      <c r="I8" s="442">
        <v>280</v>
      </c>
      <c r="J8" s="442">
        <v>280</v>
      </c>
      <c r="K8" s="442">
        <v>280</v>
      </c>
      <c r="L8" s="442">
        <v>280</v>
      </c>
      <c r="M8" s="442">
        <v>281</v>
      </c>
      <c r="N8" s="442">
        <v>281</v>
      </c>
      <c r="O8" s="443">
        <f t="shared" si="0"/>
        <v>3362</v>
      </c>
    </row>
    <row r="9" spans="1:15" ht="12.75">
      <c r="A9" s="440" t="s">
        <v>14</v>
      </c>
      <c r="B9" s="447" t="s">
        <v>366</v>
      </c>
      <c r="C9" s="442">
        <v>173</v>
      </c>
      <c r="D9" s="442">
        <v>173</v>
      </c>
      <c r="E9" s="442">
        <v>173</v>
      </c>
      <c r="F9" s="442">
        <v>173</v>
      </c>
      <c r="G9" s="442">
        <v>173</v>
      </c>
      <c r="H9" s="442">
        <v>173</v>
      </c>
      <c r="I9" s="442">
        <v>173</v>
      </c>
      <c r="J9" s="442">
        <v>173</v>
      </c>
      <c r="K9" s="442">
        <v>173</v>
      </c>
      <c r="L9" s="442">
        <v>173</v>
      </c>
      <c r="M9" s="442">
        <v>173</v>
      </c>
      <c r="N9" s="442">
        <v>172</v>
      </c>
      <c r="O9" s="443">
        <f t="shared" si="0"/>
        <v>2075</v>
      </c>
    </row>
    <row r="10" spans="1:15" ht="12.75">
      <c r="A10" s="440" t="s">
        <v>15</v>
      </c>
      <c r="B10" s="447" t="s">
        <v>4</v>
      </c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3">
        <f t="shared" si="0"/>
        <v>0</v>
      </c>
    </row>
    <row r="11" spans="1:15" ht="12.75">
      <c r="A11" s="440" t="s">
        <v>16</v>
      </c>
      <c r="B11" s="447" t="s">
        <v>321</v>
      </c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3">
        <f t="shared" si="0"/>
        <v>0</v>
      </c>
    </row>
    <row r="12" spans="1:15" ht="27.75" customHeight="1">
      <c r="A12" s="440" t="s">
        <v>17</v>
      </c>
      <c r="B12" s="441" t="s">
        <v>354</v>
      </c>
      <c r="C12" s="442"/>
      <c r="D12" s="442"/>
      <c r="E12" s="442"/>
      <c r="F12" s="442"/>
      <c r="G12" s="442"/>
      <c r="H12" s="442">
        <v>800</v>
      </c>
      <c r="I12" s="442"/>
      <c r="J12" s="442"/>
      <c r="K12" s="442"/>
      <c r="L12" s="442"/>
      <c r="M12" s="442"/>
      <c r="N12" s="442"/>
      <c r="O12" s="443">
        <f t="shared" si="0"/>
        <v>800</v>
      </c>
    </row>
    <row r="13" spans="1:15" ht="13.5" thickBot="1">
      <c r="A13" s="440" t="s">
        <v>18</v>
      </c>
      <c r="B13" s="447" t="s">
        <v>570</v>
      </c>
      <c r="C13" s="442">
        <v>574</v>
      </c>
      <c r="D13" s="442">
        <v>574</v>
      </c>
      <c r="E13" s="442">
        <v>574</v>
      </c>
      <c r="F13" s="442">
        <v>574</v>
      </c>
      <c r="G13" s="442">
        <v>574</v>
      </c>
      <c r="H13" s="442">
        <v>574</v>
      </c>
      <c r="I13" s="442">
        <v>574</v>
      </c>
      <c r="J13" s="442">
        <v>573</v>
      </c>
      <c r="K13" s="442">
        <v>573</v>
      </c>
      <c r="L13" s="442">
        <v>573</v>
      </c>
      <c r="M13" s="442">
        <v>573</v>
      </c>
      <c r="N13" s="442">
        <v>573</v>
      </c>
      <c r="O13" s="443">
        <f t="shared" si="0"/>
        <v>6883</v>
      </c>
    </row>
    <row r="14" spans="1:15" ht="13.5" thickBot="1">
      <c r="A14" s="435" t="s">
        <v>19</v>
      </c>
      <c r="B14" s="448" t="s">
        <v>571</v>
      </c>
      <c r="C14" s="449">
        <f aca="true" t="shared" si="1" ref="C14:N14">SUM(C5:C13)</f>
        <v>2449</v>
      </c>
      <c r="D14" s="449">
        <f t="shared" si="1"/>
        <v>2449</v>
      </c>
      <c r="E14" s="449">
        <f t="shared" si="1"/>
        <v>2449</v>
      </c>
      <c r="F14" s="449">
        <f t="shared" si="1"/>
        <v>2449</v>
      </c>
      <c r="G14" s="449">
        <f t="shared" si="1"/>
        <v>2449</v>
      </c>
      <c r="H14" s="449">
        <f t="shared" si="1"/>
        <v>3249</v>
      </c>
      <c r="I14" s="449">
        <f t="shared" si="1"/>
        <v>2501</v>
      </c>
      <c r="J14" s="449">
        <f t="shared" si="1"/>
        <v>2500</v>
      </c>
      <c r="K14" s="449">
        <f t="shared" si="1"/>
        <v>2500</v>
      </c>
      <c r="L14" s="449">
        <f t="shared" si="1"/>
        <v>2500</v>
      </c>
      <c r="M14" s="449">
        <f t="shared" si="1"/>
        <v>2501</v>
      </c>
      <c r="N14" s="449">
        <f t="shared" si="1"/>
        <v>2500</v>
      </c>
      <c r="O14" s="450">
        <f>SUM(C14:N14)</f>
        <v>30496</v>
      </c>
    </row>
    <row r="15" spans="1:15" ht="13.5" thickBot="1">
      <c r="A15" s="435" t="s">
        <v>20</v>
      </c>
      <c r="B15" s="507" t="s">
        <v>46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  <c r="O15" s="509"/>
    </row>
    <row r="16" spans="1:15" ht="12.75">
      <c r="A16" s="451" t="s">
        <v>21</v>
      </c>
      <c r="B16" s="452" t="s">
        <v>52</v>
      </c>
      <c r="C16" s="445">
        <v>574</v>
      </c>
      <c r="D16" s="445">
        <v>574</v>
      </c>
      <c r="E16" s="445">
        <v>574</v>
      </c>
      <c r="F16" s="445">
        <v>574</v>
      </c>
      <c r="G16" s="445">
        <v>574</v>
      </c>
      <c r="H16" s="445">
        <v>574</v>
      </c>
      <c r="I16" s="445">
        <v>596</v>
      </c>
      <c r="J16" s="445">
        <v>596</v>
      </c>
      <c r="K16" s="445">
        <v>596</v>
      </c>
      <c r="L16" s="445">
        <v>596</v>
      </c>
      <c r="M16" s="445">
        <v>595</v>
      </c>
      <c r="N16" s="445">
        <v>595</v>
      </c>
      <c r="O16" s="446">
        <f t="shared" si="0"/>
        <v>7018</v>
      </c>
    </row>
    <row r="17" spans="1:15" ht="45" customHeight="1">
      <c r="A17" s="440" t="s">
        <v>22</v>
      </c>
      <c r="B17" s="441" t="s">
        <v>131</v>
      </c>
      <c r="C17" s="442">
        <v>157</v>
      </c>
      <c r="D17" s="442">
        <v>157</v>
      </c>
      <c r="E17" s="442">
        <v>157</v>
      </c>
      <c r="F17" s="442">
        <v>157</v>
      </c>
      <c r="G17" s="442">
        <v>157</v>
      </c>
      <c r="H17" s="442">
        <v>157</v>
      </c>
      <c r="I17" s="442">
        <v>164</v>
      </c>
      <c r="J17" s="442">
        <v>164</v>
      </c>
      <c r="K17" s="442">
        <v>164</v>
      </c>
      <c r="L17" s="442">
        <v>164</v>
      </c>
      <c r="M17" s="442">
        <v>164</v>
      </c>
      <c r="N17" s="442">
        <v>164</v>
      </c>
      <c r="O17" s="443">
        <f t="shared" si="0"/>
        <v>1926</v>
      </c>
    </row>
    <row r="18" spans="1:15" ht="12.75">
      <c r="A18" s="440" t="s">
        <v>23</v>
      </c>
      <c r="B18" s="447" t="s">
        <v>98</v>
      </c>
      <c r="C18" s="442">
        <v>1063</v>
      </c>
      <c r="D18" s="442">
        <v>1063</v>
      </c>
      <c r="E18" s="442">
        <v>1063</v>
      </c>
      <c r="F18" s="442">
        <v>1063</v>
      </c>
      <c r="G18" s="442">
        <v>1063</v>
      </c>
      <c r="H18" s="442">
        <v>1063</v>
      </c>
      <c r="I18" s="442">
        <v>946</v>
      </c>
      <c r="J18" s="442">
        <v>946</v>
      </c>
      <c r="K18" s="442">
        <v>946</v>
      </c>
      <c r="L18" s="442">
        <v>946</v>
      </c>
      <c r="M18" s="442">
        <v>947</v>
      </c>
      <c r="N18" s="442">
        <v>947</v>
      </c>
      <c r="O18" s="443">
        <f t="shared" si="0"/>
        <v>12056</v>
      </c>
    </row>
    <row r="19" spans="1:15" ht="12.75">
      <c r="A19" s="440" t="s">
        <v>24</v>
      </c>
      <c r="B19" s="447" t="s">
        <v>132</v>
      </c>
      <c r="C19" s="442">
        <v>77</v>
      </c>
      <c r="D19" s="442">
        <v>77</v>
      </c>
      <c r="E19" s="442">
        <v>77</v>
      </c>
      <c r="F19" s="442">
        <v>77</v>
      </c>
      <c r="G19" s="442">
        <v>77</v>
      </c>
      <c r="H19" s="442">
        <v>77</v>
      </c>
      <c r="I19" s="442">
        <v>77</v>
      </c>
      <c r="J19" s="442">
        <v>77</v>
      </c>
      <c r="K19" s="442">
        <v>77</v>
      </c>
      <c r="L19" s="442">
        <v>78</v>
      </c>
      <c r="M19" s="442">
        <v>78</v>
      </c>
      <c r="N19" s="442">
        <v>78</v>
      </c>
      <c r="O19" s="443">
        <f t="shared" si="0"/>
        <v>927</v>
      </c>
    </row>
    <row r="20" spans="1:15" ht="12.75">
      <c r="A20" s="440" t="s">
        <v>25</v>
      </c>
      <c r="B20" s="447" t="s">
        <v>572</v>
      </c>
      <c r="C20" s="442"/>
      <c r="D20" s="442"/>
      <c r="E20" s="442"/>
      <c r="F20" s="442"/>
      <c r="G20" s="442"/>
      <c r="H20" s="442"/>
      <c r="I20" s="442">
        <v>152</v>
      </c>
      <c r="J20" s="442">
        <v>152</v>
      </c>
      <c r="K20" s="442">
        <v>152</v>
      </c>
      <c r="L20" s="442">
        <v>152</v>
      </c>
      <c r="M20" s="442">
        <v>151</v>
      </c>
      <c r="N20" s="442">
        <v>151</v>
      </c>
      <c r="O20" s="443">
        <f t="shared" si="0"/>
        <v>910</v>
      </c>
    </row>
    <row r="21" spans="1:15" ht="12.75">
      <c r="A21" s="440" t="s">
        <v>26</v>
      </c>
      <c r="B21" s="447" t="s">
        <v>168</v>
      </c>
      <c r="C21" s="442"/>
      <c r="D21" s="442"/>
      <c r="E21" s="442"/>
      <c r="F21" s="442"/>
      <c r="G21" s="442"/>
      <c r="H21" s="442"/>
      <c r="I21" s="442">
        <v>117</v>
      </c>
      <c r="J21" s="442">
        <v>117</v>
      </c>
      <c r="K21" s="442">
        <v>117</v>
      </c>
      <c r="L21" s="442">
        <v>117</v>
      </c>
      <c r="M21" s="442">
        <v>117</v>
      </c>
      <c r="N21" s="442">
        <v>118</v>
      </c>
      <c r="O21" s="443">
        <f t="shared" si="0"/>
        <v>703</v>
      </c>
    </row>
    <row r="22" spans="1:15" ht="12.75">
      <c r="A22" s="440" t="s">
        <v>27</v>
      </c>
      <c r="B22" s="441" t="s">
        <v>135</v>
      </c>
      <c r="C22" s="442">
        <v>0</v>
      </c>
      <c r="D22" s="442">
        <v>0</v>
      </c>
      <c r="E22" s="442">
        <v>0</v>
      </c>
      <c r="F22" s="442">
        <v>0</v>
      </c>
      <c r="G22" s="442">
        <v>0</v>
      </c>
      <c r="H22" s="442">
        <v>0</v>
      </c>
      <c r="I22" s="442">
        <v>133</v>
      </c>
      <c r="J22" s="442">
        <v>133</v>
      </c>
      <c r="K22" s="442">
        <v>133</v>
      </c>
      <c r="L22" s="442">
        <v>133</v>
      </c>
      <c r="M22" s="442">
        <v>134</v>
      </c>
      <c r="N22" s="442">
        <v>134</v>
      </c>
      <c r="O22" s="443">
        <f t="shared" si="0"/>
        <v>800</v>
      </c>
    </row>
    <row r="23" spans="1:15" ht="12.75">
      <c r="A23" s="440" t="s">
        <v>28</v>
      </c>
      <c r="B23" s="447" t="s">
        <v>574</v>
      </c>
      <c r="C23" s="442">
        <v>577</v>
      </c>
      <c r="D23" s="442">
        <v>577</v>
      </c>
      <c r="E23" s="442">
        <v>577</v>
      </c>
      <c r="F23" s="442">
        <v>577</v>
      </c>
      <c r="G23" s="442">
        <v>577</v>
      </c>
      <c r="H23" s="442">
        <v>577</v>
      </c>
      <c r="I23" s="442">
        <v>352</v>
      </c>
      <c r="J23" s="442">
        <v>352</v>
      </c>
      <c r="K23" s="442">
        <v>352</v>
      </c>
      <c r="L23" s="442">
        <v>352</v>
      </c>
      <c r="M23" s="442">
        <v>352</v>
      </c>
      <c r="N23" s="442">
        <v>353</v>
      </c>
      <c r="O23" s="443">
        <f t="shared" si="0"/>
        <v>5575</v>
      </c>
    </row>
    <row r="24" spans="1:15" ht="13.5" thickBot="1">
      <c r="A24" s="440" t="s">
        <v>29</v>
      </c>
      <c r="B24" s="447" t="s">
        <v>5</v>
      </c>
      <c r="C24" s="442">
        <v>48</v>
      </c>
      <c r="D24" s="442">
        <v>48</v>
      </c>
      <c r="E24" s="442">
        <v>48</v>
      </c>
      <c r="F24" s="442">
        <v>48</v>
      </c>
      <c r="G24" s="442">
        <v>48</v>
      </c>
      <c r="H24" s="442">
        <v>48</v>
      </c>
      <c r="I24" s="442">
        <v>48</v>
      </c>
      <c r="J24" s="442">
        <v>49</v>
      </c>
      <c r="K24" s="442">
        <v>49</v>
      </c>
      <c r="L24" s="442">
        <v>49</v>
      </c>
      <c r="M24" s="442">
        <v>49</v>
      </c>
      <c r="N24" s="442">
        <v>49</v>
      </c>
      <c r="O24" s="443">
        <f t="shared" si="0"/>
        <v>581</v>
      </c>
    </row>
    <row r="25" spans="1:15" ht="13.5" thickBot="1">
      <c r="A25" s="453" t="s">
        <v>30</v>
      </c>
      <c r="B25" s="448" t="s">
        <v>81</v>
      </c>
      <c r="C25" s="449">
        <f aca="true" t="shared" si="2" ref="C25:N25">SUM(C16:C24)</f>
        <v>2496</v>
      </c>
      <c r="D25" s="449">
        <f t="shared" si="2"/>
        <v>2496</v>
      </c>
      <c r="E25" s="449">
        <f t="shared" si="2"/>
        <v>2496</v>
      </c>
      <c r="F25" s="449">
        <f t="shared" si="2"/>
        <v>2496</v>
      </c>
      <c r="G25" s="449">
        <f t="shared" si="2"/>
        <v>2496</v>
      </c>
      <c r="H25" s="449">
        <f t="shared" si="2"/>
        <v>2496</v>
      </c>
      <c r="I25" s="449">
        <f t="shared" si="2"/>
        <v>2585</v>
      </c>
      <c r="J25" s="449">
        <f t="shared" si="2"/>
        <v>2586</v>
      </c>
      <c r="K25" s="449">
        <f t="shared" si="2"/>
        <v>2586</v>
      </c>
      <c r="L25" s="449">
        <f t="shared" si="2"/>
        <v>2587</v>
      </c>
      <c r="M25" s="449">
        <f t="shared" si="2"/>
        <v>2587</v>
      </c>
      <c r="N25" s="449">
        <f t="shared" si="2"/>
        <v>2589</v>
      </c>
      <c r="O25" s="450">
        <f t="shared" si="0"/>
        <v>30496</v>
      </c>
    </row>
    <row r="26" spans="1:15" ht="13.5" thickBot="1">
      <c r="A26" s="453" t="s">
        <v>31</v>
      </c>
      <c r="B26" s="454" t="s">
        <v>573</v>
      </c>
      <c r="C26" s="455">
        <f aca="true" t="shared" si="3" ref="C26:O26">C14-C25</f>
        <v>-47</v>
      </c>
      <c r="D26" s="455">
        <f t="shared" si="3"/>
        <v>-47</v>
      </c>
      <c r="E26" s="455">
        <f t="shared" si="3"/>
        <v>-47</v>
      </c>
      <c r="F26" s="455">
        <f t="shared" si="3"/>
        <v>-47</v>
      </c>
      <c r="G26" s="455">
        <f t="shared" si="3"/>
        <v>-47</v>
      </c>
      <c r="H26" s="455">
        <f t="shared" si="3"/>
        <v>753</v>
      </c>
      <c r="I26" s="455">
        <f t="shared" si="3"/>
        <v>-84</v>
      </c>
      <c r="J26" s="455">
        <f t="shared" si="3"/>
        <v>-86</v>
      </c>
      <c r="K26" s="455">
        <f t="shared" si="3"/>
        <v>-86</v>
      </c>
      <c r="L26" s="455">
        <f t="shared" si="3"/>
        <v>-87</v>
      </c>
      <c r="M26" s="455">
        <f t="shared" si="3"/>
        <v>-86</v>
      </c>
      <c r="N26" s="455">
        <f t="shared" si="3"/>
        <v>-89</v>
      </c>
      <c r="O26" s="456">
        <f t="shared" si="3"/>
        <v>0</v>
      </c>
    </row>
  </sheetData>
  <sheetProtection/>
  <mergeCells count="3">
    <mergeCell ref="A1:O1"/>
    <mergeCell ref="B4:O4"/>
    <mergeCell ref="B15:O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D117" sqref="D117:E119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7" t="s">
        <v>6</v>
      </c>
      <c r="B1" s="457"/>
      <c r="C1" s="457"/>
      <c r="D1" s="457"/>
      <c r="E1" s="457"/>
    </row>
    <row r="2" spans="1:5" ht="15.75" customHeight="1" thickBot="1">
      <c r="A2" s="458" t="s">
        <v>109</v>
      </c>
      <c r="B2" s="458"/>
      <c r="C2" s="301"/>
      <c r="E2" s="301" t="s">
        <v>169</v>
      </c>
    </row>
    <row r="3" spans="1:5" ht="15.75">
      <c r="A3" s="460" t="s">
        <v>58</v>
      </c>
      <c r="B3" s="462" t="s">
        <v>8</v>
      </c>
      <c r="C3" s="464" t="str">
        <f>+CONCATENATE(LEFT(ÖSSZEFÜGGÉSEK!A6,4),". évi")</f>
        <v>2015. évi</v>
      </c>
      <c r="D3" s="465"/>
      <c r="E3" s="466"/>
    </row>
    <row r="4" spans="1:5" ht="24.75" thickBot="1">
      <c r="A4" s="461"/>
      <c r="B4" s="463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14748</v>
      </c>
      <c r="D6" s="213">
        <f>+D7+D8+D9+D10+D11+D12</f>
        <v>15054</v>
      </c>
      <c r="E6" s="139">
        <f>+E7+E8+E9+E10+E11+E12</f>
        <v>8055</v>
      </c>
    </row>
    <row r="7" spans="1:5" s="226" customFormat="1" ht="12" customHeight="1">
      <c r="A7" s="13" t="s">
        <v>70</v>
      </c>
      <c r="B7" s="227" t="s">
        <v>191</v>
      </c>
      <c r="C7" s="417">
        <v>9123</v>
      </c>
      <c r="D7" s="308">
        <v>9123</v>
      </c>
      <c r="E7" s="141">
        <v>4760</v>
      </c>
    </row>
    <row r="8" spans="1:5" s="226" customFormat="1" ht="12" customHeight="1">
      <c r="A8" s="12" t="s">
        <v>71</v>
      </c>
      <c r="B8" s="228" t="s">
        <v>192</v>
      </c>
      <c r="C8" s="418"/>
      <c r="D8" s="309"/>
      <c r="E8" s="140">
        <v>0</v>
      </c>
    </row>
    <row r="9" spans="1:5" s="226" customFormat="1" ht="12" customHeight="1">
      <c r="A9" s="12" t="s">
        <v>72</v>
      </c>
      <c r="B9" s="228" t="s">
        <v>193</v>
      </c>
      <c r="C9" s="418">
        <v>4425</v>
      </c>
      <c r="D9" s="309">
        <v>4502</v>
      </c>
      <c r="E9" s="140">
        <v>2442</v>
      </c>
    </row>
    <row r="10" spans="1:5" s="226" customFormat="1" ht="12" customHeight="1">
      <c r="A10" s="12" t="s">
        <v>73</v>
      </c>
      <c r="B10" s="228" t="s">
        <v>194</v>
      </c>
      <c r="C10" s="418">
        <v>1200</v>
      </c>
      <c r="D10" s="309">
        <v>1200</v>
      </c>
      <c r="E10" s="140">
        <v>624</v>
      </c>
    </row>
    <row r="11" spans="1:5" s="226" customFormat="1" ht="12" customHeight="1">
      <c r="A11" s="12" t="s">
        <v>105</v>
      </c>
      <c r="B11" s="147" t="s">
        <v>375</v>
      </c>
      <c r="C11" s="214"/>
      <c r="D11" s="214">
        <v>229</v>
      </c>
      <c r="E11" s="140">
        <v>229</v>
      </c>
    </row>
    <row r="12" spans="1:5" s="226" customFormat="1" ht="12" customHeight="1" thickBot="1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2322</v>
      </c>
      <c r="D13" s="213">
        <f>+D14+D15+D16+D17+D18</f>
        <v>2322</v>
      </c>
      <c r="E13" s="139">
        <f>+E14+E15+E16+E17+E18</f>
        <v>1561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418">
        <v>2322</v>
      </c>
      <c r="D18" s="309">
        <v>2322</v>
      </c>
      <c r="E18" s="140">
        <v>1561</v>
      </c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3362</v>
      </c>
      <c r="D27" s="219">
        <f>+D28+D32+D33+D34</f>
        <v>3362</v>
      </c>
      <c r="E27" s="256">
        <f>+E28+E32+E33+E34</f>
        <v>1456</v>
      </c>
    </row>
    <row r="28" spans="1:5" s="226" customFormat="1" ht="12" customHeight="1">
      <c r="A28" s="13" t="s">
        <v>206</v>
      </c>
      <c r="B28" s="227" t="s">
        <v>382</v>
      </c>
      <c r="C28" s="258">
        <f>+C29+C30+C31</f>
        <v>2517</v>
      </c>
      <c r="D28" s="258">
        <f>+D29+D30+D31</f>
        <v>2517</v>
      </c>
      <c r="E28" s="257">
        <f>+E29+E30+E31</f>
        <v>930</v>
      </c>
    </row>
    <row r="29" spans="1:5" s="226" customFormat="1" ht="12" customHeight="1">
      <c r="A29" s="12" t="s">
        <v>207</v>
      </c>
      <c r="B29" s="228" t="s">
        <v>212</v>
      </c>
      <c r="C29" s="418">
        <v>1210</v>
      </c>
      <c r="D29" s="214">
        <v>1210</v>
      </c>
      <c r="E29" s="140">
        <v>508</v>
      </c>
    </row>
    <row r="30" spans="1:5" s="226" customFormat="1" ht="12" customHeight="1">
      <c r="A30" s="12" t="s">
        <v>208</v>
      </c>
      <c r="B30" s="228" t="s">
        <v>213</v>
      </c>
      <c r="C30" s="418">
        <v>1307</v>
      </c>
      <c r="D30" s="214">
        <v>1307</v>
      </c>
      <c r="E30" s="140">
        <v>422</v>
      </c>
    </row>
    <row r="31" spans="1:5" s="226" customFormat="1" ht="12" customHeight="1">
      <c r="A31" s="12" t="s">
        <v>380</v>
      </c>
      <c r="B31" s="280" t="s">
        <v>381</v>
      </c>
      <c r="C31" s="418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418">
        <v>845</v>
      </c>
      <c r="D32" s="214">
        <v>845</v>
      </c>
      <c r="E32" s="140">
        <v>484</v>
      </c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>
        <v>42</v>
      </c>
    </row>
    <row r="35" spans="1:5" s="226" customFormat="1" ht="12" customHeight="1" thickBot="1">
      <c r="A35" s="18" t="s">
        <v>13</v>
      </c>
      <c r="B35" s="19" t="s">
        <v>377</v>
      </c>
      <c r="C35" s="213">
        <f>SUM(C36:C46)</f>
        <v>1255</v>
      </c>
      <c r="D35" s="213">
        <f>SUM(D36:D46)</f>
        <v>1255</v>
      </c>
      <c r="E35" s="139">
        <f>SUM(E36:E46)</f>
        <v>492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418">
        <v>65</v>
      </c>
      <c r="D37" s="214">
        <v>65</v>
      </c>
      <c r="E37" s="140">
        <v>33</v>
      </c>
    </row>
    <row r="38" spans="1:5" s="226" customFormat="1" ht="12" customHeight="1">
      <c r="A38" s="12" t="s">
        <v>65</v>
      </c>
      <c r="B38" s="228" t="s">
        <v>221</v>
      </c>
      <c r="C38" s="418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418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418">
        <v>1100</v>
      </c>
      <c r="D40" s="214">
        <v>1100</v>
      </c>
      <c r="E40" s="140">
        <v>433</v>
      </c>
    </row>
    <row r="41" spans="1:5" s="226" customFormat="1" ht="12" customHeight="1">
      <c r="A41" s="12" t="s">
        <v>125</v>
      </c>
      <c r="B41" s="228" t="s">
        <v>224</v>
      </c>
      <c r="C41" s="418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418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418">
        <v>90</v>
      </c>
      <c r="D43" s="214">
        <v>90</v>
      </c>
      <c r="E43" s="140">
        <v>14</v>
      </c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>
        <v>10</v>
      </c>
    </row>
    <row r="45" spans="1:5" s="226" customFormat="1" ht="12" customHeight="1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>
      <c r="A46" s="14" t="s">
        <v>378</v>
      </c>
      <c r="B46" s="148" t="s">
        <v>228</v>
      </c>
      <c r="C46" s="218"/>
      <c r="D46" s="218"/>
      <c r="E46" s="144">
        <v>2</v>
      </c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>
        <v>0</v>
      </c>
      <c r="E61" s="143">
        <v>0</v>
      </c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422</v>
      </c>
      <c r="B63" s="19" t="s">
        <v>249</v>
      </c>
      <c r="C63" s="219">
        <f>+C6+C13+C20+C27+C35+C47+C53+C58</f>
        <v>21687</v>
      </c>
      <c r="D63" s="219">
        <f>+D6+D13+D20+D27+D35+D47+D53+D58</f>
        <v>21993</v>
      </c>
      <c r="E63" s="256">
        <f>+E6+E13+E20+E27+E35+E47+E53+E58</f>
        <v>11564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6883</v>
      </c>
      <c r="D73" s="213">
        <f>SUM(D74:D75)</f>
        <v>6883</v>
      </c>
      <c r="E73" s="139">
        <f>SUM(E74:E75)</f>
        <v>6883</v>
      </c>
    </row>
    <row r="74" spans="1:5" s="226" customFormat="1" ht="12" customHeight="1">
      <c r="A74" s="13" t="s">
        <v>285</v>
      </c>
      <c r="B74" s="227" t="s">
        <v>263</v>
      </c>
      <c r="C74" s="419">
        <v>6883</v>
      </c>
      <c r="D74" s="217">
        <v>6883</v>
      </c>
      <c r="E74" s="143">
        <v>6883</v>
      </c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461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>
        <v>461</v>
      </c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424</v>
      </c>
      <c r="C87" s="219">
        <f>+C64+C68+C73+C76+C80+C86+C85</f>
        <v>6883</v>
      </c>
      <c r="D87" s="219">
        <f>+D64+D68+D73+D76+D80+D86+D85</f>
        <v>6883</v>
      </c>
      <c r="E87" s="256">
        <f>+E64+E68+E73+E76+E80+E86+E85</f>
        <v>7344</v>
      </c>
    </row>
    <row r="88" spans="1:5" s="226" customFormat="1" ht="25.5" customHeight="1" thickBot="1">
      <c r="A88" s="271" t="s">
        <v>423</v>
      </c>
      <c r="B88" s="235" t="s">
        <v>425</v>
      </c>
      <c r="C88" s="219">
        <f>+C63+C87</f>
        <v>28570</v>
      </c>
      <c r="D88" s="219">
        <f>+D63+D87</f>
        <v>28876</v>
      </c>
      <c r="E88" s="256">
        <f>+E63+E87</f>
        <v>18908</v>
      </c>
    </row>
    <row r="89" spans="1:3" s="226" customFormat="1" ht="83.25" customHeight="1">
      <c r="A89" s="3"/>
      <c r="B89" s="4"/>
      <c r="C89" s="150"/>
    </row>
    <row r="90" spans="1:5" ht="16.5" customHeight="1">
      <c r="A90" s="457" t="s">
        <v>37</v>
      </c>
      <c r="B90" s="457"/>
      <c r="C90" s="457"/>
      <c r="D90" s="457"/>
      <c r="E90" s="457"/>
    </row>
    <row r="91" spans="1:5" s="236" customFormat="1" ht="16.5" customHeight="1" thickBot="1">
      <c r="A91" s="459" t="s">
        <v>110</v>
      </c>
      <c r="B91" s="459"/>
      <c r="C91" s="69"/>
      <c r="E91" s="69" t="s">
        <v>169</v>
      </c>
    </row>
    <row r="92" spans="1:5" ht="15.75">
      <c r="A92" s="460" t="s">
        <v>58</v>
      </c>
      <c r="B92" s="462" t="s">
        <v>470</v>
      </c>
      <c r="C92" s="464" t="str">
        <f>+CONCATENATE(LEFT(ÖSSZEFÜGGÉSEK!A6,4),". évi")</f>
        <v>2015. évi</v>
      </c>
      <c r="D92" s="465"/>
      <c r="E92" s="466"/>
    </row>
    <row r="93" spans="1:5" ht="24.75" thickBot="1">
      <c r="A93" s="461"/>
      <c r="B93" s="463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>
      <c r="A95" s="20" t="s">
        <v>9</v>
      </c>
      <c r="B95" s="24" t="s">
        <v>383</v>
      </c>
      <c r="C95" s="212">
        <f>C96+C97+C98+C99+C100+C113</f>
        <v>28294</v>
      </c>
      <c r="D95" s="212">
        <f>D96+D97+D98+D99+D100+D113</f>
        <v>27316</v>
      </c>
      <c r="E95" s="288">
        <f>E96+E97+E98+E99+E100+E113</f>
        <v>10468</v>
      </c>
    </row>
    <row r="96" spans="1:5" ht="12" customHeight="1">
      <c r="A96" s="15" t="s">
        <v>70</v>
      </c>
      <c r="B96" s="8" t="s">
        <v>38</v>
      </c>
      <c r="C96" s="420">
        <v>6887</v>
      </c>
      <c r="D96" s="422">
        <v>7018</v>
      </c>
      <c r="E96" s="289">
        <v>4303</v>
      </c>
    </row>
    <row r="97" spans="1:5" ht="12" customHeight="1">
      <c r="A97" s="12" t="s">
        <v>71</v>
      </c>
      <c r="B97" s="6" t="s">
        <v>131</v>
      </c>
      <c r="C97" s="418">
        <v>1890</v>
      </c>
      <c r="D97" s="309">
        <v>1926</v>
      </c>
      <c r="E97" s="140">
        <v>882</v>
      </c>
    </row>
    <row r="98" spans="1:5" ht="12" customHeight="1">
      <c r="A98" s="12" t="s">
        <v>72</v>
      </c>
      <c r="B98" s="6" t="s">
        <v>98</v>
      </c>
      <c r="C98" s="421">
        <v>11662</v>
      </c>
      <c r="D98" s="216">
        <v>10960</v>
      </c>
      <c r="E98" s="142">
        <v>4283</v>
      </c>
    </row>
    <row r="99" spans="1:5" ht="12" customHeight="1">
      <c r="A99" s="12" t="s">
        <v>73</v>
      </c>
      <c r="B99" s="9" t="s">
        <v>132</v>
      </c>
      <c r="C99" s="421">
        <v>927</v>
      </c>
      <c r="D99" s="310">
        <v>927</v>
      </c>
      <c r="E99" s="142">
        <v>524</v>
      </c>
    </row>
    <row r="100" spans="1:5" ht="12" customHeight="1">
      <c r="A100" s="12" t="s">
        <v>82</v>
      </c>
      <c r="B100" s="17" t="s">
        <v>133</v>
      </c>
      <c r="C100" s="216"/>
      <c r="D100" s="216">
        <v>910</v>
      </c>
      <c r="E100" s="142">
        <v>476</v>
      </c>
    </row>
    <row r="101" spans="1:5" ht="12" customHeight="1">
      <c r="A101" s="12" t="s">
        <v>74</v>
      </c>
      <c r="B101" s="6" t="s">
        <v>388</v>
      </c>
      <c r="C101" s="216"/>
      <c r="D101" s="216">
        <v>68</v>
      </c>
      <c r="E101" s="142">
        <v>68</v>
      </c>
    </row>
    <row r="102" spans="1:5" ht="12" customHeight="1">
      <c r="A102" s="12" t="s">
        <v>75</v>
      </c>
      <c r="B102" s="73" t="s">
        <v>387</v>
      </c>
      <c r="C102" s="216"/>
      <c r="D102" s="216"/>
      <c r="E102" s="142"/>
    </row>
    <row r="103" spans="1:5" ht="12" customHeight="1">
      <c r="A103" s="12" t="s">
        <v>83</v>
      </c>
      <c r="B103" s="73" t="s">
        <v>386</v>
      </c>
      <c r="C103" s="216"/>
      <c r="D103" s="216">
        <v>0</v>
      </c>
      <c r="E103" s="142">
        <v>0</v>
      </c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>
        <v>526</v>
      </c>
      <c r="E107" s="142">
        <v>263</v>
      </c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384</v>
      </c>
      <c r="B111" s="73" t="s">
        <v>303</v>
      </c>
      <c r="C111" s="216"/>
      <c r="D111" s="216"/>
      <c r="E111" s="142"/>
    </row>
    <row r="112" spans="1:5" ht="12" customHeight="1">
      <c r="A112" s="14" t="s">
        <v>385</v>
      </c>
      <c r="B112" s="73" t="s">
        <v>304</v>
      </c>
      <c r="C112" s="216"/>
      <c r="D112" s="216">
        <v>315</v>
      </c>
      <c r="E112" s="142">
        <v>145</v>
      </c>
    </row>
    <row r="113" spans="1:5" ht="12" customHeight="1">
      <c r="A113" s="12" t="s">
        <v>389</v>
      </c>
      <c r="B113" s="9" t="s">
        <v>39</v>
      </c>
      <c r="C113" s="418">
        <v>6928</v>
      </c>
      <c r="D113" s="309">
        <v>5575</v>
      </c>
      <c r="E113" s="140"/>
    </row>
    <row r="114" spans="1:5" ht="12" customHeight="1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223</v>
      </c>
      <c r="E116" s="291">
        <f>+E117+E119+E121</f>
        <v>727</v>
      </c>
    </row>
    <row r="117" spans="1:5" ht="12" customHeight="1">
      <c r="A117" s="13" t="s">
        <v>76</v>
      </c>
      <c r="B117" s="6" t="s">
        <v>168</v>
      </c>
      <c r="C117" s="215"/>
      <c r="D117" s="308">
        <v>223</v>
      </c>
      <c r="E117" s="141">
        <v>223</v>
      </c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/>
      <c r="E119" s="140">
        <v>504</v>
      </c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373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394</v>
      </c>
      <c r="C130" s="213">
        <f>+C95+C116</f>
        <v>28294</v>
      </c>
      <c r="D130" s="307">
        <f>+D95+D116</f>
        <v>27539</v>
      </c>
      <c r="E130" s="139">
        <f>+E95+E116</f>
        <v>11195</v>
      </c>
    </row>
    <row r="131" spans="1:5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402</v>
      </c>
      <c r="C132" s="214"/>
      <c r="D132" s="309"/>
      <c r="E132" s="140"/>
    </row>
    <row r="133" spans="1:5" ht="12" customHeight="1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405</v>
      </c>
      <c r="C136" s="214"/>
      <c r="D136" s="309"/>
      <c r="E136" s="140"/>
    </row>
    <row r="137" spans="1:5" ht="12" customHeight="1">
      <c r="A137" s="13" t="s">
        <v>64</v>
      </c>
      <c r="B137" s="7" t="s">
        <v>397</v>
      </c>
      <c r="C137" s="214"/>
      <c r="D137" s="309"/>
      <c r="E137" s="140"/>
    </row>
    <row r="138" spans="1:5" ht="12" customHeight="1">
      <c r="A138" s="13" t="s">
        <v>65</v>
      </c>
      <c r="B138" s="7" t="s">
        <v>398</v>
      </c>
      <c r="C138" s="214"/>
      <c r="D138" s="309"/>
      <c r="E138" s="140"/>
    </row>
    <row r="139" spans="1:5" ht="12" customHeight="1">
      <c r="A139" s="13" t="s">
        <v>123</v>
      </c>
      <c r="B139" s="7" t="s">
        <v>399</v>
      </c>
      <c r="C139" s="214"/>
      <c r="D139" s="309"/>
      <c r="E139" s="140"/>
    </row>
    <row r="140" spans="1:5" ht="12" customHeight="1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581</v>
      </c>
      <c r="E142" s="256">
        <f>+E143+E144+E145+E146</f>
        <v>1041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>
        <v>581</v>
      </c>
      <c r="E144" s="140">
        <v>1041</v>
      </c>
    </row>
    <row r="145" spans="1:5" ht="12" customHeight="1">
      <c r="A145" s="13" t="s">
        <v>230</v>
      </c>
      <c r="B145" s="7" t="s">
        <v>410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406</v>
      </c>
      <c r="C148" s="214"/>
      <c r="D148" s="309"/>
      <c r="E148" s="140"/>
    </row>
    <row r="149" spans="1:5" ht="12" customHeight="1">
      <c r="A149" s="13" t="s">
        <v>69</v>
      </c>
      <c r="B149" s="7" t="s">
        <v>413</v>
      </c>
      <c r="C149" s="214"/>
      <c r="D149" s="309"/>
      <c r="E149" s="140"/>
    </row>
    <row r="150" spans="1:5" ht="12" customHeight="1">
      <c r="A150" s="13" t="s">
        <v>242</v>
      </c>
      <c r="B150" s="7" t="s">
        <v>408</v>
      </c>
      <c r="C150" s="214"/>
      <c r="D150" s="309"/>
      <c r="E150" s="140"/>
    </row>
    <row r="151" spans="1:5" ht="12" customHeight="1">
      <c r="A151" s="13" t="s">
        <v>243</v>
      </c>
      <c r="B151" s="7" t="s">
        <v>414</v>
      </c>
      <c r="C151" s="214"/>
      <c r="D151" s="309"/>
      <c r="E151" s="140"/>
    </row>
    <row r="152" spans="1:5" ht="12" customHeight="1" thickBot="1">
      <c r="A152" s="13" t="s">
        <v>412</v>
      </c>
      <c r="B152" s="7" t="s">
        <v>415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416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581</v>
      </c>
      <c r="E155" s="294">
        <f>+E131+E135+E142+E147+E153+E154</f>
        <v>1041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418</v>
      </c>
      <c r="C156" s="300">
        <f>+C130+C155</f>
        <v>28294</v>
      </c>
      <c r="D156" s="314">
        <f>+D130+D155</f>
        <v>28120</v>
      </c>
      <c r="E156" s="294">
        <f>+E130+E155</f>
        <v>12236</v>
      </c>
    </row>
    <row r="157" ht="7.5" customHeight="1"/>
    <row r="158" spans="1:5" ht="15.75">
      <c r="A158" s="467" t="s">
        <v>318</v>
      </c>
      <c r="B158" s="467"/>
      <c r="C158" s="467"/>
      <c r="D158" s="467"/>
      <c r="E158" s="467"/>
    </row>
    <row r="159" spans="1:5" ht="15" customHeight="1" thickBot="1">
      <c r="A159" s="458" t="s">
        <v>111</v>
      </c>
      <c r="B159" s="458"/>
      <c r="C159" s="151"/>
      <c r="E159" s="151" t="s">
        <v>169</v>
      </c>
    </row>
    <row r="160" spans="1:5" ht="25.5" customHeight="1" thickBot="1">
      <c r="A160" s="18">
        <v>1</v>
      </c>
      <c r="B160" s="23" t="s">
        <v>420</v>
      </c>
      <c r="C160" s="306">
        <f>+C63-C130</f>
        <v>-6607</v>
      </c>
      <c r="D160" s="213">
        <f>+D63-D130</f>
        <v>-5546</v>
      </c>
      <c r="E160" s="139">
        <f>+E63-E130</f>
        <v>369</v>
      </c>
    </row>
    <row r="161" spans="1:5" ht="32.25" customHeight="1" thickBot="1">
      <c r="A161" s="18" t="s">
        <v>10</v>
      </c>
      <c r="B161" s="23" t="s">
        <v>426</v>
      </c>
      <c r="C161" s="213">
        <f>+C87-C155</f>
        <v>6883</v>
      </c>
      <c r="D161" s="213">
        <f>+D87-D155</f>
        <v>6302</v>
      </c>
      <c r="E161" s="139">
        <f>+E87-E155</f>
        <v>6303</v>
      </c>
    </row>
  </sheetData>
  <sheetProtection sheet="1" objects="1" scenarios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.Pénzesgyőr Község.Önkormányzat
2015. ÉVI KÖLTSÉGVETÉS
KÖTELEZŐ FELADATAINAK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zoomScale="130" zoomScaleNormal="130" zoomScaleSheetLayoutView="100" workbookViewId="0" topLeftCell="A97">
      <selection activeCell="H118" sqref="H118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7" t="s">
        <v>6</v>
      </c>
      <c r="B1" s="457"/>
      <c r="C1" s="457"/>
      <c r="D1" s="457"/>
      <c r="E1" s="457"/>
    </row>
    <row r="2" spans="1:5" ht="15.75" customHeight="1" thickBot="1">
      <c r="A2" s="458" t="s">
        <v>109</v>
      </c>
      <c r="B2" s="458"/>
      <c r="C2" s="301"/>
      <c r="E2" s="301" t="s">
        <v>169</v>
      </c>
    </row>
    <row r="3" spans="1:5" ht="15.75">
      <c r="A3" s="460" t="s">
        <v>58</v>
      </c>
      <c r="B3" s="462" t="s">
        <v>8</v>
      </c>
      <c r="C3" s="464" t="str">
        <f>+CONCATENATE(LEFT(ÖSSZEFÜGGÉSEK!A6,4),". évi")</f>
        <v>2015. évi</v>
      </c>
      <c r="D3" s="465"/>
      <c r="E3" s="466"/>
    </row>
    <row r="4" spans="1:5" ht="24.75" thickBot="1">
      <c r="A4" s="461"/>
      <c r="B4" s="463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>
      <c r="A11" s="12" t="s">
        <v>105</v>
      </c>
      <c r="B11" s="147" t="s">
        <v>375</v>
      </c>
      <c r="C11" s="214"/>
      <c r="D11" s="214"/>
      <c r="E11" s="140"/>
    </row>
    <row r="12" spans="1:5" s="226" customFormat="1" ht="12" customHeight="1" thickBot="1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>
      <c r="A28" s="13" t="s">
        <v>206</v>
      </c>
      <c r="B28" s="227" t="s">
        <v>382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>
      <c r="A35" s="18" t="s">
        <v>13</v>
      </c>
      <c r="B35" s="19" t="s">
        <v>377</v>
      </c>
      <c r="C35" s="213">
        <f>SUM(C36:C46)</f>
        <v>820</v>
      </c>
      <c r="D35" s="213">
        <f>SUM(D36:D46)</f>
        <v>820</v>
      </c>
      <c r="E35" s="139">
        <f>SUM(E36:E46)</f>
        <v>308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418">
        <v>820</v>
      </c>
      <c r="D37" s="214">
        <v>820</v>
      </c>
      <c r="E37" s="140">
        <v>308</v>
      </c>
    </row>
    <row r="38" spans="1:5" s="226" customFormat="1" ht="12" customHeight="1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>
      <c r="A46" s="14" t="s">
        <v>378</v>
      </c>
      <c r="B46" s="148" t="s">
        <v>228</v>
      </c>
      <c r="C46" s="218"/>
      <c r="D46" s="218"/>
      <c r="E46" s="144"/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800</v>
      </c>
      <c r="E58" s="139">
        <f>SUM(E59:E61)</f>
        <v>800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>
        <v>800</v>
      </c>
      <c r="E61" s="143">
        <v>800</v>
      </c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422</v>
      </c>
      <c r="B63" s="19" t="s">
        <v>249</v>
      </c>
      <c r="C63" s="219">
        <f>+C6+C13+C20+C27+C35+C47+C53+C58</f>
        <v>820</v>
      </c>
      <c r="D63" s="219">
        <f>+D6+D13+D20+D27+D35+D47+D53+D58</f>
        <v>1620</v>
      </c>
      <c r="E63" s="256">
        <f>+E6+E13+E20+E27+E35+E47+E53+E58</f>
        <v>1108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424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>
      <c r="A88" s="271" t="s">
        <v>423</v>
      </c>
      <c r="B88" s="235" t="s">
        <v>425</v>
      </c>
      <c r="C88" s="219">
        <f>+C63+C87</f>
        <v>820</v>
      </c>
      <c r="D88" s="219">
        <f>+D63+D87</f>
        <v>1620</v>
      </c>
      <c r="E88" s="256">
        <f>+E63+E87</f>
        <v>1108</v>
      </c>
    </row>
    <row r="89" spans="1:3" s="226" customFormat="1" ht="83.25" customHeight="1">
      <c r="A89" s="3"/>
      <c r="B89" s="4"/>
      <c r="C89" s="150"/>
    </row>
    <row r="90" spans="1:5" ht="16.5" customHeight="1">
      <c r="A90" s="457" t="s">
        <v>37</v>
      </c>
      <c r="B90" s="457"/>
      <c r="C90" s="457"/>
      <c r="D90" s="457"/>
      <c r="E90" s="457"/>
    </row>
    <row r="91" spans="1:5" s="236" customFormat="1" ht="16.5" customHeight="1" thickBot="1">
      <c r="A91" s="459" t="s">
        <v>110</v>
      </c>
      <c r="B91" s="459"/>
      <c r="C91" s="69"/>
      <c r="E91" s="69" t="s">
        <v>169</v>
      </c>
    </row>
    <row r="92" spans="1:5" ht="15.75">
      <c r="A92" s="460" t="s">
        <v>58</v>
      </c>
      <c r="B92" s="462" t="s">
        <v>470</v>
      </c>
      <c r="C92" s="464" t="str">
        <f>+CONCATENATE(LEFT(ÖSSZEFÜGGÉSEK!A6,4),". évi")</f>
        <v>2015. évi</v>
      </c>
      <c r="D92" s="465"/>
      <c r="E92" s="466"/>
    </row>
    <row r="93" spans="1:5" ht="24.75" thickBot="1">
      <c r="A93" s="461"/>
      <c r="B93" s="463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>
      <c r="A95" s="20" t="s">
        <v>9</v>
      </c>
      <c r="B95" s="24" t="s">
        <v>383</v>
      </c>
      <c r="C95" s="212">
        <f>C96+C97+C98+C99+C100+C113</f>
        <v>1096</v>
      </c>
      <c r="D95" s="212">
        <f>D96+D97+D98+D99+D100+D113</f>
        <v>1096</v>
      </c>
      <c r="E95" s="288">
        <f>E96+E97+E98+E99+E100+E113</f>
        <v>405</v>
      </c>
    </row>
    <row r="96" spans="1:5" ht="12" customHeight="1">
      <c r="A96" s="15" t="s">
        <v>70</v>
      </c>
      <c r="B96" s="8" t="s">
        <v>38</v>
      </c>
      <c r="C96" s="295"/>
      <c r="D96" s="295"/>
      <c r="E96" s="289"/>
    </row>
    <row r="97" spans="1:5" ht="12" customHeight="1">
      <c r="A97" s="12" t="s">
        <v>71</v>
      </c>
      <c r="B97" s="6" t="s">
        <v>131</v>
      </c>
      <c r="C97" s="214"/>
      <c r="D97" s="214"/>
      <c r="E97" s="140"/>
    </row>
    <row r="98" spans="1:5" ht="12" customHeight="1">
      <c r="A98" s="12" t="s">
        <v>72</v>
      </c>
      <c r="B98" s="6" t="s">
        <v>98</v>
      </c>
      <c r="C98" s="421">
        <v>1096</v>
      </c>
      <c r="D98" s="216">
        <v>1096</v>
      </c>
      <c r="E98" s="142">
        <v>405</v>
      </c>
    </row>
    <row r="99" spans="1:5" ht="12" customHeight="1">
      <c r="A99" s="12" t="s">
        <v>73</v>
      </c>
      <c r="B99" s="9" t="s">
        <v>132</v>
      </c>
      <c r="C99" s="216"/>
      <c r="D99" s="216"/>
      <c r="E99" s="142"/>
    </row>
    <row r="100" spans="1:5" ht="12" customHeight="1">
      <c r="A100" s="12" t="s">
        <v>82</v>
      </c>
      <c r="B100" s="17" t="s">
        <v>133</v>
      </c>
      <c r="C100" s="216"/>
      <c r="D100" s="216"/>
      <c r="E100" s="142"/>
    </row>
    <row r="101" spans="1:5" ht="12" customHeight="1">
      <c r="A101" s="12" t="s">
        <v>74</v>
      </c>
      <c r="B101" s="6" t="s">
        <v>388</v>
      </c>
      <c r="C101" s="216"/>
      <c r="D101" s="216"/>
      <c r="E101" s="142"/>
    </row>
    <row r="102" spans="1:5" ht="12" customHeight="1">
      <c r="A102" s="12" t="s">
        <v>75</v>
      </c>
      <c r="B102" s="73" t="s">
        <v>387</v>
      </c>
      <c r="C102" s="216"/>
      <c r="D102" s="216"/>
      <c r="E102" s="142"/>
    </row>
    <row r="103" spans="1:5" ht="12" customHeight="1">
      <c r="A103" s="12" t="s">
        <v>83</v>
      </c>
      <c r="B103" s="73" t="s">
        <v>386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384</v>
      </c>
      <c r="B111" s="73" t="s">
        <v>303</v>
      </c>
      <c r="C111" s="216"/>
      <c r="D111" s="216"/>
      <c r="E111" s="142"/>
    </row>
    <row r="112" spans="1:5" ht="12" customHeight="1">
      <c r="A112" s="14" t="s">
        <v>385</v>
      </c>
      <c r="B112" s="73" t="s">
        <v>304</v>
      </c>
      <c r="C112" s="216"/>
      <c r="D112" s="216"/>
      <c r="E112" s="142"/>
    </row>
    <row r="113" spans="1:5" ht="12" customHeight="1">
      <c r="A113" s="12" t="s">
        <v>389</v>
      </c>
      <c r="B113" s="9" t="s">
        <v>39</v>
      </c>
      <c r="C113" s="214"/>
      <c r="D113" s="214"/>
      <c r="E113" s="140"/>
    </row>
    <row r="114" spans="1:5" ht="12" customHeight="1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1280</v>
      </c>
      <c r="E116" s="291">
        <f>+E117+E119+E121</f>
        <v>576</v>
      </c>
    </row>
    <row r="117" spans="1:5" ht="12" customHeight="1">
      <c r="A117" s="13" t="s">
        <v>76</v>
      </c>
      <c r="B117" s="6" t="s">
        <v>168</v>
      </c>
      <c r="C117" s="215"/>
      <c r="D117" s="308">
        <v>480</v>
      </c>
      <c r="E117" s="141">
        <v>480</v>
      </c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>
        <v>800</v>
      </c>
      <c r="E119" s="140">
        <v>96</v>
      </c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373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394</v>
      </c>
      <c r="C130" s="213">
        <f>+C95+C116</f>
        <v>1096</v>
      </c>
      <c r="D130" s="307">
        <f>+D95+D116</f>
        <v>2376</v>
      </c>
      <c r="E130" s="139">
        <f>+E95+E116</f>
        <v>981</v>
      </c>
    </row>
    <row r="131" spans="1:5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402</v>
      </c>
      <c r="C132" s="214"/>
      <c r="D132" s="309"/>
      <c r="E132" s="140"/>
    </row>
    <row r="133" spans="1:5" ht="12" customHeight="1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405</v>
      </c>
      <c r="C136" s="214"/>
      <c r="D136" s="309"/>
      <c r="E136" s="140"/>
    </row>
    <row r="137" spans="1:5" ht="12" customHeight="1">
      <c r="A137" s="13" t="s">
        <v>64</v>
      </c>
      <c r="B137" s="7" t="s">
        <v>397</v>
      </c>
      <c r="C137" s="214"/>
      <c r="D137" s="309"/>
      <c r="E137" s="140"/>
    </row>
    <row r="138" spans="1:5" ht="12" customHeight="1">
      <c r="A138" s="13" t="s">
        <v>65</v>
      </c>
      <c r="B138" s="7" t="s">
        <v>398</v>
      </c>
      <c r="C138" s="214"/>
      <c r="D138" s="309"/>
      <c r="E138" s="140"/>
    </row>
    <row r="139" spans="1:5" ht="12" customHeight="1">
      <c r="A139" s="13" t="s">
        <v>123</v>
      </c>
      <c r="B139" s="7" t="s">
        <v>399</v>
      </c>
      <c r="C139" s="214"/>
      <c r="D139" s="309"/>
      <c r="E139" s="140"/>
    </row>
    <row r="140" spans="1:5" ht="12" customHeight="1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/>
      <c r="E144" s="140"/>
    </row>
    <row r="145" spans="1:5" ht="12" customHeight="1">
      <c r="A145" s="13" t="s">
        <v>230</v>
      </c>
      <c r="B145" s="7" t="s">
        <v>410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406</v>
      </c>
      <c r="C148" s="214"/>
      <c r="D148" s="309"/>
      <c r="E148" s="140"/>
    </row>
    <row r="149" spans="1:5" ht="12" customHeight="1">
      <c r="A149" s="13" t="s">
        <v>69</v>
      </c>
      <c r="B149" s="7" t="s">
        <v>413</v>
      </c>
      <c r="C149" s="214"/>
      <c r="D149" s="309"/>
      <c r="E149" s="140"/>
    </row>
    <row r="150" spans="1:5" ht="12" customHeight="1">
      <c r="A150" s="13" t="s">
        <v>242</v>
      </c>
      <c r="B150" s="7" t="s">
        <v>408</v>
      </c>
      <c r="C150" s="214"/>
      <c r="D150" s="309"/>
      <c r="E150" s="140"/>
    </row>
    <row r="151" spans="1:5" ht="12" customHeight="1">
      <c r="A151" s="13" t="s">
        <v>243</v>
      </c>
      <c r="B151" s="7" t="s">
        <v>414</v>
      </c>
      <c r="C151" s="214"/>
      <c r="D151" s="309"/>
      <c r="E151" s="140"/>
    </row>
    <row r="152" spans="1:5" ht="12" customHeight="1" thickBot="1">
      <c r="A152" s="13" t="s">
        <v>412</v>
      </c>
      <c r="B152" s="7" t="s">
        <v>415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416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418</v>
      </c>
      <c r="C156" s="300">
        <f>+C130+C155</f>
        <v>1096</v>
      </c>
      <c r="D156" s="314">
        <f>+D130+D155</f>
        <v>2376</v>
      </c>
      <c r="E156" s="294">
        <f>+E130+E155</f>
        <v>981</v>
      </c>
    </row>
    <row r="157" ht="7.5" customHeight="1"/>
    <row r="158" spans="1:5" ht="15.75">
      <c r="A158" s="467" t="s">
        <v>318</v>
      </c>
      <c r="B158" s="467"/>
      <c r="C158" s="467"/>
      <c r="D158" s="467"/>
      <c r="E158" s="467"/>
    </row>
    <row r="159" spans="1:5" ht="15" customHeight="1" thickBot="1">
      <c r="A159" s="458" t="s">
        <v>111</v>
      </c>
      <c r="B159" s="458"/>
      <c r="C159" s="151"/>
      <c r="E159" s="151" t="s">
        <v>169</v>
      </c>
    </row>
    <row r="160" spans="1:5" ht="25.5" customHeight="1" thickBot="1">
      <c r="A160" s="18">
        <v>1</v>
      </c>
      <c r="B160" s="23" t="s">
        <v>420</v>
      </c>
      <c r="C160" s="306">
        <f>+C63-C130</f>
        <v>-276</v>
      </c>
      <c r="D160" s="213">
        <f>+D63-D130</f>
        <v>-756</v>
      </c>
      <c r="E160" s="139">
        <f>+E63-E130</f>
        <v>127</v>
      </c>
    </row>
    <row r="161" spans="1:5" ht="32.25" customHeight="1" thickBot="1">
      <c r="A161" s="18" t="s">
        <v>10</v>
      </c>
      <c r="B161" s="23" t="s">
        <v>426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sheetProtection sheet="1" objects="1" scenarios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2015. ÉVI KÖLTSÉGVETÉS
ÖNKÉNT VÁLLALT FELADATAINAK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67">
      <selection activeCell="C139" sqref="C139"/>
    </sheetView>
  </sheetViews>
  <sheetFormatPr defaultColWidth="9.00390625" defaultRowHeight="12.75"/>
  <cols>
    <col min="1" max="1" width="9.50390625" style="201" customWidth="1"/>
    <col min="2" max="2" width="59.625" style="201" customWidth="1"/>
    <col min="3" max="3" width="17.375" style="202" customWidth="1"/>
    <col min="4" max="5" width="17.375" style="224" customWidth="1"/>
    <col min="6" max="16384" width="9.375" style="224" customWidth="1"/>
  </cols>
  <sheetData>
    <row r="1" spans="1:5" ht="15.75" customHeight="1">
      <c r="A1" s="457" t="s">
        <v>6</v>
      </c>
      <c r="B1" s="457"/>
      <c r="C1" s="457"/>
      <c r="D1" s="457"/>
      <c r="E1" s="457"/>
    </row>
    <row r="2" spans="1:5" ht="15.75" customHeight="1" thickBot="1">
      <c r="A2" s="458" t="s">
        <v>109</v>
      </c>
      <c r="B2" s="458"/>
      <c r="C2" s="301"/>
      <c r="E2" s="301" t="s">
        <v>169</v>
      </c>
    </row>
    <row r="3" spans="1:5" ht="15.75">
      <c r="A3" s="460" t="s">
        <v>58</v>
      </c>
      <c r="B3" s="462" t="s">
        <v>8</v>
      </c>
      <c r="C3" s="464" t="str">
        <f>+CONCATENATE(LEFT(ÖSSZEFÜGGÉSEK!A6,4),". évi")</f>
        <v>2015. évi</v>
      </c>
      <c r="D3" s="465"/>
      <c r="E3" s="466"/>
    </row>
    <row r="4" spans="1:5" ht="24.75" thickBot="1">
      <c r="A4" s="461"/>
      <c r="B4" s="463"/>
      <c r="C4" s="304" t="s">
        <v>468</v>
      </c>
      <c r="D4" s="302" t="s">
        <v>469</v>
      </c>
      <c r="E4" s="303" t="str">
        <f>+CONCATENATE(LEFT(ÖSSZEFÜGGÉSEK!A6,4),". VI. 30.",CHAR(10),"teljesítés")</f>
        <v>2015. VI. 30.
teljesítés</v>
      </c>
    </row>
    <row r="5" spans="1:5" s="225" customFormat="1" ht="12" customHeight="1" thickBot="1">
      <c r="A5" s="221" t="s">
        <v>433</v>
      </c>
      <c r="B5" s="222" t="s">
        <v>434</v>
      </c>
      <c r="C5" s="222" t="s">
        <v>435</v>
      </c>
      <c r="D5" s="222" t="s">
        <v>437</v>
      </c>
      <c r="E5" s="305" t="s">
        <v>436</v>
      </c>
    </row>
    <row r="6" spans="1:5" s="226" customFormat="1" ht="12" customHeight="1" thickBot="1">
      <c r="A6" s="18" t="s">
        <v>9</v>
      </c>
      <c r="B6" s="19" t="s">
        <v>190</v>
      </c>
      <c r="C6" s="213">
        <f>+C7+C8+C9+C10+C11+C12</f>
        <v>0</v>
      </c>
      <c r="D6" s="213">
        <f>+D7+D8+D9+D10+D11+D12</f>
        <v>0</v>
      </c>
      <c r="E6" s="139">
        <f>+E7+E8+E9+E10+E11+E12</f>
        <v>0</v>
      </c>
    </row>
    <row r="7" spans="1:5" s="226" customFormat="1" ht="12" customHeight="1">
      <c r="A7" s="13" t="s">
        <v>70</v>
      </c>
      <c r="B7" s="227" t="s">
        <v>191</v>
      </c>
      <c r="C7" s="215"/>
      <c r="D7" s="215"/>
      <c r="E7" s="141"/>
    </row>
    <row r="8" spans="1:5" s="226" customFormat="1" ht="12" customHeight="1">
      <c r="A8" s="12" t="s">
        <v>71</v>
      </c>
      <c r="B8" s="228" t="s">
        <v>192</v>
      </c>
      <c r="C8" s="214"/>
      <c r="D8" s="214"/>
      <c r="E8" s="140"/>
    </row>
    <row r="9" spans="1:5" s="226" customFormat="1" ht="12" customHeight="1">
      <c r="A9" s="12" t="s">
        <v>72</v>
      </c>
      <c r="B9" s="228" t="s">
        <v>193</v>
      </c>
      <c r="C9" s="214"/>
      <c r="D9" s="214"/>
      <c r="E9" s="140"/>
    </row>
    <row r="10" spans="1:5" s="226" customFormat="1" ht="12" customHeight="1">
      <c r="A10" s="12" t="s">
        <v>73</v>
      </c>
      <c r="B10" s="228" t="s">
        <v>194</v>
      </c>
      <c r="C10" s="214"/>
      <c r="D10" s="214"/>
      <c r="E10" s="140"/>
    </row>
    <row r="11" spans="1:5" s="226" customFormat="1" ht="12" customHeight="1">
      <c r="A11" s="12" t="s">
        <v>105</v>
      </c>
      <c r="B11" s="147" t="s">
        <v>375</v>
      </c>
      <c r="C11" s="214"/>
      <c r="D11" s="214"/>
      <c r="E11" s="140"/>
    </row>
    <row r="12" spans="1:5" s="226" customFormat="1" ht="12" customHeight="1" thickBot="1">
      <c r="A12" s="14" t="s">
        <v>74</v>
      </c>
      <c r="B12" s="148" t="s">
        <v>376</v>
      </c>
      <c r="C12" s="214"/>
      <c r="D12" s="214"/>
      <c r="E12" s="140"/>
    </row>
    <row r="13" spans="1:5" s="226" customFormat="1" ht="12" customHeight="1" thickBot="1">
      <c r="A13" s="18" t="s">
        <v>10</v>
      </c>
      <c r="B13" s="146" t="s">
        <v>195</v>
      </c>
      <c r="C13" s="213">
        <f>+C14+C15+C16+C17+C18</f>
        <v>0</v>
      </c>
      <c r="D13" s="213">
        <f>+D14+D15+D16+D17+D18</f>
        <v>0</v>
      </c>
      <c r="E13" s="139">
        <f>+E14+E15+E16+E17+E18</f>
        <v>0</v>
      </c>
    </row>
    <row r="14" spans="1:5" s="226" customFormat="1" ht="12" customHeight="1">
      <c r="A14" s="13" t="s">
        <v>76</v>
      </c>
      <c r="B14" s="227" t="s">
        <v>196</v>
      </c>
      <c r="C14" s="215"/>
      <c r="D14" s="215"/>
      <c r="E14" s="141"/>
    </row>
    <row r="15" spans="1:5" s="226" customFormat="1" ht="12" customHeight="1">
      <c r="A15" s="12" t="s">
        <v>77</v>
      </c>
      <c r="B15" s="228" t="s">
        <v>197</v>
      </c>
      <c r="C15" s="214"/>
      <c r="D15" s="214"/>
      <c r="E15" s="140"/>
    </row>
    <row r="16" spans="1:5" s="226" customFormat="1" ht="12" customHeight="1">
      <c r="A16" s="12" t="s">
        <v>78</v>
      </c>
      <c r="B16" s="228" t="s">
        <v>367</v>
      </c>
      <c r="C16" s="214"/>
      <c r="D16" s="214"/>
      <c r="E16" s="140"/>
    </row>
    <row r="17" spans="1:5" s="226" customFormat="1" ht="12" customHeight="1">
      <c r="A17" s="12" t="s">
        <v>79</v>
      </c>
      <c r="B17" s="228" t="s">
        <v>368</v>
      </c>
      <c r="C17" s="214"/>
      <c r="D17" s="214"/>
      <c r="E17" s="140"/>
    </row>
    <row r="18" spans="1:5" s="226" customFormat="1" ht="12" customHeight="1">
      <c r="A18" s="12" t="s">
        <v>80</v>
      </c>
      <c r="B18" s="228" t="s">
        <v>198</v>
      </c>
      <c r="C18" s="214"/>
      <c r="D18" s="214"/>
      <c r="E18" s="140"/>
    </row>
    <row r="19" spans="1:5" s="226" customFormat="1" ht="12" customHeight="1" thickBot="1">
      <c r="A19" s="14" t="s">
        <v>87</v>
      </c>
      <c r="B19" s="148" t="s">
        <v>199</v>
      </c>
      <c r="C19" s="216"/>
      <c r="D19" s="216"/>
      <c r="E19" s="142"/>
    </row>
    <row r="20" spans="1:5" s="226" customFormat="1" ht="12" customHeight="1" thickBot="1">
      <c r="A20" s="18" t="s">
        <v>11</v>
      </c>
      <c r="B20" s="19" t="s">
        <v>200</v>
      </c>
      <c r="C20" s="213">
        <f>+C21+C22+C23+C24+C25</f>
        <v>0</v>
      </c>
      <c r="D20" s="213">
        <f>+D21+D22+D23+D24+D25</f>
        <v>0</v>
      </c>
      <c r="E20" s="139">
        <f>+E21+E22+E23+E24+E25</f>
        <v>0</v>
      </c>
    </row>
    <row r="21" spans="1:5" s="226" customFormat="1" ht="12" customHeight="1">
      <c r="A21" s="13" t="s">
        <v>59</v>
      </c>
      <c r="B21" s="227" t="s">
        <v>201</v>
      </c>
      <c r="C21" s="215"/>
      <c r="D21" s="215"/>
      <c r="E21" s="141"/>
    </row>
    <row r="22" spans="1:5" s="226" customFormat="1" ht="12" customHeight="1">
      <c r="A22" s="12" t="s">
        <v>60</v>
      </c>
      <c r="B22" s="228" t="s">
        <v>202</v>
      </c>
      <c r="C22" s="214"/>
      <c r="D22" s="214"/>
      <c r="E22" s="140"/>
    </row>
    <row r="23" spans="1:5" s="226" customFormat="1" ht="12" customHeight="1">
      <c r="A23" s="12" t="s">
        <v>61</v>
      </c>
      <c r="B23" s="228" t="s">
        <v>369</v>
      </c>
      <c r="C23" s="214"/>
      <c r="D23" s="214"/>
      <c r="E23" s="140"/>
    </row>
    <row r="24" spans="1:5" s="226" customFormat="1" ht="12" customHeight="1">
      <c r="A24" s="12" t="s">
        <v>62</v>
      </c>
      <c r="B24" s="228" t="s">
        <v>370</v>
      </c>
      <c r="C24" s="214"/>
      <c r="D24" s="214"/>
      <c r="E24" s="140"/>
    </row>
    <row r="25" spans="1:5" s="226" customFormat="1" ht="12" customHeight="1">
      <c r="A25" s="12" t="s">
        <v>119</v>
      </c>
      <c r="B25" s="228" t="s">
        <v>203</v>
      </c>
      <c r="C25" s="214"/>
      <c r="D25" s="214"/>
      <c r="E25" s="140"/>
    </row>
    <row r="26" spans="1:5" s="226" customFormat="1" ht="12" customHeight="1" thickBot="1">
      <c r="A26" s="14" t="s">
        <v>120</v>
      </c>
      <c r="B26" s="229" t="s">
        <v>204</v>
      </c>
      <c r="C26" s="216"/>
      <c r="D26" s="216"/>
      <c r="E26" s="142"/>
    </row>
    <row r="27" spans="1:5" s="226" customFormat="1" ht="12" customHeight="1" thickBot="1">
      <c r="A27" s="18" t="s">
        <v>121</v>
      </c>
      <c r="B27" s="19" t="s">
        <v>205</v>
      </c>
      <c r="C27" s="219">
        <f>+C28+C32+C33+C34</f>
        <v>0</v>
      </c>
      <c r="D27" s="219">
        <f>+D28+D32+D33+D34</f>
        <v>0</v>
      </c>
      <c r="E27" s="256">
        <f>+E28+E32+E33+E34</f>
        <v>0</v>
      </c>
    </row>
    <row r="28" spans="1:5" s="226" customFormat="1" ht="12" customHeight="1">
      <c r="A28" s="13" t="s">
        <v>206</v>
      </c>
      <c r="B28" s="227" t="s">
        <v>382</v>
      </c>
      <c r="C28" s="258">
        <f>+C29+C30+C31</f>
        <v>0</v>
      </c>
      <c r="D28" s="258">
        <f>+D29+D30+D31</f>
        <v>0</v>
      </c>
      <c r="E28" s="257">
        <f>+E29+E30+E31</f>
        <v>0</v>
      </c>
    </row>
    <row r="29" spans="1:5" s="226" customFormat="1" ht="12" customHeight="1">
      <c r="A29" s="12" t="s">
        <v>207</v>
      </c>
      <c r="B29" s="228" t="s">
        <v>212</v>
      </c>
      <c r="C29" s="214"/>
      <c r="D29" s="214"/>
      <c r="E29" s="140"/>
    </row>
    <row r="30" spans="1:5" s="226" customFormat="1" ht="12" customHeight="1">
      <c r="A30" s="12" t="s">
        <v>208</v>
      </c>
      <c r="B30" s="228" t="s">
        <v>213</v>
      </c>
      <c r="C30" s="214"/>
      <c r="D30" s="214"/>
      <c r="E30" s="140"/>
    </row>
    <row r="31" spans="1:5" s="226" customFormat="1" ht="12" customHeight="1">
      <c r="A31" s="12" t="s">
        <v>380</v>
      </c>
      <c r="B31" s="280" t="s">
        <v>381</v>
      </c>
      <c r="C31" s="214"/>
      <c r="D31" s="214"/>
      <c r="E31" s="140"/>
    </row>
    <row r="32" spans="1:5" s="226" customFormat="1" ht="12" customHeight="1">
      <c r="A32" s="12" t="s">
        <v>209</v>
      </c>
      <c r="B32" s="228" t="s">
        <v>214</v>
      </c>
      <c r="C32" s="214"/>
      <c r="D32" s="214"/>
      <c r="E32" s="140"/>
    </row>
    <row r="33" spans="1:5" s="226" customFormat="1" ht="12" customHeight="1">
      <c r="A33" s="12" t="s">
        <v>210</v>
      </c>
      <c r="B33" s="228" t="s">
        <v>215</v>
      </c>
      <c r="C33" s="214"/>
      <c r="D33" s="214"/>
      <c r="E33" s="140"/>
    </row>
    <row r="34" spans="1:5" s="226" customFormat="1" ht="12" customHeight="1" thickBot="1">
      <c r="A34" s="14" t="s">
        <v>211</v>
      </c>
      <c r="B34" s="229" t="s">
        <v>216</v>
      </c>
      <c r="C34" s="216"/>
      <c r="D34" s="216"/>
      <c r="E34" s="142"/>
    </row>
    <row r="35" spans="1:5" s="226" customFormat="1" ht="12" customHeight="1" thickBot="1">
      <c r="A35" s="18" t="s">
        <v>13</v>
      </c>
      <c r="B35" s="19" t="s">
        <v>377</v>
      </c>
      <c r="C35" s="213">
        <f>SUM(C36:C46)</f>
        <v>0</v>
      </c>
      <c r="D35" s="213">
        <f>SUM(D36:D46)</f>
        <v>0</v>
      </c>
      <c r="E35" s="139">
        <f>SUM(E36:E46)</f>
        <v>0</v>
      </c>
    </row>
    <row r="36" spans="1:5" s="226" customFormat="1" ht="12" customHeight="1">
      <c r="A36" s="13" t="s">
        <v>63</v>
      </c>
      <c r="B36" s="227" t="s">
        <v>219</v>
      </c>
      <c r="C36" s="215"/>
      <c r="D36" s="215"/>
      <c r="E36" s="141"/>
    </row>
    <row r="37" spans="1:5" s="226" customFormat="1" ht="12" customHeight="1">
      <c r="A37" s="12" t="s">
        <v>64</v>
      </c>
      <c r="B37" s="228" t="s">
        <v>220</v>
      </c>
      <c r="C37" s="214"/>
      <c r="D37" s="214"/>
      <c r="E37" s="140"/>
    </row>
    <row r="38" spans="1:5" s="226" customFormat="1" ht="12" customHeight="1">
      <c r="A38" s="12" t="s">
        <v>65</v>
      </c>
      <c r="B38" s="228" t="s">
        <v>221</v>
      </c>
      <c r="C38" s="214"/>
      <c r="D38" s="214"/>
      <c r="E38" s="140"/>
    </row>
    <row r="39" spans="1:5" s="226" customFormat="1" ht="12" customHeight="1">
      <c r="A39" s="12" t="s">
        <v>123</v>
      </c>
      <c r="B39" s="228" t="s">
        <v>222</v>
      </c>
      <c r="C39" s="214"/>
      <c r="D39" s="214"/>
      <c r="E39" s="140"/>
    </row>
    <row r="40" spans="1:5" s="226" customFormat="1" ht="12" customHeight="1">
      <c r="A40" s="12" t="s">
        <v>124</v>
      </c>
      <c r="B40" s="228" t="s">
        <v>223</v>
      </c>
      <c r="C40" s="214"/>
      <c r="D40" s="214"/>
      <c r="E40" s="140"/>
    </row>
    <row r="41" spans="1:5" s="226" customFormat="1" ht="12" customHeight="1">
      <c r="A41" s="12" t="s">
        <v>125</v>
      </c>
      <c r="B41" s="228" t="s">
        <v>224</v>
      </c>
      <c r="C41" s="214"/>
      <c r="D41" s="214"/>
      <c r="E41" s="140"/>
    </row>
    <row r="42" spans="1:5" s="226" customFormat="1" ht="12" customHeight="1">
      <c r="A42" s="12" t="s">
        <v>126</v>
      </c>
      <c r="B42" s="228" t="s">
        <v>225</v>
      </c>
      <c r="C42" s="214"/>
      <c r="D42" s="214"/>
      <c r="E42" s="140"/>
    </row>
    <row r="43" spans="1:5" s="226" customFormat="1" ht="12" customHeight="1">
      <c r="A43" s="12" t="s">
        <v>127</v>
      </c>
      <c r="B43" s="228" t="s">
        <v>226</v>
      </c>
      <c r="C43" s="214"/>
      <c r="D43" s="214"/>
      <c r="E43" s="140"/>
    </row>
    <row r="44" spans="1:5" s="226" customFormat="1" ht="12" customHeight="1">
      <c r="A44" s="12" t="s">
        <v>217</v>
      </c>
      <c r="B44" s="228" t="s">
        <v>227</v>
      </c>
      <c r="C44" s="217"/>
      <c r="D44" s="217"/>
      <c r="E44" s="143"/>
    </row>
    <row r="45" spans="1:5" s="226" customFormat="1" ht="12" customHeight="1">
      <c r="A45" s="14" t="s">
        <v>218</v>
      </c>
      <c r="B45" s="229" t="s">
        <v>379</v>
      </c>
      <c r="C45" s="218"/>
      <c r="D45" s="218"/>
      <c r="E45" s="144"/>
    </row>
    <row r="46" spans="1:5" s="226" customFormat="1" ht="12" customHeight="1" thickBot="1">
      <c r="A46" s="14" t="s">
        <v>378</v>
      </c>
      <c r="B46" s="148" t="s">
        <v>228</v>
      </c>
      <c r="C46" s="218"/>
      <c r="D46" s="218"/>
      <c r="E46" s="144"/>
    </row>
    <row r="47" spans="1:5" s="226" customFormat="1" ht="12" customHeight="1" thickBot="1">
      <c r="A47" s="18" t="s">
        <v>14</v>
      </c>
      <c r="B47" s="19" t="s">
        <v>229</v>
      </c>
      <c r="C47" s="213">
        <f>SUM(C48:C52)</f>
        <v>0</v>
      </c>
      <c r="D47" s="213">
        <f>SUM(D48:D52)</f>
        <v>0</v>
      </c>
      <c r="E47" s="139">
        <f>SUM(E48:E52)</f>
        <v>0</v>
      </c>
    </row>
    <row r="48" spans="1:5" s="226" customFormat="1" ht="12" customHeight="1">
      <c r="A48" s="13" t="s">
        <v>66</v>
      </c>
      <c r="B48" s="227" t="s">
        <v>233</v>
      </c>
      <c r="C48" s="269"/>
      <c r="D48" s="269"/>
      <c r="E48" s="145"/>
    </row>
    <row r="49" spans="1:5" s="226" customFormat="1" ht="12" customHeight="1">
      <c r="A49" s="12" t="s">
        <v>67</v>
      </c>
      <c r="B49" s="228" t="s">
        <v>234</v>
      </c>
      <c r="C49" s="217"/>
      <c r="D49" s="217"/>
      <c r="E49" s="143"/>
    </row>
    <row r="50" spans="1:5" s="226" customFormat="1" ht="12" customHeight="1">
      <c r="A50" s="12" t="s">
        <v>230</v>
      </c>
      <c r="B50" s="228" t="s">
        <v>235</v>
      </c>
      <c r="C50" s="217"/>
      <c r="D50" s="217"/>
      <c r="E50" s="143"/>
    </row>
    <row r="51" spans="1:5" s="226" customFormat="1" ht="12" customHeight="1">
      <c r="A51" s="12" t="s">
        <v>231</v>
      </c>
      <c r="B51" s="228" t="s">
        <v>236</v>
      </c>
      <c r="C51" s="217"/>
      <c r="D51" s="217"/>
      <c r="E51" s="143"/>
    </row>
    <row r="52" spans="1:5" s="226" customFormat="1" ht="12" customHeight="1" thickBot="1">
      <c r="A52" s="14" t="s">
        <v>232</v>
      </c>
      <c r="B52" s="148" t="s">
        <v>237</v>
      </c>
      <c r="C52" s="218"/>
      <c r="D52" s="218"/>
      <c r="E52" s="144"/>
    </row>
    <row r="53" spans="1:5" s="226" customFormat="1" ht="12" customHeight="1" thickBot="1">
      <c r="A53" s="18" t="s">
        <v>128</v>
      </c>
      <c r="B53" s="19" t="s">
        <v>238</v>
      </c>
      <c r="C53" s="213">
        <f>SUM(C54:C56)</f>
        <v>0</v>
      </c>
      <c r="D53" s="213">
        <f>SUM(D54:D56)</f>
        <v>0</v>
      </c>
      <c r="E53" s="139">
        <f>SUM(E54:E56)</f>
        <v>0</v>
      </c>
    </row>
    <row r="54" spans="1:5" s="226" customFormat="1" ht="12" customHeight="1">
      <c r="A54" s="13" t="s">
        <v>68</v>
      </c>
      <c r="B54" s="227" t="s">
        <v>239</v>
      </c>
      <c r="C54" s="215"/>
      <c r="D54" s="215"/>
      <c r="E54" s="141"/>
    </row>
    <row r="55" spans="1:5" s="226" customFormat="1" ht="12" customHeight="1">
      <c r="A55" s="12" t="s">
        <v>69</v>
      </c>
      <c r="B55" s="228" t="s">
        <v>371</v>
      </c>
      <c r="C55" s="214"/>
      <c r="D55" s="214"/>
      <c r="E55" s="140"/>
    </row>
    <row r="56" spans="1:5" s="226" customFormat="1" ht="12" customHeight="1">
      <c r="A56" s="12" t="s">
        <v>242</v>
      </c>
      <c r="B56" s="228" t="s">
        <v>240</v>
      </c>
      <c r="C56" s="214"/>
      <c r="D56" s="214"/>
      <c r="E56" s="140"/>
    </row>
    <row r="57" spans="1:5" s="226" customFormat="1" ht="12" customHeight="1" thickBot="1">
      <c r="A57" s="14" t="s">
        <v>243</v>
      </c>
      <c r="B57" s="148" t="s">
        <v>241</v>
      </c>
      <c r="C57" s="216"/>
      <c r="D57" s="216"/>
      <c r="E57" s="142"/>
    </row>
    <row r="58" spans="1:5" s="226" customFormat="1" ht="12" customHeight="1" thickBot="1">
      <c r="A58" s="18" t="s">
        <v>16</v>
      </c>
      <c r="B58" s="146" t="s">
        <v>244</v>
      </c>
      <c r="C58" s="213">
        <f>SUM(C59:C61)</f>
        <v>0</v>
      </c>
      <c r="D58" s="213">
        <f>SUM(D59:D61)</f>
        <v>0</v>
      </c>
      <c r="E58" s="139">
        <f>SUM(E59:E61)</f>
        <v>0</v>
      </c>
    </row>
    <row r="59" spans="1:5" s="226" customFormat="1" ht="12" customHeight="1">
      <c r="A59" s="13" t="s">
        <v>129</v>
      </c>
      <c r="B59" s="227" t="s">
        <v>246</v>
      </c>
      <c r="C59" s="217"/>
      <c r="D59" s="217"/>
      <c r="E59" s="143"/>
    </row>
    <row r="60" spans="1:5" s="226" customFormat="1" ht="12" customHeight="1">
      <c r="A60" s="12" t="s">
        <v>130</v>
      </c>
      <c r="B60" s="228" t="s">
        <v>372</v>
      </c>
      <c r="C60" s="217"/>
      <c r="D60" s="217"/>
      <c r="E60" s="143"/>
    </row>
    <row r="61" spans="1:5" s="226" customFormat="1" ht="12" customHeight="1">
      <c r="A61" s="12" t="s">
        <v>170</v>
      </c>
      <c r="B61" s="228" t="s">
        <v>247</v>
      </c>
      <c r="C61" s="217"/>
      <c r="D61" s="217"/>
      <c r="E61" s="143"/>
    </row>
    <row r="62" spans="1:5" s="226" customFormat="1" ht="12" customHeight="1" thickBot="1">
      <c r="A62" s="14" t="s">
        <v>245</v>
      </c>
      <c r="B62" s="148" t="s">
        <v>248</v>
      </c>
      <c r="C62" s="217"/>
      <c r="D62" s="217"/>
      <c r="E62" s="143"/>
    </row>
    <row r="63" spans="1:5" s="226" customFormat="1" ht="12" customHeight="1" thickBot="1">
      <c r="A63" s="285" t="s">
        <v>422</v>
      </c>
      <c r="B63" s="19" t="s">
        <v>249</v>
      </c>
      <c r="C63" s="219">
        <f>+C6+C13+C20+C27+C35+C47+C53+C58</f>
        <v>0</v>
      </c>
      <c r="D63" s="219">
        <f>+D6+D13+D20+D27+D35+D47+D53+D58</f>
        <v>0</v>
      </c>
      <c r="E63" s="256">
        <f>+E6+E13+E20+E27+E35+E47+E53+E58</f>
        <v>0</v>
      </c>
    </row>
    <row r="64" spans="1:5" s="226" customFormat="1" ht="12" customHeight="1" thickBot="1">
      <c r="A64" s="270" t="s">
        <v>250</v>
      </c>
      <c r="B64" s="146" t="s">
        <v>251</v>
      </c>
      <c r="C64" s="213">
        <f>SUM(C65:C67)</f>
        <v>0</v>
      </c>
      <c r="D64" s="213">
        <f>SUM(D65:D67)</f>
        <v>0</v>
      </c>
      <c r="E64" s="139">
        <f>SUM(E65:E67)</f>
        <v>0</v>
      </c>
    </row>
    <row r="65" spans="1:5" s="226" customFormat="1" ht="12" customHeight="1">
      <c r="A65" s="13" t="s">
        <v>282</v>
      </c>
      <c r="B65" s="227" t="s">
        <v>252</v>
      </c>
      <c r="C65" s="217"/>
      <c r="D65" s="217"/>
      <c r="E65" s="143"/>
    </row>
    <row r="66" spans="1:5" s="226" customFormat="1" ht="12" customHeight="1">
      <c r="A66" s="12" t="s">
        <v>291</v>
      </c>
      <c r="B66" s="228" t="s">
        <v>253</v>
      </c>
      <c r="C66" s="217"/>
      <c r="D66" s="217"/>
      <c r="E66" s="143"/>
    </row>
    <row r="67" spans="1:5" s="226" customFormat="1" ht="12" customHeight="1" thickBot="1">
      <c r="A67" s="14" t="s">
        <v>292</v>
      </c>
      <c r="B67" s="281" t="s">
        <v>407</v>
      </c>
      <c r="C67" s="217"/>
      <c r="D67" s="217"/>
      <c r="E67" s="143"/>
    </row>
    <row r="68" spans="1:5" s="226" customFormat="1" ht="12" customHeight="1" thickBot="1">
      <c r="A68" s="270" t="s">
        <v>255</v>
      </c>
      <c r="B68" s="146" t="s">
        <v>256</v>
      </c>
      <c r="C68" s="213">
        <f>SUM(C69:C72)</f>
        <v>0</v>
      </c>
      <c r="D68" s="213">
        <f>SUM(D69:D72)</f>
        <v>0</v>
      </c>
      <c r="E68" s="139">
        <f>SUM(E69:E72)</f>
        <v>0</v>
      </c>
    </row>
    <row r="69" spans="1:5" s="226" customFormat="1" ht="12" customHeight="1">
      <c r="A69" s="13" t="s">
        <v>106</v>
      </c>
      <c r="B69" s="227" t="s">
        <v>257</v>
      </c>
      <c r="C69" s="217"/>
      <c r="D69" s="217"/>
      <c r="E69" s="143"/>
    </row>
    <row r="70" spans="1:5" s="226" customFormat="1" ht="12" customHeight="1">
      <c r="A70" s="12" t="s">
        <v>107</v>
      </c>
      <c r="B70" s="228" t="s">
        <v>258</v>
      </c>
      <c r="C70" s="217"/>
      <c r="D70" s="217"/>
      <c r="E70" s="143"/>
    </row>
    <row r="71" spans="1:5" s="226" customFormat="1" ht="12" customHeight="1">
      <c r="A71" s="12" t="s">
        <v>283</v>
      </c>
      <c r="B71" s="228" t="s">
        <v>259</v>
      </c>
      <c r="C71" s="217"/>
      <c r="D71" s="217"/>
      <c r="E71" s="143"/>
    </row>
    <row r="72" spans="1:5" s="226" customFormat="1" ht="12" customHeight="1" thickBot="1">
      <c r="A72" s="14" t="s">
        <v>284</v>
      </c>
      <c r="B72" s="148" t="s">
        <v>260</v>
      </c>
      <c r="C72" s="217"/>
      <c r="D72" s="217"/>
      <c r="E72" s="143"/>
    </row>
    <row r="73" spans="1:5" s="226" customFormat="1" ht="12" customHeight="1" thickBot="1">
      <c r="A73" s="270" t="s">
        <v>261</v>
      </c>
      <c r="B73" s="146" t="s">
        <v>262</v>
      </c>
      <c r="C73" s="213">
        <f>SUM(C74:C75)</f>
        <v>0</v>
      </c>
      <c r="D73" s="213">
        <f>SUM(D74:D75)</f>
        <v>0</v>
      </c>
      <c r="E73" s="139">
        <f>SUM(E74:E75)</f>
        <v>0</v>
      </c>
    </row>
    <row r="74" spans="1:5" s="226" customFormat="1" ht="12" customHeight="1">
      <c r="A74" s="13" t="s">
        <v>285</v>
      </c>
      <c r="B74" s="227" t="s">
        <v>263</v>
      </c>
      <c r="C74" s="217"/>
      <c r="D74" s="217"/>
      <c r="E74" s="143"/>
    </row>
    <row r="75" spans="1:5" s="226" customFormat="1" ht="12" customHeight="1" thickBot="1">
      <c r="A75" s="14" t="s">
        <v>286</v>
      </c>
      <c r="B75" s="148" t="s">
        <v>264</v>
      </c>
      <c r="C75" s="217"/>
      <c r="D75" s="217"/>
      <c r="E75" s="143"/>
    </row>
    <row r="76" spans="1:5" s="226" customFormat="1" ht="12" customHeight="1" thickBot="1">
      <c r="A76" s="270" t="s">
        <v>265</v>
      </c>
      <c r="B76" s="146" t="s">
        <v>266</v>
      </c>
      <c r="C76" s="213">
        <f>SUM(C77:C79)</f>
        <v>0</v>
      </c>
      <c r="D76" s="213">
        <f>SUM(D77:D79)</f>
        <v>0</v>
      </c>
      <c r="E76" s="139">
        <f>SUM(E77:E79)</f>
        <v>0</v>
      </c>
    </row>
    <row r="77" spans="1:5" s="226" customFormat="1" ht="12" customHeight="1">
      <c r="A77" s="13" t="s">
        <v>287</v>
      </c>
      <c r="B77" s="227" t="s">
        <v>267</v>
      </c>
      <c r="C77" s="217"/>
      <c r="D77" s="217"/>
      <c r="E77" s="143"/>
    </row>
    <row r="78" spans="1:5" s="226" customFormat="1" ht="12" customHeight="1">
      <c r="A78" s="12" t="s">
        <v>288</v>
      </c>
      <c r="B78" s="228" t="s">
        <v>268</v>
      </c>
      <c r="C78" s="217"/>
      <c r="D78" s="217"/>
      <c r="E78" s="143"/>
    </row>
    <row r="79" spans="1:5" s="226" customFormat="1" ht="12" customHeight="1" thickBot="1">
      <c r="A79" s="14" t="s">
        <v>289</v>
      </c>
      <c r="B79" s="148" t="s">
        <v>269</v>
      </c>
      <c r="C79" s="217"/>
      <c r="D79" s="217"/>
      <c r="E79" s="143"/>
    </row>
    <row r="80" spans="1:5" s="226" customFormat="1" ht="12" customHeight="1" thickBot="1">
      <c r="A80" s="270" t="s">
        <v>270</v>
      </c>
      <c r="B80" s="146" t="s">
        <v>290</v>
      </c>
      <c r="C80" s="213">
        <f>SUM(C81:C84)</f>
        <v>0</v>
      </c>
      <c r="D80" s="213">
        <f>SUM(D81:D84)</f>
        <v>0</v>
      </c>
      <c r="E80" s="139">
        <f>SUM(E81:E84)</f>
        <v>0</v>
      </c>
    </row>
    <row r="81" spans="1:5" s="226" customFormat="1" ht="12" customHeight="1">
      <c r="A81" s="231" t="s">
        <v>271</v>
      </c>
      <c r="B81" s="227" t="s">
        <v>272</v>
      </c>
      <c r="C81" s="217"/>
      <c r="D81" s="217"/>
      <c r="E81" s="143"/>
    </row>
    <row r="82" spans="1:5" s="226" customFormat="1" ht="12" customHeight="1">
      <c r="A82" s="232" t="s">
        <v>273</v>
      </c>
      <c r="B82" s="228" t="s">
        <v>274</v>
      </c>
      <c r="C82" s="217"/>
      <c r="D82" s="217"/>
      <c r="E82" s="143"/>
    </row>
    <row r="83" spans="1:5" s="226" customFormat="1" ht="12" customHeight="1">
      <c r="A83" s="232" t="s">
        <v>275</v>
      </c>
      <c r="B83" s="228" t="s">
        <v>276</v>
      </c>
      <c r="C83" s="217"/>
      <c r="D83" s="217"/>
      <c r="E83" s="143"/>
    </row>
    <row r="84" spans="1:5" s="226" customFormat="1" ht="12" customHeight="1" thickBot="1">
      <c r="A84" s="233" t="s">
        <v>277</v>
      </c>
      <c r="B84" s="148" t="s">
        <v>278</v>
      </c>
      <c r="C84" s="217"/>
      <c r="D84" s="217"/>
      <c r="E84" s="143"/>
    </row>
    <row r="85" spans="1:5" s="226" customFormat="1" ht="12" customHeight="1" thickBot="1">
      <c r="A85" s="270" t="s">
        <v>279</v>
      </c>
      <c r="B85" s="146" t="s">
        <v>421</v>
      </c>
      <c r="C85" s="272"/>
      <c r="D85" s="272"/>
      <c r="E85" s="273"/>
    </row>
    <row r="86" spans="1:5" s="226" customFormat="1" ht="13.5" customHeight="1" thickBot="1">
      <c r="A86" s="270" t="s">
        <v>281</v>
      </c>
      <c r="B86" s="146" t="s">
        <v>280</v>
      </c>
      <c r="C86" s="272"/>
      <c r="D86" s="272"/>
      <c r="E86" s="273"/>
    </row>
    <row r="87" spans="1:5" s="226" customFormat="1" ht="15.75" customHeight="1" thickBot="1">
      <c r="A87" s="270" t="s">
        <v>293</v>
      </c>
      <c r="B87" s="234" t="s">
        <v>424</v>
      </c>
      <c r="C87" s="219">
        <f>+C64+C68+C73+C76+C80+C86+C85</f>
        <v>0</v>
      </c>
      <c r="D87" s="219">
        <f>+D64+D68+D73+D76+D80+D86+D85</f>
        <v>0</v>
      </c>
      <c r="E87" s="256">
        <f>+E64+E68+E73+E76+E80+E86+E85</f>
        <v>0</v>
      </c>
    </row>
    <row r="88" spans="1:5" s="226" customFormat="1" ht="25.5" customHeight="1" thickBot="1">
      <c r="A88" s="271" t="s">
        <v>423</v>
      </c>
      <c r="B88" s="235" t="s">
        <v>425</v>
      </c>
      <c r="C88" s="219">
        <f>+C63+C87</f>
        <v>0</v>
      </c>
      <c r="D88" s="219">
        <f>+D63+D87</f>
        <v>0</v>
      </c>
      <c r="E88" s="256">
        <f>+E63+E87</f>
        <v>0</v>
      </c>
    </row>
    <row r="89" spans="1:3" s="226" customFormat="1" ht="83.25" customHeight="1">
      <c r="A89" s="3"/>
      <c r="B89" s="4"/>
      <c r="C89" s="150"/>
    </row>
    <row r="90" spans="1:5" ht="16.5" customHeight="1">
      <c r="A90" s="457" t="s">
        <v>37</v>
      </c>
      <c r="B90" s="457"/>
      <c r="C90" s="457"/>
      <c r="D90" s="457"/>
      <c r="E90" s="457"/>
    </row>
    <row r="91" spans="1:5" s="236" customFormat="1" ht="16.5" customHeight="1" thickBot="1">
      <c r="A91" s="459" t="s">
        <v>110</v>
      </c>
      <c r="B91" s="459"/>
      <c r="C91" s="69"/>
      <c r="E91" s="69" t="s">
        <v>169</v>
      </c>
    </row>
    <row r="92" spans="1:5" ht="15.75">
      <c r="A92" s="460" t="s">
        <v>58</v>
      </c>
      <c r="B92" s="462" t="s">
        <v>470</v>
      </c>
      <c r="C92" s="464" t="str">
        <f>+CONCATENATE(LEFT(ÖSSZEFÜGGÉSEK!A6,4),". évi")</f>
        <v>2015. évi</v>
      </c>
      <c r="D92" s="465"/>
      <c r="E92" s="466"/>
    </row>
    <row r="93" spans="1:5" ht="24.75" thickBot="1">
      <c r="A93" s="461"/>
      <c r="B93" s="463"/>
      <c r="C93" s="304" t="s">
        <v>468</v>
      </c>
      <c r="D93" s="302" t="s">
        <v>469</v>
      </c>
      <c r="E93" s="303" t="str">
        <f>+CONCATENATE(LEFT(ÖSSZEFÜGGÉSEK!A6,4),". VI. 30.",CHAR(10),"teljesítés")</f>
        <v>2015. VI. 30.
teljesítés</v>
      </c>
    </row>
    <row r="94" spans="1:5" s="225" customFormat="1" ht="12" customHeight="1" thickBot="1">
      <c r="A94" s="25" t="s">
        <v>433</v>
      </c>
      <c r="B94" s="26" t="s">
        <v>434</v>
      </c>
      <c r="C94" s="26" t="s">
        <v>435</v>
      </c>
      <c r="D94" s="26" t="s">
        <v>437</v>
      </c>
      <c r="E94" s="315" t="s">
        <v>436</v>
      </c>
    </row>
    <row r="95" spans="1:5" ht="12" customHeight="1" thickBot="1">
      <c r="A95" s="20" t="s">
        <v>9</v>
      </c>
      <c r="B95" s="24" t="s">
        <v>383</v>
      </c>
      <c r="C95" s="212">
        <f>C96+C97+C98+C99+C100+C113</f>
        <v>0</v>
      </c>
      <c r="D95" s="212">
        <f>D96+D97+D98+D99+D100+D113</f>
        <v>0</v>
      </c>
      <c r="E95" s="288">
        <f>E96+E97+E98+E99+E100+E113</f>
        <v>0</v>
      </c>
    </row>
    <row r="96" spans="1:5" ht="12" customHeight="1">
      <c r="A96" s="15" t="s">
        <v>70</v>
      </c>
      <c r="B96" s="8" t="s">
        <v>38</v>
      </c>
      <c r="C96" s="295"/>
      <c r="D96" s="295"/>
      <c r="E96" s="289"/>
    </row>
    <row r="97" spans="1:5" ht="12" customHeight="1">
      <c r="A97" s="12" t="s">
        <v>71</v>
      </c>
      <c r="B97" s="6" t="s">
        <v>131</v>
      </c>
      <c r="C97" s="214"/>
      <c r="D97" s="214"/>
      <c r="E97" s="140"/>
    </row>
    <row r="98" spans="1:5" ht="12" customHeight="1">
      <c r="A98" s="12" t="s">
        <v>72</v>
      </c>
      <c r="B98" s="6" t="s">
        <v>98</v>
      </c>
      <c r="C98" s="216"/>
      <c r="D98" s="216"/>
      <c r="E98" s="142"/>
    </row>
    <row r="99" spans="1:5" ht="12" customHeight="1">
      <c r="A99" s="12" t="s">
        <v>73</v>
      </c>
      <c r="B99" s="9" t="s">
        <v>132</v>
      </c>
      <c r="C99" s="216"/>
      <c r="D99" s="216"/>
      <c r="E99" s="142"/>
    </row>
    <row r="100" spans="1:5" ht="12" customHeight="1">
      <c r="A100" s="12" t="s">
        <v>82</v>
      </c>
      <c r="B100" s="17" t="s">
        <v>133</v>
      </c>
      <c r="C100" s="216"/>
      <c r="D100" s="216"/>
      <c r="E100" s="142"/>
    </row>
    <row r="101" spans="1:5" ht="12" customHeight="1">
      <c r="A101" s="12" t="s">
        <v>74</v>
      </c>
      <c r="B101" s="6" t="s">
        <v>388</v>
      </c>
      <c r="C101" s="216"/>
      <c r="D101" s="216"/>
      <c r="E101" s="142"/>
    </row>
    <row r="102" spans="1:5" ht="12" customHeight="1">
      <c r="A102" s="12" t="s">
        <v>75</v>
      </c>
      <c r="B102" s="73" t="s">
        <v>387</v>
      </c>
      <c r="C102" s="216"/>
      <c r="D102" s="216"/>
      <c r="E102" s="142"/>
    </row>
    <row r="103" spans="1:5" ht="12" customHeight="1">
      <c r="A103" s="12" t="s">
        <v>83</v>
      </c>
      <c r="B103" s="73" t="s">
        <v>386</v>
      </c>
      <c r="C103" s="216"/>
      <c r="D103" s="216"/>
      <c r="E103" s="142"/>
    </row>
    <row r="104" spans="1:5" ht="12" customHeight="1">
      <c r="A104" s="12" t="s">
        <v>84</v>
      </c>
      <c r="B104" s="71" t="s">
        <v>296</v>
      </c>
      <c r="C104" s="216"/>
      <c r="D104" s="216"/>
      <c r="E104" s="142"/>
    </row>
    <row r="105" spans="1:5" ht="12" customHeight="1">
      <c r="A105" s="12" t="s">
        <v>85</v>
      </c>
      <c r="B105" s="72" t="s">
        <v>297</v>
      </c>
      <c r="C105" s="216"/>
      <c r="D105" s="216"/>
      <c r="E105" s="142"/>
    </row>
    <row r="106" spans="1:5" ht="12" customHeight="1">
      <c r="A106" s="12" t="s">
        <v>86</v>
      </c>
      <c r="B106" s="72" t="s">
        <v>298</v>
      </c>
      <c r="C106" s="216"/>
      <c r="D106" s="216"/>
      <c r="E106" s="142"/>
    </row>
    <row r="107" spans="1:5" ht="12" customHeight="1">
      <c r="A107" s="12" t="s">
        <v>88</v>
      </c>
      <c r="B107" s="71" t="s">
        <v>299</v>
      </c>
      <c r="C107" s="216"/>
      <c r="D107" s="216"/>
      <c r="E107" s="142"/>
    </row>
    <row r="108" spans="1:5" ht="12" customHeight="1">
      <c r="A108" s="12" t="s">
        <v>134</v>
      </c>
      <c r="B108" s="71" t="s">
        <v>300</v>
      </c>
      <c r="C108" s="216"/>
      <c r="D108" s="216"/>
      <c r="E108" s="142"/>
    </row>
    <row r="109" spans="1:5" ht="12" customHeight="1">
      <c r="A109" s="12" t="s">
        <v>294</v>
      </c>
      <c r="B109" s="72" t="s">
        <v>301</v>
      </c>
      <c r="C109" s="216"/>
      <c r="D109" s="216"/>
      <c r="E109" s="142"/>
    </row>
    <row r="110" spans="1:5" ht="12" customHeight="1">
      <c r="A110" s="11" t="s">
        <v>295</v>
      </c>
      <c r="B110" s="73" t="s">
        <v>302</v>
      </c>
      <c r="C110" s="216"/>
      <c r="D110" s="216"/>
      <c r="E110" s="142"/>
    </row>
    <row r="111" spans="1:5" ht="12" customHeight="1">
      <c r="A111" s="12" t="s">
        <v>384</v>
      </c>
      <c r="B111" s="73" t="s">
        <v>303</v>
      </c>
      <c r="C111" s="216"/>
      <c r="D111" s="216"/>
      <c r="E111" s="142"/>
    </row>
    <row r="112" spans="1:5" ht="12" customHeight="1">
      <c r="A112" s="14" t="s">
        <v>385</v>
      </c>
      <c r="B112" s="73" t="s">
        <v>304</v>
      </c>
      <c r="C112" s="216"/>
      <c r="D112" s="216"/>
      <c r="E112" s="142"/>
    </row>
    <row r="113" spans="1:5" ht="12" customHeight="1">
      <c r="A113" s="12" t="s">
        <v>389</v>
      </c>
      <c r="B113" s="9" t="s">
        <v>39</v>
      </c>
      <c r="C113" s="214"/>
      <c r="D113" s="214"/>
      <c r="E113" s="140"/>
    </row>
    <row r="114" spans="1:5" ht="12" customHeight="1">
      <c r="A114" s="12" t="s">
        <v>390</v>
      </c>
      <c r="B114" s="6" t="s">
        <v>392</v>
      </c>
      <c r="C114" s="214"/>
      <c r="D114" s="214"/>
      <c r="E114" s="140"/>
    </row>
    <row r="115" spans="1:5" ht="12" customHeight="1" thickBot="1">
      <c r="A115" s="16" t="s">
        <v>391</v>
      </c>
      <c r="B115" s="284" t="s">
        <v>393</v>
      </c>
      <c r="C115" s="296"/>
      <c r="D115" s="296"/>
      <c r="E115" s="290"/>
    </row>
    <row r="116" spans="1:5" ht="12" customHeight="1" thickBot="1">
      <c r="A116" s="282" t="s">
        <v>10</v>
      </c>
      <c r="B116" s="283" t="s">
        <v>305</v>
      </c>
      <c r="C116" s="297">
        <f>+C117+C119+C121</f>
        <v>0</v>
      </c>
      <c r="D116" s="213">
        <f>+D117+D119+D121</f>
        <v>0</v>
      </c>
      <c r="E116" s="291">
        <f>+E117+E119+E121</f>
        <v>0</v>
      </c>
    </row>
    <row r="117" spans="1:5" ht="12" customHeight="1">
      <c r="A117" s="13" t="s">
        <v>76</v>
      </c>
      <c r="B117" s="6" t="s">
        <v>168</v>
      </c>
      <c r="C117" s="215"/>
      <c r="D117" s="308"/>
      <c r="E117" s="141"/>
    </row>
    <row r="118" spans="1:5" ht="12" customHeight="1">
      <c r="A118" s="13" t="s">
        <v>77</v>
      </c>
      <c r="B118" s="10" t="s">
        <v>309</v>
      </c>
      <c r="C118" s="215"/>
      <c r="D118" s="308"/>
      <c r="E118" s="141"/>
    </row>
    <row r="119" spans="1:5" ht="12" customHeight="1">
      <c r="A119" s="13" t="s">
        <v>78</v>
      </c>
      <c r="B119" s="10" t="s">
        <v>135</v>
      </c>
      <c r="C119" s="214"/>
      <c r="D119" s="309"/>
      <c r="E119" s="140"/>
    </row>
    <row r="120" spans="1:5" ht="12" customHeight="1">
      <c r="A120" s="13" t="s">
        <v>79</v>
      </c>
      <c r="B120" s="10" t="s">
        <v>310</v>
      </c>
      <c r="C120" s="214"/>
      <c r="D120" s="309"/>
      <c r="E120" s="140"/>
    </row>
    <row r="121" spans="1:5" ht="12" customHeight="1">
      <c r="A121" s="13" t="s">
        <v>80</v>
      </c>
      <c r="B121" s="148" t="s">
        <v>171</v>
      </c>
      <c r="C121" s="214"/>
      <c r="D121" s="309"/>
      <c r="E121" s="140"/>
    </row>
    <row r="122" spans="1:5" ht="12" customHeight="1">
      <c r="A122" s="13" t="s">
        <v>87</v>
      </c>
      <c r="B122" s="147" t="s">
        <v>373</v>
      </c>
      <c r="C122" s="214"/>
      <c r="D122" s="309"/>
      <c r="E122" s="140"/>
    </row>
    <row r="123" spans="1:5" ht="12" customHeight="1">
      <c r="A123" s="13" t="s">
        <v>89</v>
      </c>
      <c r="B123" s="223" t="s">
        <v>315</v>
      </c>
      <c r="C123" s="214"/>
      <c r="D123" s="309"/>
      <c r="E123" s="140"/>
    </row>
    <row r="124" spans="1:5" ht="22.5">
      <c r="A124" s="13" t="s">
        <v>136</v>
      </c>
      <c r="B124" s="72" t="s">
        <v>298</v>
      </c>
      <c r="C124" s="214"/>
      <c r="D124" s="309"/>
      <c r="E124" s="140"/>
    </row>
    <row r="125" spans="1:5" ht="12" customHeight="1">
      <c r="A125" s="13" t="s">
        <v>137</v>
      </c>
      <c r="B125" s="72" t="s">
        <v>314</v>
      </c>
      <c r="C125" s="214"/>
      <c r="D125" s="309"/>
      <c r="E125" s="140"/>
    </row>
    <row r="126" spans="1:5" ht="12" customHeight="1">
      <c r="A126" s="13" t="s">
        <v>138</v>
      </c>
      <c r="B126" s="72" t="s">
        <v>313</v>
      </c>
      <c r="C126" s="214"/>
      <c r="D126" s="309"/>
      <c r="E126" s="140"/>
    </row>
    <row r="127" spans="1:5" ht="12" customHeight="1">
      <c r="A127" s="13" t="s">
        <v>306</v>
      </c>
      <c r="B127" s="72" t="s">
        <v>301</v>
      </c>
      <c r="C127" s="214"/>
      <c r="D127" s="309"/>
      <c r="E127" s="140"/>
    </row>
    <row r="128" spans="1:5" ht="12" customHeight="1">
      <c r="A128" s="13" t="s">
        <v>307</v>
      </c>
      <c r="B128" s="72" t="s">
        <v>312</v>
      </c>
      <c r="C128" s="214"/>
      <c r="D128" s="309"/>
      <c r="E128" s="140"/>
    </row>
    <row r="129" spans="1:5" ht="23.25" thickBot="1">
      <c r="A129" s="11" t="s">
        <v>308</v>
      </c>
      <c r="B129" s="72" t="s">
        <v>311</v>
      </c>
      <c r="C129" s="216"/>
      <c r="D129" s="310"/>
      <c r="E129" s="142"/>
    </row>
    <row r="130" spans="1:5" ht="12" customHeight="1" thickBot="1">
      <c r="A130" s="18" t="s">
        <v>11</v>
      </c>
      <c r="B130" s="65" t="s">
        <v>394</v>
      </c>
      <c r="C130" s="213">
        <f>+C95+C116</f>
        <v>0</v>
      </c>
      <c r="D130" s="307">
        <f>+D95+D116</f>
        <v>0</v>
      </c>
      <c r="E130" s="139">
        <f>+E95+E116</f>
        <v>0</v>
      </c>
    </row>
    <row r="131" spans="1:5" ht="12" customHeight="1" thickBot="1">
      <c r="A131" s="18" t="s">
        <v>12</v>
      </c>
      <c r="B131" s="65" t="s">
        <v>471</v>
      </c>
      <c r="C131" s="213">
        <f>+C132+C133+C134</f>
        <v>0</v>
      </c>
      <c r="D131" s="307">
        <f>+D132+D133+D134</f>
        <v>0</v>
      </c>
      <c r="E131" s="139">
        <f>+E132+E133+E134</f>
        <v>0</v>
      </c>
    </row>
    <row r="132" spans="1:5" ht="12" customHeight="1">
      <c r="A132" s="13" t="s">
        <v>206</v>
      </c>
      <c r="B132" s="10" t="s">
        <v>402</v>
      </c>
      <c r="C132" s="214"/>
      <c r="D132" s="309"/>
      <c r="E132" s="140"/>
    </row>
    <row r="133" spans="1:5" ht="12" customHeight="1">
      <c r="A133" s="13" t="s">
        <v>209</v>
      </c>
      <c r="B133" s="10" t="s">
        <v>403</v>
      </c>
      <c r="C133" s="214"/>
      <c r="D133" s="309"/>
      <c r="E133" s="140"/>
    </row>
    <row r="134" spans="1:5" ht="12" customHeight="1" thickBot="1">
      <c r="A134" s="11" t="s">
        <v>210</v>
      </c>
      <c r="B134" s="10" t="s">
        <v>404</v>
      </c>
      <c r="C134" s="214"/>
      <c r="D134" s="309"/>
      <c r="E134" s="140"/>
    </row>
    <row r="135" spans="1:5" ht="12" customHeight="1" thickBot="1">
      <c r="A135" s="18" t="s">
        <v>13</v>
      </c>
      <c r="B135" s="65" t="s">
        <v>396</v>
      </c>
      <c r="C135" s="213">
        <f>SUM(C136:C141)</f>
        <v>0</v>
      </c>
      <c r="D135" s="307">
        <f>SUM(D136:D141)</f>
        <v>0</v>
      </c>
      <c r="E135" s="139">
        <f>SUM(E136:E141)</f>
        <v>0</v>
      </c>
    </row>
    <row r="136" spans="1:5" ht="12" customHeight="1">
      <c r="A136" s="13" t="s">
        <v>63</v>
      </c>
      <c r="B136" s="7" t="s">
        <v>405</v>
      </c>
      <c r="C136" s="214"/>
      <c r="D136" s="309"/>
      <c r="E136" s="140"/>
    </row>
    <row r="137" spans="1:5" ht="12" customHeight="1">
      <c r="A137" s="13" t="s">
        <v>64</v>
      </c>
      <c r="B137" s="7" t="s">
        <v>397</v>
      </c>
      <c r="C137" s="214"/>
      <c r="D137" s="309"/>
      <c r="E137" s="140"/>
    </row>
    <row r="138" spans="1:5" ht="12" customHeight="1">
      <c r="A138" s="13" t="s">
        <v>65</v>
      </c>
      <c r="B138" s="7" t="s">
        <v>398</v>
      </c>
      <c r="C138" s="214"/>
      <c r="D138" s="309"/>
      <c r="E138" s="140"/>
    </row>
    <row r="139" spans="1:5" ht="12" customHeight="1">
      <c r="A139" s="13" t="s">
        <v>123</v>
      </c>
      <c r="B139" s="7" t="s">
        <v>399</v>
      </c>
      <c r="C139" s="214"/>
      <c r="D139" s="309"/>
      <c r="E139" s="140"/>
    </row>
    <row r="140" spans="1:5" ht="12" customHeight="1">
      <c r="A140" s="13" t="s">
        <v>124</v>
      </c>
      <c r="B140" s="7" t="s">
        <v>400</v>
      </c>
      <c r="C140" s="214"/>
      <c r="D140" s="309"/>
      <c r="E140" s="140"/>
    </row>
    <row r="141" spans="1:5" ht="12" customHeight="1" thickBot="1">
      <c r="A141" s="11" t="s">
        <v>125</v>
      </c>
      <c r="B141" s="7" t="s">
        <v>401</v>
      </c>
      <c r="C141" s="214"/>
      <c r="D141" s="309"/>
      <c r="E141" s="140"/>
    </row>
    <row r="142" spans="1:5" ht="12" customHeight="1" thickBot="1">
      <c r="A142" s="18" t="s">
        <v>14</v>
      </c>
      <c r="B142" s="65" t="s">
        <v>409</v>
      </c>
      <c r="C142" s="219">
        <f>+C143+C144+C145+C146</f>
        <v>0</v>
      </c>
      <c r="D142" s="311">
        <f>+D143+D144+D145+D146</f>
        <v>0</v>
      </c>
      <c r="E142" s="256">
        <f>+E143+E144+E145+E146</f>
        <v>0</v>
      </c>
    </row>
    <row r="143" spans="1:5" ht="12" customHeight="1">
      <c r="A143" s="13" t="s">
        <v>66</v>
      </c>
      <c r="B143" s="7" t="s">
        <v>316</v>
      </c>
      <c r="C143" s="214"/>
      <c r="D143" s="309"/>
      <c r="E143" s="140"/>
    </row>
    <row r="144" spans="1:5" ht="12" customHeight="1">
      <c r="A144" s="13" t="s">
        <v>67</v>
      </c>
      <c r="B144" s="7" t="s">
        <v>317</v>
      </c>
      <c r="C144" s="214"/>
      <c r="D144" s="309"/>
      <c r="E144" s="140"/>
    </row>
    <row r="145" spans="1:5" ht="12" customHeight="1">
      <c r="A145" s="13" t="s">
        <v>230</v>
      </c>
      <c r="B145" s="7" t="s">
        <v>410</v>
      </c>
      <c r="C145" s="214"/>
      <c r="D145" s="309"/>
      <c r="E145" s="140"/>
    </row>
    <row r="146" spans="1:5" ht="12" customHeight="1" thickBot="1">
      <c r="A146" s="11" t="s">
        <v>231</v>
      </c>
      <c r="B146" s="5" t="s">
        <v>336</v>
      </c>
      <c r="C146" s="214"/>
      <c r="D146" s="309"/>
      <c r="E146" s="140"/>
    </row>
    <row r="147" spans="1:5" ht="12" customHeight="1" thickBot="1">
      <c r="A147" s="18" t="s">
        <v>15</v>
      </c>
      <c r="B147" s="65" t="s">
        <v>411</v>
      </c>
      <c r="C147" s="298">
        <f>SUM(C148:C152)</f>
        <v>0</v>
      </c>
      <c r="D147" s="312">
        <f>SUM(D148:D152)</f>
        <v>0</v>
      </c>
      <c r="E147" s="292">
        <f>SUM(E148:E152)</f>
        <v>0</v>
      </c>
    </row>
    <row r="148" spans="1:5" ht="12" customHeight="1">
      <c r="A148" s="13" t="s">
        <v>68</v>
      </c>
      <c r="B148" s="7" t="s">
        <v>406</v>
      </c>
      <c r="C148" s="214"/>
      <c r="D148" s="309"/>
      <c r="E148" s="140"/>
    </row>
    <row r="149" spans="1:5" ht="12" customHeight="1">
      <c r="A149" s="13" t="s">
        <v>69</v>
      </c>
      <c r="B149" s="7" t="s">
        <v>413</v>
      </c>
      <c r="C149" s="214"/>
      <c r="D149" s="309"/>
      <c r="E149" s="140"/>
    </row>
    <row r="150" spans="1:5" ht="12" customHeight="1">
      <c r="A150" s="13" t="s">
        <v>242</v>
      </c>
      <c r="B150" s="7" t="s">
        <v>408</v>
      </c>
      <c r="C150" s="214"/>
      <c r="D150" s="309"/>
      <c r="E150" s="140"/>
    </row>
    <row r="151" spans="1:5" ht="12" customHeight="1">
      <c r="A151" s="13" t="s">
        <v>243</v>
      </c>
      <c r="B151" s="7" t="s">
        <v>414</v>
      </c>
      <c r="C151" s="214"/>
      <c r="D151" s="309"/>
      <c r="E151" s="140"/>
    </row>
    <row r="152" spans="1:5" ht="12" customHeight="1" thickBot="1">
      <c r="A152" s="13" t="s">
        <v>412</v>
      </c>
      <c r="B152" s="7" t="s">
        <v>415</v>
      </c>
      <c r="C152" s="214"/>
      <c r="D152" s="309"/>
      <c r="E152" s="140"/>
    </row>
    <row r="153" spans="1:5" ht="12" customHeight="1" thickBot="1">
      <c r="A153" s="18" t="s">
        <v>16</v>
      </c>
      <c r="B153" s="65" t="s">
        <v>416</v>
      </c>
      <c r="C153" s="299"/>
      <c r="D153" s="313"/>
      <c r="E153" s="293"/>
    </row>
    <row r="154" spans="1:5" ht="12" customHeight="1" thickBot="1">
      <c r="A154" s="18" t="s">
        <v>17</v>
      </c>
      <c r="B154" s="65" t="s">
        <v>417</v>
      </c>
      <c r="C154" s="299"/>
      <c r="D154" s="313"/>
      <c r="E154" s="293"/>
    </row>
    <row r="155" spans="1:9" ht="15" customHeight="1" thickBot="1">
      <c r="A155" s="18" t="s">
        <v>18</v>
      </c>
      <c r="B155" s="65" t="s">
        <v>419</v>
      </c>
      <c r="C155" s="300">
        <f>+C131+C135+C142+C147+C153+C154</f>
        <v>0</v>
      </c>
      <c r="D155" s="314">
        <f>+D131+D135+D142+D147+D153+D154</f>
        <v>0</v>
      </c>
      <c r="E155" s="294">
        <f>+E131+E135+E142+E147+E153+E154</f>
        <v>0</v>
      </c>
      <c r="F155" s="237"/>
      <c r="G155" s="238"/>
      <c r="H155" s="238"/>
      <c r="I155" s="238"/>
    </row>
    <row r="156" spans="1:5" s="226" customFormat="1" ht="12.75" customHeight="1" thickBot="1">
      <c r="A156" s="149" t="s">
        <v>19</v>
      </c>
      <c r="B156" s="200" t="s">
        <v>418</v>
      </c>
      <c r="C156" s="300">
        <f>+C130+C155</f>
        <v>0</v>
      </c>
      <c r="D156" s="314">
        <f>+D130+D155</f>
        <v>0</v>
      </c>
      <c r="E156" s="294">
        <f>+E130+E155</f>
        <v>0</v>
      </c>
    </row>
    <row r="157" ht="7.5" customHeight="1"/>
    <row r="158" spans="1:5" ht="15.75">
      <c r="A158" s="467" t="s">
        <v>318</v>
      </c>
      <c r="B158" s="467"/>
      <c r="C158" s="467"/>
      <c r="D158" s="467"/>
      <c r="E158" s="467"/>
    </row>
    <row r="159" spans="1:5" ht="15" customHeight="1" thickBot="1">
      <c r="A159" s="458" t="s">
        <v>111</v>
      </c>
      <c r="B159" s="458"/>
      <c r="C159" s="151"/>
      <c r="E159" s="151" t="s">
        <v>169</v>
      </c>
    </row>
    <row r="160" spans="1:5" ht="25.5" customHeight="1" thickBot="1">
      <c r="A160" s="18">
        <v>1</v>
      </c>
      <c r="B160" s="23" t="s">
        <v>420</v>
      </c>
      <c r="C160" s="306">
        <f>+C63-C130</f>
        <v>0</v>
      </c>
      <c r="D160" s="213">
        <f>+D63-D130</f>
        <v>0</v>
      </c>
      <c r="E160" s="139">
        <f>+E63-E130</f>
        <v>0</v>
      </c>
    </row>
    <row r="161" spans="1:5" ht="32.25" customHeight="1" thickBot="1">
      <c r="A161" s="18" t="s">
        <v>10</v>
      </c>
      <c r="B161" s="23" t="s">
        <v>426</v>
      </c>
      <c r="C161" s="213">
        <f>+C87-C155</f>
        <v>0</v>
      </c>
      <c r="D161" s="213">
        <f>+D87-D155</f>
        <v>0</v>
      </c>
      <c r="E161" s="139">
        <f>+E87-E155</f>
        <v>0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2015. ÉVI KÖLTSÉGVETÉS 
ÁLLAMIGAZGATÁSI FELADATOK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115" zoomScaleSheetLayoutView="100" workbookViewId="0" topLeftCell="A1">
      <selection activeCell="F24" sqref="F24"/>
    </sheetView>
  </sheetViews>
  <sheetFormatPr defaultColWidth="9.00390625" defaultRowHeight="12.75"/>
  <cols>
    <col min="1" max="1" width="6.875" style="38" customWidth="1"/>
    <col min="2" max="2" width="48.00390625" style="87" customWidth="1"/>
    <col min="3" max="5" width="15.50390625" style="38" customWidth="1"/>
    <col min="6" max="6" width="55.12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9.75" customHeight="1">
      <c r="B1" s="159" t="s">
        <v>115</v>
      </c>
      <c r="C1" s="160"/>
      <c r="D1" s="160"/>
      <c r="E1" s="160"/>
      <c r="F1" s="160"/>
      <c r="G1" s="160"/>
      <c r="H1" s="160"/>
      <c r="I1" s="160"/>
      <c r="J1" s="470" t="s">
        <v>472</v>
      </c>
    </row>
    <row r="2" spans="7:10" ht="14.25" thickBot="1">
      <c r="G2" s="161"/>
      <c r="H2" s="161"/>
      <c r="I2" s="161" t="s">
        <v>50</v>
      </c>
      <c r="J2" s="470"/>
    </row>
    <row r="3" spans="1:10" ht="18" customHeight="1" thickBot="1">
      <c r="A3" s="468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70"/>
    </row>
    <row r="4" spans="1:10" s="165" customFormat="1" ht="35.25" customHeight="1" thickBot="1">
      <c r="A4" s="469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VI. 30. teljesítés")</f>
        <v>2015. VI.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VI. 30. teljesítés</v>
      </c>
      <c r="J4" s="470"/>
    </row>
    <row r="5" spans="1:10" s="169" customFormat="1" ht="12" customHeight="1" thickBot="1">
      <c r="A5" s="166" t="s">
        <v>433</v>
      </c>
      <c r="B5" s="167" t="s">
        <v>434</v>
      </c>
      <c r="C5" s="168" t="s">
        <v>435</v>
      </c>
      <c r="D5" s="318" t="s">
        <v>437</v>
      </c>
      <c r="E5" s="318" t="s">
        <v>436</v>
      </c>
      <c r="F5" s="167" t="s">
        <v>473</v>
      </c>
      <c r="G5" s="168" t="s">
        <v>439</v>
      </c>
      <c r="H5" s="168" t="s">
        <v>440</v>
      </c>
      <c r="I5" s="325" t="s">
        <v>474</v>
      </c>
      <c r="J5" s="470"/>
    </row>
    <row r="6" spans="1:10" ht="12.75" customHeight="1">
      <c r="A6" s="170" t="s">
        <v>9</v>
      </c>
      <c r="B6" s="171" t="s">
        <v>319</v>
      </c>
      <c r="C6" s="152">
        <v>14748</v>
      </c>
      <c r="D6" s="152">
        <v>15054</v>
      </c>
      <c r="E6" s="152">
        <v>8055</v>
      </c>
      <c r="F6" s="171" t="s">
        <v>52</v>
      </c>
      <c r="G6" s="423">
        <v>6887</v>
      </c>
      <c r="H6" s="152">
        <v>7018</v>
      </c>
      <c r="I6" s="328">
        <v>4303</v>
      </c>
      <c r="J6" s="470"/>
    </row>
    <row r="7" spans="1:10" ht="12.75" customHeight="1">
      <c r="A7" s="172" t="s">
        <v>10</v>
      </c>
      <c r="B7" s="173" t="s">
        <v>320</v>
      </c>
      <c r="C7" s="153">
        <v>2322</v>
      </c>
      <c r="D7" s="153">
        <v>2322</v>
      </c>
      <c r="E7" s="153">
        <v>1561</v>
      </c>
      <c r="F7" s="173" t="s">
        <v>131</v>
      </c>
      <c r="G7" s="424">
        <v>1890</v>
      </c>
      <c r="H7" s="153">
        <v>1926</v>
      </c>
      <c r="I7" s="329">
        <v>882</v>
      </c>
      <c r="J7" s="470"/>
    </row>
    <row r="8" spans="1:10" ht="12.75" customHeight="1">
      <c r="A8" s="172" t="s">
        <v>11</v>
      </c>
      <c r="B8" s="173" t="s">
        <v>341</v>
      </c>
      <c r="C8" s="153"/>
      <c r="D8" s="153"/>
      <c r="E8" s="153"/>
      <c r="F8" s="173" t="s">
        <v>174</v>
      </c>
      <c r="G8" s="424">
        <v>12758</v>
      </c>
      <c r="H8" s="153">
        <v>12056</v>
      </c>
      <c r="I8" s="329">
        <v>4688</v>
      </c>
      <c r="J8" s="470"/>
    </row>
    <row r="9" spans="1:10" ht="12.75" customHeight="1">
      <c r="A9" s="172" t="s">
        <v>12</v>
      </c>
      <c r="B9" s="173" t="s">
        <v>122</v>
      </c>
      <c r="C9" s="153">
        <v>3362</v>
      </c>
      <c r="D9" s="153">
        <v>3362</v>
      </c>
      <c r="E9" s="153">
        <v>1456</v>
      </c>
      <c r="F9" s="173" t="s">
        <v>132</v>
      </c>
      <c r="G9" s="424">
        <v>927</v>
      </c>
      <c r="H9" s="153">
        <v>927</v>
      </c>
      <c r="I9" s="329">
        <v>524</v>
      </c>
      <c r="J9" s="470"/>
    </row>
    <row r="10" spans="1:10" ht="12.75" customHeight="1">
      <c r="A10" s="172" t="s">
        <v>13</v>
      </c>
      <c r="B10" s="174" t="s">
        <v>366</v>
      </c>
      <c r="C10" s="153">
        <v>2075</v>
      </c>
      <c r="D10" s="153">
        <v>2075</v>
      </c>
      <c r="E10" s="153">
        <v>800</v>
      </c>
      <c r="F10" s="173" t="s">
        <v>133</v>
      </c>
      <c r="G10" s="153"/>
      <c r="H10" s="153">
        <v>910</v>
      </c>
      <c r="I10" s="329">
        <v>476</v>
      </c>
      <c r="J10" s="470"/>
    </row>
    <row r="11" spans="1:10" ht="12.75" customHeight="1">
      <c r="A11" s="172" t="s">
        <v>14</v>
      </c>
      <c r="B11" s="173" t="s">
        <v>321</v>
      </c>
      <c r="C11" s="154"/>
      <c r="D11" s="154"/>
      <c r="E11" s="154"/>
      <c r="F11" s="173" t="s">
        <v>39</v>
      </c>
      <c r="G11" s="153"/>
      <c r="H11" s="153"/>
      <c r="I11" s="329"/>
      <c r="J11" s="470"/>
    </row>
    <row r="12" spans="1:10" ht="12.75" customHeight="1">
      <c r="A12" s="172" t="s">
        <v>15</v>
      </c>
      <c r="B12" s="173" t="s">
        <v>427</v>
      </c>
      <c r="C12" s="153"/>
      <c r="D12" s="153"/>
      <c r="E12" s="153"/>
      <c r="F12" s="30"/>
      <c r="G12" s="153"/>
      <c r="H12" s="153"/>
      <c r="I12" s="329"/>
      <c r="J12" s="470"/>
    </row>
    <row r="13" spans="1:10" ht="12.75" customHeight="1">
      <c r="A13" s="172" t="s">
        <v>16</v>
      </c>
      <c r="B13" s="30"/>
      <c r="C13" s="153"/>
      <c r="D13" s="153"/>
      <c r="E13" s="153"/>
      <c r="F13" s="30"/>
      <c r="G13" s="153"/>
      <c r="H13" s="153"/>
      <c r="I13" s="329"/>
      <c r="J13" s="470"/>
    </row>
    <row r="14" spans="1:10" ht="12.75" customHeight="1">
      <c r="A14" s="172" t="s">
        <v>17</v>
      </c>
      <c r="B14" s="239"/>
      <c r="C14" s="154"/>
      <c r="D14" s="154"/>
      <c r="E14" s="154"/>
      <c r="F14" s="30"/>
      <c r="G14" s="153"/>
      <c r="H14" s="153"/>
      <c r="I14" s="329"/>
      <c r="J14" s="470"/>
    </row>
    <row r="15" spans="1:10" ht="12.75" customHeight="1">
      <c r="A15" s="172" t="s">
        <v>18</v>
      </c>
      <c r="B15" s="30"/>
      <c r="C15" s="153"/>
      <c r="D15" s="153"/>
      <c r="E15" s="153"/>
      <c r="F15" s="30"/>
      <c r="G15" s="153"/>
      <c r="H15" s="153"/>
      <c r="I15" s="329"/>
      <c r="J15" s="470"/>
    </row>
    <row r="16" spans="1:10" ht="12.75" customHeight="1">
      <c r="A16" s="172" t="s">
        <v>19</v>
      </c>
      <c r="B16" s="30"/>
      <c r="C16" s="153"/>
      <c r="D16" s="153"/>
      <c r="E16" s="153"/>
      <c r="F16" s="30"/>
      <c r="G16" s="153"/>
      <c r="H16" s="153"/>
      <c r="I16" s="329"/>
      <c r="J16" s="470"/>
    </row>
    <row r="17" spans="1:10" ht="12.75" customHeight="1" thickBot="1">
      <c r="A17" s="172" t="s">
        <v>20</v>
      </c>
      <c r="B17" s="40"/>
      <c r="C17" s="155"/>
      <c r="D17" s="155"/>
      <c r="E17" s="155"/>
      <c r="F17" s="30"/>
      <c r="G17" s="155"/>
      <c r="H17" s="155"/>
      <c r="I17" s="330"/>
      <c r="J17" s="470"/>
    </row>
    <row r="18" spans="1:10" ht="21.75" thickBot="1">
      <c r="A18" s="175" t="s">
        <v>21</v>
      </c>
      <c r="B18" s="66" t="s">
        <v>428</v>
      </c>
      <c r="C18" s="156">
        <f>SUM(C6:C17)</f>
        <v>22507</v>
      </c>
      <c r="D18" s="156">
        <f>SUM(D6:D17)</f>
        <v>22813</v>
      </c>
      <c r="E18" s="156">
        <f>SUM(E6:E17)</f>
        <v>11872</v>
      </c>
      <c r="F18" s="66" t="s">
        <v>327</v>
      </c>
      <c r="G18" s="156">
        <f>SUM(G6:G17)</f>
        <v>22462</v>
      </c>
      <c r="H18" s="156">
        <f>SUM(H6:H17)</f>
        <v>22837</v>
      </c>
      <c r="I18" s="194">
        <f>SUM(I6:I17)</f>
        <v>10873</v>
      </c>
      <c r="J18" s="470"/>
    </row>
    <row r="19" spans="1:10" ht="12.75" customHeight="1">
      <c r="A19" s="176" t="s">
        <v>22</v>
      </c>
      <c r="B19" s="177" t="s">
        <v>324</v>
      </c>
      <c r="C19" s="286">
        <f>+C20+C21+C22+C23</f>
        <v>0</v>
      </c>
      <c r="D19" s="286">
        <f>+D20+D21+D22+D23</f>
        <v>0</v>
      </c>
      <c r="E19" s="286">
        <f>+E20+E21+E22+E23</f>
        <v>0</v>
      </c>
      <c r="F19" s="178" t="s">
        <v>139</v>
      </c>
      <c r="G19" s="157"/>
      <c r="H19" s="157"/>
      <c r="I19" s="331"/>
      <c r="J19" s="470"/>
    </row>
    <row r="20" spans="1:10" ht="12.75" customHeight="1">
      <c r="A20" s="179" t="s">
        <v>23</v>
      </c>
      <c r="B20" s="178" t="s">
        <v>166</v>
      </c>
      <c r="C20" s="55"/>
      <c r="D20" s="55"/>
      <c r="E20" s="55"/>
      <c r="F20" s="178" t="s">
        <v>326</v>
      </c>
      <c r="G20" s="55"/>
      <c r="H20" s="55"/>
      <c r="I20" s="332"/>
      <c r="J20" s="470"/>
    </row>
    <row r="21" spans="1:10" ht="12.75" customHeight="1">
      <c r="A21" s="179" t="s">
        <v>24</v>
      </c>
      <c r="B21" s="178" t="s">
        <v>167</v>
      </c>
      <c r="C21" s="55"/>
      <c r="D21" s="55"/>
      <c r="E21" s="55"/>
      <c r="F21" s="178" t="s">
        <v>113</v>
      </c>
      <c r="G21" s="55"/>
      <c r="H21" s="55"/>
      <c r="I21" s="332"/>
      <c r="J21" s="470"/>
    </row>
    <row r="22" spans="1:10" ht="12.75" customHeight="1">
      <c r="A22" s="179" t="s">
        <v>25</v>
      </c>
      <c r="B22" s="178" t="s">
        <v>172</v>
      </c>
      <c r="C22" s="55"/>
      <c r="D22" s="55"/>
      <c r="E22" s="55"/>
      <c r="F22" s="178" t="s">
        <v>114</v>
      </c>
      <c r="G22" s="55"/>
      <c r="H22" s="55"/>
      <c r="I22" s="332"/>
      <c r="J22" s="470"/>
    </row>
    <row r="23" spans="1:10" ht="12.75" customHeight="1">
      <c r="A23" s="179" t="s">
        <v>26</v>
      </c>
      <c r="B23" s="178" t="s">
        <v>173</v>
      </c>
      <c r="C23" s="55"/>
      <c r="D23" s="55"/>
      <c r="E23" s="55"/>
      <c r="F23" s="177" t="s">
        <v>175</v>
      </c>
      <c r="G23" s="55"/>
      <c r="H23" s="55"/>
      <c r="I23" s="332"/>
      <c r="J23" s="470"/>
    </row>
    <row r="24" spans="1:10" ht="12.75" customHeight="1">
      <c r="A24" s="179" t="s">
        <v>27</v>
      </c>
      <c r="B24" s="178" t="s">
        <v>325</v>
      </c>
      <c r="C24" s="180">
        <f>+C25+C26</f>
        <v>0</v>
      </c>
      <c r="D24" s="180">
        <f>+D25+D26</f>
        <v>0</v>
      </c>
      <c r="E24" s="180">
        <f>+E25+E26</f>
        <v>0</v>
      </c>
      <c r="F24" s="178" t="s">
        <v>140</v>
      </c>
      <c r="G24" s="55"/>
      <c r="H24" s="55"/>
      <c r="I24" s="332"/>
      <c r="J24" s="470"/>
    </row>
    <row r="25" spans="1:10" ht="12.75" customHeight="1">
      <c r="A25" s="176" t="s">
        <v>28</v>
      </c>
      <c r="B25" s="177" t="s">
        <v>322</v>
      </c>
      <c r="C25" s="157"/>
      <c r="D25" s="157"/>
      <c r="E25" s="157"/>
      <c r="F25" s="171" t="s">
        <v>410</v>
      </c>
      <c r="G25" s="157"/>
      <c r="H25" s="157"/>
      <c r="I25" s="331"/>
      <c r="J25" s="470"/>
    </row>
    <row r="26" spans="1:10" ht="12.75" customHeight="1">
      <c r="A26" s="179" t="s">
        <v>29</v>
      </c>
      <c r="B26" s="178" t="s">
        <v>323</v>
      </c>
      <c r="C26" s="55"/>
      <c r="D26" s="55"/>
      <c r="E26" s="55"/>
      <c r="F26" s="173" t="s">
        <v>416</v>
      </c>
      <c r="G26" s="55"/>
      <c r="H26" s="55"/>
      <c r="I26" s="332"/>
      <c r="J26" s="470"/>
    </row>
    <row r="27" spans="1:10" ht="12.75" customHeight="1">
      <c r="A27" s="172" t="s">
        <v>30</v>
      </c>
      <c r="B27" s="178" t="s">
        <v>548</v>
      </c>
      <c r="C27" s="55"/>
      <c r="D27" s="55"/>
      <c r="E27" s="55">
        <v>461</v>
      </c>
      <c r="F27" s="173" t="s">
        <v>317</v>
      </c>
      <c r="G27" s="55"/>
      <c r="H27" s="55">
        <v>581</v>
      </c>
      <c r="I27" s="332">
        <v>1041</v>
      </c>
      <c r="J27" s="470"/>
    </row>
    <row r="28" spans="1:10" ht="12.75" customHeight="1" thickBot="1">
      <c r="A28" s="209" t="s">
        <v>31</v>
      </c>
      <c r="B28" s="177" t="s">
        <v>280</v>
      </c>
      <c r="C28" s="157"/>
      <c r="D28" s="157"/>
      <c r="E28" s="157"/>
      <c r="F28" s="241"/>
      <c r="G28" s="157"/>
      <c r="H28" s="157"/>
      <c r="I28" s="331"/>
      <c r="J28" s="470"/>
    </row>
    <row r="29" spans="1:10" ht="24" customHeight="1" thickBot="1">
      <c r="A29" s="175" t="s">
        <v>32</v>
      </c>
      <c r="B29" s="66" t="s">
        <v>429</v>
      </c>
      <c r="C29" s="156">
        <f>+C19+C24+C27+C28</f>
        <v>0</v>
      </c>
      <c r="D29" s="156">
        <f>+D19+D24+D27+D28</f>
        <v>0</v>
      </c>
      <c r="E29" s="321">
        <f>+E19+E24+E27+E28</f>
        <v>461</v>
      </c>
      <c r="F29" s="66" t="s">
        <v>431</v>
      </c>
      <c r="G29" s="156">
        <f>SUM(G19:G28)</f>
        <v>0</v>
      </c>
      <c r="H29" s="156">
        <f>SUM(H19:H28)</f>
        <v>581</v>
      </c>
      <c r="I29" s="194">
        <f>SUM(I19:I28)</f>
        <v>1041</v>
      </c>
      <c r="J29" s="470"/>
    </row>
    <row r="30" spans="1:10" ht="13.5" thickBot="1">
      <c r="A30" s="175" t="s">
        <v>33</v>
      </c>
      <c r="B30" s="181" t="s">
        <v>430</v>
      </c>
      <c r="C30" s="326">
        <f>+C18+C29</f>
        <v>22507</v>
      </c>
      <c r="D30" s="326">
        <f>+D18+D29</f>
        <v>22813</v>
      </c>
      <c r="E30" s="182">
        <f>+E18+E29</f>
        <v>12333</v>
      </c>
      <c r="F30" s="181" t="s">
        <v>432</v>
      </c>
      <c r="G30" s="326">
        <f>+G18+G29</f>
        <v>22462</v>
      </c>
      <c r="H30" s="326">
        <f>+H18+H29</f>
        <v>23418</v>
      </c>
      <c r="I30" s="182">
        <f>+I18+I29</f>
        <v>11914</v>
      </c>
      <c r="J30" s="470"/>
    </row>
    <row r="31" spans="1:10" ht="13.5" thickBot="1">
      <c r="A31" s="175" t="s">
        <v>34</v>
      </c>
      <c r="B31" s="181" t="s">
        <v>117</v>
      </c>
      <c r="C31" s="326" t="str">
        <f>IF(C18-G18&lt;0,G18-C18,"-")</f>
        <v>-</v>
      </c>
      <c r="D31" s="326">
        <f>IF(D18-H18&lt;0,H18-D18,"-")</f>
        <v>24</v>
      </c>
      <c r="E31" s="182" t="str">
        <f>IF(E18-I18&lt;0,I18-E18,"-")</f>
        <v>-</v>
      </c>
      <c r="F31" s="181" t="s">
        <v>118</v>
      </c>
      <c r="G31" s="326">
        <f>IF(C18-G18&gt;0,C18-G18,"-")</f>
        <v>45</v>
      </c>
      <c r="H31" s="326" t="str">
        <f>IF(D18-H18&gt;0,D18-H18,"-")</f>
        <v>-</v>
      </c>
      <c r="I31" s="182">
        <f>IF(E18-I18&gt;0,E18-I18,"-")</f>
        <v>999</v>
      </c>
      <c r="J31" s="470"/>
    </row>
    <row r="32" spans="1:10" ht="13.5" thickBot="1">
      <c r="A32" s="175" t="s">
        <v>35</v>
      </c>
      <c r="B32" s="181" t="s">
        <v>176</v>
      </c>
      <c r="C32" s="326" t="str">
        <f>IF(C18+C29-G30&lt;0,G30-(C18+C29),"-")</f>
        <v>-</v>
      </c>
      <c r="D32" s="326">
        <f>IF(D18+D29-H30&lt;0,H30-(D18+D29),"-")</f>
        <v>605</v>
      </c>
      <c r="E32" s="182" t="str">
        <f>IF(E18+E29-I30&lt;0,I30-(E18+E29),"-")</f>
        <v>-</v>
      </c>
      <c r="F32" s="181" t="s">
        <v>177</v>
      </c>
      <c r="G32" s="326">
        <f>IF(C18+C29-G30&gt;0,C18+C29-G30,"-")</f>
        <v>45</v>
      </c>
      <c r="H32" s="326" t="str">
        <f>IF(D18+D29-H30&gt;0,D18+D29-H30,"-")</f>
        <v>-</v>
      </c>
      <c r="I32" s="182">
        <f>IF(E18+E29-I30&gt;0,E18+E29-I30,"-")</f>
        <v>419</v>
      </c>
      <c r="J32" s="470"/>
    </row>
    <row r="33" spans="2:6" ht="18.75">
      <c r="B33" s="471"/>
      <c r="C33" s="471"/>
      <c r="D33" s="471"/>
      <c r="E33" s="471"/>
      <c r="F33" s="471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E13" sqref="E13"/>
    </sheetView>
  </sheetViews>
  <sheetFormatPr defaultColWidth="9.00390625" defaultRowHeight="12.75"/>
  <cols>
    <col min="1" max="1" width="6.875" style="38" customWidth="1"/>
    <col min="2" max="2" width="49.875" style="87" customWidth="1"/>
    <col min="3" max="5" width="15.50390625" style="38" customWidth="1"/>
    <col min="6" max="6" width="49.875" style="38" customWidth="1"/>
    <col min="7" max="9" width="15.50390625" style="38" customWidth="1"/>
    <col min="10" max="10" width="4.875" style="38" customWidth="1"/>
    <col min="11" max="16384" width="9.375" style="38" customWidth="1"/>
  </cols>
  <sheetData>
    <row r="1" spans="2:10" ht="31.5">
      <c r="B1" s="159" t="s">
        <v>116</v>
      </c>
      <c r="C1" s="160"/>
      <c r="D1" s="160"/>
      <c r="E1" s="160"/>
      <c r="F1" s="160"/>
      <c r="G1" s="160"/>
      <c r="H1" s="160"/>
      <c r="I1" s="160"/>
      <c r="J1" s="470" t="s">
        <v>475</v>
      </c>
    </row>
    <row r="2" spans="7:10" ht="14.25" thickBot="1">
      <c r="G2" s="161" t="s">
        <v>50</v>
      </c>
      <c r="H2" s="161"/>
      <c r="I2" s="161"/>
      <c r="J2" s="470"/>
    </row>
    <row r="3" spans="1:10" ht="13.5" customHeight="1" thickBot="1">
      <c r="A3" s="468" t="s">
        <v>58</v>
      </c>
      <c r="B3" s="162" t="s">
        <v>45</v>
      </c>
      <c r="C3" s="163"/>
      <c r="D3" s="316"/>
      <c r="E3" s="316"/>
      <c r="F3" s="162" t="s">
        <v>46</v>
      </c>
      <c r="G3" s="164"/>
      <c r="H3" s="323"/>
      <c r="I3" s="324"/>
      <c r="J3" s="470"/>
    </row>
    <row r="4" spans="1:10" s="165" customFormat="1" ht="36.75" thickBot="1">
      <c r="A4" s="469"/>
      <c r="B4" s="88" t="s">
        <v>51</v>
      </c>
      <c r="C4" s="89" t="str">
        <f>+CONCATENATE('1.1.sz.mell.'!C3," eredeti előirányzat")</f>
        <v>2015. évi eredeti előirányzat</v>
      </c>
      <c r="D4" s="317" t="str">
        <f>+CONCATENATE('1.1.sz.mell.'!C3," módosított előirányzat")</f>
        <v>2015. évi módosított előirányzat</v>
      </c>
      <c r="E4" s="317" t="str">
        <f>+CONCATENATE(LEFT('1.1.sz.mell.'!C3,4),". VI. 30. teljesítés")</f>
        <v>2015. VI. 30. teljesítés</v>
      </c>
      <c r="F4" s="88" t="s">
        <v>51</v>
      </c>
      <c r="G4" s="89" t="str">
        <f>+C4</f>
        <v>2015. évi eredeti előirányzat</v>
      </c>
      <c r="H4" s="89" t="str">
        <f>+D4</f>
        <v>2015. évi módosított előirányzat</v>
      </c>
      <c r="I4" s="327" t="str">
        <f>+E4</f>
        <v>2015. VI. 30. teljesítés</v>
      </c>
      <c r="J4" s="470"/>
    </row>
    <row r="5" spans="1:10" s="165" customFormat="1" ht="13.5" thickBot="1">
      <c r="A5" s="166" t="s">
        <v>433</v>
      </c>
      <c r="B5" s="167" t="s">
        <v>434</v>
      </c>
      <c r="C5" s="168" t="s">
        <v>435</v>
      </c>
      <c r="D5" s="168" t="s">
        <v>437</v>
      </c>
      <c r="E5" s="168" t="s">
        <v>436</v>
      </c>
      <c r="F5" s="167" t="s">
        <v>438</v>
      </c>
      <c r="G5" s="168" t="s">
        <v>439</v>
      </c>
      <c r="H5" s="338" t="s">
        <v>440</v>
      </c>
      <c r="I5" s="333" t="s">
        <v>474</v>
      </c>
      <c r="J5" s="470"/>
    </row>
    <row r="6" spans="1:10" ht="12.75" customHeight="1">
      <c r="A6" s="170" t="s">
        <v>9</v>
      </c>
      <c r="B6" s="171" t="s">
        <v>328</v>
      </c>
      <c r="C6" s="152"/>
      <c r="D6" s="152"/>
      <c r="E6" s="152"/>
      <c r="F6" s="171" t="s">
        <v>168</v>
      </c>
      <c r="G6" s="152"/>
      <c r="H6" s="339">
        <v>703</v>
      </c>
      <c r="I6" s="192">
        <v>703</v>
      </c>
      <c r="J6" s="470"/>
    </row>
    <row r="7" spans="1:10" ht="12.75">
      <c r="A7" s="172" t="s">
        <v>10</v>
      </c>
      <c r="B7" s="173" t="s">
        <v>329</v>
      </c>
      <c r="C7" s="153"/>
      <c r="D7" s="153"/>
      <c r="E7" s="153"/>
      <c r="F7" s="173" t="s">
        <v>334</v>
      </c>
      <c r="G7" s="153"/>
      <c r="H7" s="153"/>
      <c r="I7" s="329"/>
      <c r="J7" s="470"/>
    </row>
    <row r="8" spans="1:10" ht="12.75" customHeight="1">
      <c r="A8" s="172" t="s">
        <v>11</v>
      </c>
      <c r="B8" s="173" t="s">
        <v>4</v>
      </c>
      <c r="C8" s="153"/>
      <c r="D8" s="153"/>
      <c r="E8" s="153"/>
      <c r="F8" s="173" t="s">
        <v>135</v>
      </c>
      <c r="G8" s="153"/>
      <c r="H8" s="153">
        <v>800</v>
      </c>
      <c r="I8" s="329">
        <v>640</v>
      </c>
      <c r="J8" s="470"/>
    </row>
    <row r="9" spans="1:10" ht="12.75" customHeight="1">
      <c r="A9" s="172" t="s">
        <v>12</v>
      </c>
      <c r="B9" s="173" t="s">
        <v>330</v>
      </c>
      <c r="C9" s="153"/>
      <c r="D9" s="153"/>
      <c r="E9" s="153"/>
      <c r="F9" s="173" t="s">
        <v>335</v>
      </c>
      <c r="G9" s="153"/>
      <c r="H9" s="153"/>
      <c r="I9" s="329"/>
      <c r="J9" s="470"/>
    </row>
    <row r="10" spans="1:10" ht="12.75" customHeight="1">
      <c r="A10" s="172" t="s">
        <v>13</v>
      </c>
      <c r="B10" s="173" t="s">
        <v>331</v>
      </c>
      <c r="C10" s="153"/>
      <c r="D10" s="153"/>
      <c r="E10" s="153"/>
      <c r="F10" s="173" t="s">
        <v>171</v>
      </c>
      <c r="G10" s="153"/>
      <c r="H10" s="153"/>
      <c r="I10" s="329"/>
      <c r="J10" s="470"/>
    </row>
    <row r="11" spans="1:10" ht="12.75" customHeight="1">
      <c r="A11" s="172" t="s">
        <v>14</v>
      </c>
      <c r="B11" s="173" t="s">
        <v>332</v>
      </c>
      <c r="C11" s="154"/>
      <c r="D11" s="154">
        <v>800</v>
      </c>
      <c r="E11" s="154">
        <v>800</v>
      </c>
      <c r="F11" s="242"/>
      <c r="G11" s="153"/>
      <c r="H11" s="153"/>
      <c r="I11" s="329"/>
      <c r="J11" s="470"/>
    </row>
    <row r="12" spans="1:10" ht="12.75" customHeight="1">
      <c r="A12" s="172" t="s">
        <v>15</v>
      </c>
      <c r="B12" s="30"/>
      <c r="C12" s="153"/>
      <c r="D12" s="153"/>
      <c r="E12" s="153"/>
      <c r="F12" s="242"/>
      <c r="G12" s="153"/>
      <c r="H12" s="153"/>
      <c r="I12" s="329"/>
      <c r="J12" s="470"/>
    </row>
    <row r="13" spans="1:10" ht="12.75" customHeight="1">
      <c r="A13" s="172" t="s">
        <v>16</v>
      </c>
      <c r="B13" s="30"/>
      <c r="C13" s="153"/>
      <c r="D13" s="153"/>
      <c r="E13" s="153"/>
      <c r="F13" s="243"/>
      <c r="G13" s="153"/>
      <c r="H13" s="153"/>
      <c r="I13" s="329"/>
      <c r="J13" s="470"/>
    </row>
    <row r="14" spans="1:10" ht="12.75" customHeight="1">
      <c r="A14" s="172" t="s">
        <v>17</v>
      </c>
      <c r="B14" s="240"/>
      <c r="C14" s="154"/>
      <c r="D14" s="154"/>
      <c r="E14" s="154"/>
      <c r="F14" s="242"/>
      <c r="G14" s="153"/>
      <c r="H14" s="153"/>
      <c r="I14" s="329"/>
      <c r="J14" s="470"/>
    </row>
    <row r="15" spans="1:10" ht="12.75">
      <c r="A15" s="172" t="s">
        <v>18</v>
      </c>
      <c r="B15" s="30"/>
      <c r="C15" s="154"/>
      <c r="D15" s="154"/>
      <c r="E15" s="154"/>
      <c r="F15" s="242"/>
      <c r="G15" s="153"/>
      <c r="H15" s="153"/>
      <c r="I15" s="329"/>
      <c r="J15" s="470"/>
    </row>
    <row r="16" spans="1:10" ht="12.75" customHeight="1" thickBot="1">
      <c r="A16" s="209" t="s">
        <v>19</v>
      </c>
      <c r="B16" s="241"/>
      <c r="C16" s="211"/>
      <c r="D16" s="211"/>
      <c r="E16" s="211"/>
      <c r="F16" s="210" t="s">
        <v>39</v>
      </c>
      <c r="G16" s="424">
        <v>6928</v>
      </c>
      <c r="H16" s="336">
        <v>5575</v>
      </c>
      <c r="I16" s="334"/>
      <c r="J16" s="470"/>
    </row>
    <row r="17" spans="1:10" ht="15.75" customHeight="1" thickBot="1">
      <c r="A17" s="175" t="s">
        <v>20</v>
      </c>
      <c r="B17" s="66" t="s">
        <v>342</v>
      </c>
      <c r="C17" s="156">
        <f>+C6+C8+C9+C11+C12+C13+C14+C15+C16</f>
        <v>0</v>
      </c>
      <c r="D17" s="156">
        <f>+D6+D8+D9+D11+D12+D13+D14+D15+D16</f>
        <v>800</v>
      </c>
      <c r="E17" s="156">
        <f>+E6+E8+E9+E11+E12+E13+E14+E15+E16</f>
        <v>800</v>
      </c>
      <c r="F17" s="66" t="s">
        <v>343</v>
      </c>
      <c r="G17" s="156">
        <f>+G6+G8+G10+G11+G12+G13+G14+G15+G16</f>
        <v>6928</v>
      </c>
      <c r="H17" s="156">
        <f>+H6+H8+H10+H11+H12+H13+H14+H15+H16</f>
        <v>7078</v>
      </c>
      <c r="I17" s="194">
        <f>+I6+I8+I10+I11+I12+I13+I14+I15+I16</f>
        <v>1343</v>
      </c>
      <c r="J17" s="470"/>
    </row>
    <row r="18" spans="1:10" ht="12.75" customHeight="1">
      <c r="A18" s="170" t="s">
        <v>21</v>
      </c>
      <c r="B18" s="184" t="s">
        <v>189</v>
      </c>
      <c r="C18" s="191">
        <f>+C19+C20+C21+C22+C23</f>
        <v>6883</v>
      </c>
      <c r="D18" s="191">
        <f>+D19+D20+D21+D22+D23</f>
        <v>6883</v>
      </c>
      <c r="E18" s="191">
        <f>+E19+E20+E21+E22+E23</f>
        <v>6883</v>
      </c>
      <c r="F18" s="178" t="s">
        <v>139</v>
      </c>
      <c r="G18" s="337"/>
      <c r="H18" s="337"/>
      <c r="I18" s="335"/>
      <c r="J18" s="470"/>
    </row>
    <row r="19" spans="1:10" ht="12.75" customHeight="1">
      <c r="A19" s="172" t="s">
        <v>22</v>
      </c>
      <c r="B19" s="185" t="s">
        <v>178</v>
      </c>
      <c r="C19" s="55">
        <v>6883</v>
      </c>
      <c r="D19" s="55">
        <v>6883</v>
      </c>
      <c r="E19" s="55">
        <v>6883</v>
      </c>
      <c r="F19" s="178" t="s">
        <v>142</v>
      </c>
      <c r="G19" s="55"/>
      <c r="H19" s="55"/>
      <c r="I19" s="332"/>
      <c r="J19" s="470"/>
    </row>
    <row r="20" spans="1:10" ht="12.75" customHeight="1">
      <c r="A20" s="170" t="s">
        <v>23</v>
      </c>
      <c r="B20" s="185" t="s">
        <v>179</v>
      </c>
      <c r="C20" s="55"/>
      <c r="D20" s="55"/>
      <c r="E20" s="55"/>
      <c r="F20" s="178" t="s">
        <v>113</v>
      </c>
      <c r="G20" s="55"/>
      <c r="H20" s="55"/>
      <c r="I20" s="332"/>
      <c r="J20" s="470"/>
    </row>
    <row r="21" spans="1:10" ht="12.75" customHeight="1">
      <c r="A21" s="172" t="s">
        <v>24</v>
      </c>
      <c r="B21" s="185" t="s">
        <v>180</v>
      </c>
      <c r="C21" s="55"/>
      <c r="D21" s="55"/>
      <c r="E21" s="55"/>
      <c r="F21" s="178" t="s">
        <v>114</v>
      </c>
      <c r="G21" s="55"/>
      <c r="H21" s="55"/>
      <c r="I21" s="332"/>
      <c r="J21" s="470"/>
    </row>
    <row r="22" spans="1:10" ht="12.75" customHeight="1">
      <c r="A22" s="170" t="s">
        <v>25</v>
      </c>
      <c r="B22" s="185" t="s">
        <v>181</v>
      </c>
      <c r="C22" s="55"/>
      <c r="D22" s="55"/>
      <c r="E22" s="55"/>
      <c r="F22" s="177" t="s">
        <v>175</v>
      </c>
      <c r="G22" s="55"/>
      <c r="H22" s="55"/>
      <c r="I22" s="332"/>
      <c r="J22" s="470"/>
    </row>
    <row r="23" spans="1:10" ht="12.75" customHeight="1">
      <c r="A23" s="172" t="s">
        <v>26</v>
      </c>
      <c r="B23" s="186" t="s">
        <v>182</v>
      </c>
      <c r="C23" s="55"/>
      <c r="D23" s="55"/>
      <c r="E23" s="55"/>
      <c r="F23" s="178" t="s">
        <v>143</v>
      </c>
      <c r="G23" s="55"/>
      <c r="H23" s="55"/>
      <c r="I23" s="332"/>
      <c r="J23" s="470"/>
    </row>
    <row r="24" spans="1:10" ht="12.75" customHeight="1">
      <c r="A24" s="170" t="s">
        <v>27</v>
      </c>
      <c r="B24" s="187" t="s">
        <v>183</v>
      </c>
      <c r="C24" s="180">
        <f>+C25+C26+C27+C28+C29</f>
        <v>0</v>
      </c>
      <c r="D24" s="180">
        <f>+D25+D26+D27+D28+D29</f>
        <v>0</v>
      </c>
      <c r="E24" s="180">
        <f>+E25+E26+E27+E28+E29</f>
        <v>0</v>
      </c>
      <c r="F24" s="188" t="s">
        <v>141</v>
      </c>
      <c r="G24" s="55"/>
      <c r="H24" s="55"/>
      <c r="I24" s="332"/>
      <c r="J24" s="470"/>
    </row>
    <row r="25" spans="1:10" ht="12.75" customHeight="1">
      <c r="A25" s="172" t="s">
        <v>28</v>
      </c>
      <c r="B25" s="186" t="s">
        <v>184</v>
      </c>
      <c r="C25" s="55"/>
      <c r="D25" s="55"/>
      <c r="E25" s="55"/>
      <c r="F25" s="188" t="s">
        <v>336</v>
      </c>
      <c r="G25" s="55"/>
      <c r="H25" s="55"/>
      <c r="I25" s="332"/>
      <c r="J25" s="470"/>
    </row>
    <row r="26" spans="1:10" ht="12.75" customHeight="1">
      <c r="A26" s="170" t="s">
        <v>29</v>
      </c>
      <c r="B26" s="186" t="s">
        <v>185</v>
      </c>
      <c r="C26" s="55"/>
      <c r="D26" s="55"/>
      <c r="E26" s="55"/>
      <c r="F26" s="183"/>
      <c r="G26" s="55"/>
      <c r="H26" s="55"/>
      <c r="I26" s="332"/>
      <c r="J26" s="470"/>
    </row>
    <row r="27" spans="1:10" ht="12.75" customHeight="1">
      <c r="A27" s="172" t="s">
        <v>30</v>
      </c>
      <c r="B27" s="185" t="s">
        <v>186</v>
      </c>
      <c r="C27" s="55"/>
      <c r="D27" s="55"/>
      <c r="E27" s="55"/>
      <c r="F27" s="64"/>
      <c r="G27" s="55"/>
      <c r="H27" s="55"/>
      <c r="I27" s="332"/>
      <c r="J27" s="470"/>
    </row>
    <row r="28" spans="1:10" ht="12.75" customHeight="1">
      <c r="A28" s="170" t="s">
        <v>31</v>
      </c>
      <c r="B28" s="189" t="s">
        <v>187</v>
      </c>
      <c r="C28" s="55"/>
      <c r="D28" s="55"/>
      <c r="E28" s="55"/>
      <c r="F28" s="30"/>
      <c r="G28" s="55"/>
      <c r="H28" s="55"/>
      <c r="I28" s="332"/>
      <c r="J28" s="470"/>
    </row>
    <row r="29" spans="1:10" ht="12.75" customHeight="1" thickBot="1">
      <c r="A29" s="172" t="s">
        <v>32</v>
      </c>
      <c r="B29" s="190" t="s">
        <v>188</v>
      </c>
      <c r="C29" s="55"/>
      <c r="D29" s="55"/>
      <c r="E29" s="55"/>
      <c r="F29" s="64"/>
      <c r="G29" s="55"/>
      <c r="H29" s="55"/>
      <c r="I29" s="332"/>
      <c r="J29" s="470"/>
    </row>
    <row r="30" spans="1:10" ht="21.75" customHeight="1" thickBot="1">
      <c r="A30" s="175" t="s">
        <v>33</v>
      </c>
      <c r="B30" s="66" t="s">
        <v>333</v>
      </c>
      <c r="C30" s="156">
        <f>+C18+C24</f>
        <v>6883</v>
      </c>
      <c r="D30" s="156">
        <f>+D18+D24</f>
        <v>6883</v>
      </c>
      <c r="E30" s="156">
        <f>+E18+E24</f>
        <v>6883</v>
      </c>
      <c r="F30" s="66" t="s">
        <v>337</v>
      </c>
      <c r="G30" s="156">
        <f>SUM(G18:G29)</f>
        <v>0</v>
      </c>
      <c r="H30" s="156">
        <f>SUM(H18:H29)</f>
        <v>0</v>
      </c>
      <c r="I30" s="194">
        <f>SUM(I18:I29)</f>
        <v>0</v>
      </c>
      <c r="J30" s="470"/>
    </row>
    <row r="31" spans="1:10" ht="13.5" thickBot="1">
      <c r="A31" s="175" t="s">
        <v>34</v>
      </c>
      <c r="B31" s="181" t="s">
        <v>338</v>
      </c>
      <c r="C31" s="326">
        <f>+C17+C30</f>
        <v>6883</v>
      </c>
      <c r="D31" s="326">
        <f>+D17+D30</f>
        <v>7683</v>
      </c>
      <c r="E31" s="182">
        <f>+E17+E30</f>
        <v>7683</v>
      </c>
      <c r="F31" s="181" t="s">
        <v>339</v>
      </c>
      <c r="G31" s="326">
        <f>+G17+G30</f>
        <v>6928</v>
      </c>
      <c r="H31" s="326">
        <f>+H17+H30</f>
        <v>7078</v>
      </c>
      <c r="I31" s="182">
        <f>+I17+I30</f>
        <v>1343</v>
      </c>
      <c r="J31" s="470"/>
    </row>
    <row r="32" spans="1:10" ht="13.5" thickBot="1">
      <c r="A32" s="175" t="s">
        <v>35</v>
      </c>
      <c r="B32" s="181" t="s">
        <v>117</v>
      </c>
      <c r="C32" s="326">
        <f>IF(C17-G17&lt;0,G17-C17,"-")</f>
        <v>6928</v>
      </c>
      <c r="D32" s="326">
        <f>IF(D17-H17&lt;0,H17-D17,"-")</f>
        <v>6278</v>
      </c>
      <c r="E32" s="182">
        <f>IF(E17-I17&lt;0,I17-E17,"-")</f>
        <v>543</v>
      </c>
      <c r="F32" s="181" t="s">
        <v>118</v>
      </c>
      <c r="G32" s="326" t="str">
        <f>IF(C17-G17&gt;0,C17-G17,"-")</f>
        <v>-</v>
      </c>
      <c r="H32" s="326" t="str">
        <f>IF(D17-H17&gt;0,D17-H17,"-")</f>
        <v>-</v>
      </c>
      <c r="I32" s="182" t="str">
        <f>IF(E17-I17&gt;0,E17-I17,"-")</f>
        <v>-</v>
      </c>
      <c r="J32" s="470"/>
    </row>
    <row r="33" spans="1:10" ht="13.5" thickBot="1">
      <c r="A33" s="175" t="s">
        <v>36</v>
      </c>
      <c r="B33" s="181" t="s">
        <v>176</v>
      </c>
      <c r="C33" s="326" t="str">
        <f>IF(C17+C30-G26&lt;0,G26-(C17+C30),"-")</f>
        <v>-</v>
      </c>
      <c r="D33" s="326" t="str">
        <f>IF(D17+D30-H26&lt;0,H26-(D17+D30),"-")</f>
        <v>-</v>
      </c>
      <c r="E33" s="182" t="str">
        <f>IF(E17+E30-I26&lt;0,I26-(E17+E30),"-")</f>
        <v>-</v>
      </c>
      <c r="F33" s="181" t="s">
        <v>177</v>
      </c>
      <c r="G33" s="326">
        <f>IF(C17+C30-G26&gt;0,C17+C30-G26,"-")</f>
        <v>6883</v>
      </c>
      <c r="H33" s="326">
        <f>IF(D17+D30-H26&gt;0,D17+D30-H26,"-")</f>
        <v>7683</v>
      </c>
      <c r="I33" s="182">
        <f>IF(E17+E30-I26&gt;0,E17+E30-I26,"-")</f>
        <v>7683</v>
      </c>
      <c r="J33" s="470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340" t="s">
        <v>108</v>
      </c>
      <c r="B1" s="101"/>
      <c r="C1" s="101"/>
      <c r="D1" s="101"/>
      <c r="E1" s="341" t="s">
        <v>112</v>
      </c>
    </row>
    <row r="2" spans="1:5" ht="12.75">
      <c r="A2" s="101"/>
      <c r="B2" s="101"/>
      <c r="C2" s="101"/>
      <c r="D2" s="101"/>
      <c r="E2" s="101"/>
    </row>
    <row r="3" spans="1:5" ht="12.75">
      <c r="A3" s="342"/>
      <c r="B3" s="343"/>
      <c r="C3" s="342"/>
      <c r="D3" s="344"/>
      <c r="E3" s="343"/>
    </row>
    <row r="4" spans="1:5" ht="15.75">
      <c r="A4" s="103" t="str">
        <f>+ÖSSZEFÜGGÉSEK!A6</f>
        <v>2015. évi eredeti előirányzat BEVÉTELEK</v>
      </c>
      <c r="B4" s="345"/>
      <c r="C4" s="346"/>
      <c r="D4" s="344"/>
      <c r="E4" s="343"/>
    </row>
    <row r="5" spans="1:5" ht="12.75">
      <c r="A5" s="342"/>
      <c r="B5" s="343"/>
      <c r="C5" s="342"/>
      <c r="D5" s="344"/>
      <c r="E5" s="343"/>
    </row>
    <row r="6" spans="1:5" ht="12.75">
      <c r="A6" s="342" t="s">
        <v>528</v>
      </c>
      <c r="B6" s="343">
        <f>+'1.1.sz.mell.'!C63</f>
        <v>22507</v>
      </c>
      <c r="C6" s="342" t="s">
        <v>476</v>
      </c>
      <c r="D6" s="344">
        <f>+'2.1.sz.mell  '!C18+'2.2.sz.mell  '!C17</f>
        <v>22507</v>
      </c>
      <c r="E6" s="343">
        <f>+B6-D6</f>
        <v>0</v>
      </c>
    </row>
    <row r="7" spans="1:5" ht="12.75">
      <c r="A7" s="342" t="s">
        <v>544</v>
      </c>
      <c r="B7" s="343">
        <f>+'1.1.sz.mell.'!C87</f>
        <v>6883</v>
      </c>
      <c r="C7" s="342" t="s">
        <v>483</v>
      </c>
      <c r="D7" s="344">
        <f>+'2.1.sz.mell  '!C29+'2.2.sz.mell  '!C30</f>
        <v>6883</v>
      </c>
      <c r="E7" s="343">
        <f>+B7-D7</f>
        <v>0</v>
      </c>
    </row>
    <row r="8" spans="1:5" ht="12.75">
      <c r="A8" s="342" t="s">
        <v>545</v>
      </c>
      <c r="B8" s="343">
        <f>+'1.1.sz.mell.'!C88</f>
        <v>29390</v>
      </c>
      <c r="C8" s="342" t="s">
        <v>484</v>
      </c>
      <c r="D8" s="344">
        <f>+'2.1.sz.mell  '!C30+'2.2.sz.mell  '!C31</f>
        <v>29390</v>
      </c>
      <c r="E8" s="343">
        <f>+B8-D8</f>
        <v>0</v>
      </c>
    </row>
    <row r="9" spans="1:5" ht="12.75">
      <c r="A9" s="342"/>
      <c r="B9" s="343"/>
      <c r="C9" s="342"/>
      <c r="D9" s="344"/>
      <c r="E9" s="343"/>
    </row>
    <row r="10" spans="1:5" ht="15.75">
      <c r="A10" s="103" t="str">
        <f>+ÖSSZEFÜGGÉSEK!A13</f>
        <v>2015. évi módosított előirányzat BEVÉTELEK</v>
      </c>
      <c r="B10" s="345"/>
      <c r="C10" s="346"/>
      <c r="D10" s="344"/>
      <c r="E10" s="343"/>
    </row>
    <row r="11" spans="1:5" ht="12.75">
      <c r="A11" s="342"/>
      <c r="B11" s="343"/>
      <c r="C11" s="342"/>
      <c r="D11" s="344"/>
      <c r="E11" s="343"/>
    </row>
    <row r="12" spans="1:5" ht="12.75">
      <c r="A12" s="342" t="s">
        <v>529</v>
      </c>
      <c r="B12" s="343">
        <f>+'1.1.sz.mell.'!D63</f>
        <v>23613</v>
      </c>
      <c r="C12" s="342" t="s">
        <v>477</v>
      </c>
      <c r="D12" s="344">
        <f>+'2.1.sz.mell  '!D18+'2.2.sz.mell  '!D17</f>
        <v>23613</v>
      </c>
      <c r="E12" s="343">
        <f>+B12-D12</f>
        <v>0</v>
      </c>
    </row>
    <row r="13" spans="1:5" ht="12.75">
      <c r="A13" s="342" t="s">
        <v>530</v>
      </c>
      <c r="B13" s="343">
        <f>+'1.1.sz.mell.'!D87</f>
        <v>6883</v>
      </c>
      <c r="C13" s="342" t="s">
        <v>485</v>
      </c>
      <c r="D13" s="344">
        <f>+'2.1.sz.mell  '!D29+'2.2.sz.mell  '!D30</f>
        <v>6883</v>
      </c>
      <c r="E13" s="343">
        <f>+B13-D13</f>
        <v>0</v>
      </c>
    </row>
    <row r="14" spans="1:5" ht="12.75">
      <c r="A14" s="342" t="s">
        <v>531</v>
      </c>
      <c r="B14" s="343">
        <f>+'1.1.sz.mell.'!D88</f>
        <v>30496</v>
      </c>
      <c r="C14" s="342" t="s">
        <v>486</v>
      </c>
      <c r="D14" s="344">
        <f>+'2.1.sz.mell  '!D30+'2.2.sz.mell  '!D31</f>
        <v>30496</v>
      </c>
      <c r="E14" s="343">
        <f>+B14-D14</f>
        <v>0</v>
      </c>
    </row>
    <row r="15" spans="1:5" ht="12.75">
      <c r="A15" s="342"/>
      <c r="B15" s="343"/>
      <c r="C15" s="342"/>
      <c r="D15" s="344"/>
      <c r="E15" s="343"/>
    </row>
    <row r="16" spans="1:5" ht="14.25">
      <c r="A16" s="347" t="str">
        <f>+ÖSSZEFÜGGÉSEK!A19</f>
        <v>2015. I. félévi (I-II. negyedévi) teljesítés BEVÉTELEK</v>
      </c>
      <c r="B16" s="102"/>
      <c r="C16" s="346"/>
      <c r="D16" s="344"/>
      <c r="E16" s="343"/>
    </row>
    <row r="17" spans="1:5" ht="12.75">
      <c r="A17" s="342"/>
      <c r="B17" s="343"/>
      <c r="C17" s="342"/>
      <c r="D17" s="344"/>
      <c r="E17" s="343"/>
    </row>
    <row r="18" spans="1:5" ht="12.75">
      <c r="A18" s="342" t="s">
        <v>532</v>
      </c>
      <c r="B18" s="343">
        <f>+'1.1.sz.mell.'!E63</f>
        <v>12672</v>
      </c>
      <c r="C18" s="342" t="s">
        <v>478</v>
      </c>
      <c r="D18" s="344">
        <f>+'2.1.sz.mell  '!E18+'2.2.sz.mell  '!E17</f>
        <v>12672</v>
      </c>
      <c r="E18" s="343">
        <f>+B18-D18</f>
        <v>0</v>
      </c>
    </row>
    <row r="19" spans="1:5" ht="12.75">
      <c r="A19" s="342" t="s">
        <v>533</v>
      </c>
      <c r="B19" s="343">
        <f>+'1.1.sz.mell.'!E87</f>
        <v>7344</v>
      </c>
      <c r="C19" s="342" t="s">
        <v>487</v>
      </c>
      <c r="D19" s="344">
        <f>+'2.1.sz.mell  '!E29+'2.2.sz.mell  '!E30</f>
        <v>7344</v>
      </c>
      <c r="E19" s="343">
        <f>+B19-D19</f>
        <v>0</v>
      </c>
    </row>
    <row r="20" spans="1:5" ht="12.75">
      <c r="A20" s="342" t="s">
        <v>534</v>
      </c>
      <c r="B20" s="343">
        <f>+'1.1.sz.mell.'!E88</f>
        <v>20016</v>
      </c>
      <c r="C20" s="342" t="s">
        <v>488</v>
      </c>
      <c r="D20" s="344">
        <f>+'2.1.sz.mell  '!E30+'2.2.sz.mell  '!E31</f>
        <v>20016</v>
      </c>
      <c r="E20" s="343">
        <f>+B20-D20</f>
        <v>0</v>
      </c>
    </row>
    <row r="21" spans="1:5" ht="12.75">
      <c r="A21" s="342"/>
      <c r="B21" s="343"/>
      <c r="C21" s="342"/>
      <c r="D21" s="344"/>
      <c r="E21" s="343"/>
    </row>
    <row r="22" spans="1:5" ht="15.75">
      <c r="A22" s="103" t="str">
        <f>+ÖSSZEFÜGGÉSEK!A25</f>
        <v>2015. évi eredeti előirányzat KIADÁSOK</v>
      </c>
      <c r="B22" s="345"/>
      <c r="C22" s="346"/>
      <c r="D22" s="344"/>
      <c r="E22" s="343"/>
    </row>
    <row r="23" spans="1:5" ht="12.75">
      <c r="A23" s="342"/>
      <c r="B23" s="343"/>
      <c r="C23" s="342"/>
      <c r="D23" s="344"/>
      <c r="E23" s="343"/>
    </row>
    <row r="24" spans="1:5" ht="12.75">
      <c r="A24" s="342" t="s">
        <v>546</v>
      </c>
      <c r="B24" s="343">
        <f>+'1.1.sz.mell.'!C130</f>
        <v>29390</v>
      </c>
      <c r="C24" s="342" t="s">
        <v>479</v>
      </c>
      <c r="D24" s="344">
        <f>+'2.1.sz.mell  '!G18+'2.2.sz.mell  '!G17</f>
        <v>29390</v>
      </c>
      <c r="E24" s="343">
        <f>+B24-D24</f>
        <v>0</v>
      </c>
    </row>
    <row r="25" spans="1:5" ht="12.75">
      <c r="A25" s="342" t="s">
        <v>536</v>
      </c>
      <c r="B25" s="343">
        <f>+'1.1.sz.mell.'!C155</f>
        <v>0</v>
      </c>
      <c r="C25" s="342" t="s">
        <v>489</v>
      </c>
      <c r="D25" s="344">
        <f>+'2.1.sz.mell  '!G29+'2.2.sz.mell  '!G30</f>
        <v>0</v>
      </c>
      <c r="E25" s="343">
        <f>+B25-D25</f>
        <v>0</v>
      </c>
    </row>
    <row r="26" spans="1:5" ht="12.75">
      <c r="A26" s="342" t="s">
        <v>537</v>
      </c>
      <c r="B26" s="343">
        <f>+'1.1.sz.mell.'!C156</f>
        <v>29390</v>
      </c>
      <c r="C26" s="342" t="s">
        <v>490</v>
      </c>
      <c r="D26" s="344">
        <f>+'2.1.sz.mell  '!G30+'2.2.sz.mell  '!G31</f>
        <v>29390</v>
      </c>
      <c r="E26" s="343">
        <f>+B26-D26</f>
        <v>0</v>
      </c>
    </row>
    <row r="27" spans="1:5" ht="12.75">
      <c r="A27" s="342"/>
      <c r="B27" s="343"/>
      <c r="C27" s="342"/>
      <c r="D27" s="344"/>
      <c r="E27" s="343"/>
    </row>
    <row r="28" spans="1:5" ht="15.75">
      <c r="A28" s="103" t="str">
        <f>+ÖSSZEFÜGGÉSEK!A31</f>
        <v>2015. évi módosított előirányzat KIADÁSOK</v>
      </c>
      <c r="B28" s="345"/>
      <c r="C28" s="346"/>
      <c r="D28" s="344"/>
      <c r="E28" s="343"/>
    </row>
    <row r="29" spans="1:5" ht="12.75">
      <c r="A29" s="342"/>
      <c r="B29" s="343"/>
      <c r="C29" s="342"/>
      <c r="D29" s="344"/>
      <c r="E29" s="343"/>
    </row>
    <row r="30" spans="1:5" ht="12.75">
      <c r="A30" s="342" t="s">
        <v>538</v>
      </c>
      <c r="B30" s="343">
        <f>+'1.1.sz.mell.'!D130</f>
        <v>29915</v>
      </c>
      <c r="C30" s="342" t="s">
        <v>480</v>
      </c>
      <c r="D30" s="344">
        <f>+'2.1.sz.mell  '!H18+'2.2.sz.mell  '!H17</f>
        <v>29915</v>
      </c>
      <c r="E30" s="343">
        <f>+B30-D30</f>
        <v>0</v>
      </c>
    </row>
    <row r="31" spans="1:5" ht="12.75">
      <c r="A31" s="342" t="s">
        <v>539</v>
      </c>
      <c r="B31" s="343">
        <f>+'1.1.sz.mell.'!D155</f>
        <v>581</v>
      </c>
      <c r="C31" s="342" t="s">
        <v>491</v>
      </c>
      <c r="D31" s="344">
        <f>+'2.1.sz.mell  '!H29+'2.2.sz.mell  '!H30</f>
        <v>581</v>
      </c>
      <c r="E31" s="343">
        <f>+B31-D31</f>
        <v>0</v>
      </c>
    </row>
    <row r="32" spans="1:5" ht="12.75">
      <c r="A32" s="342" t="s">
        <v>540</v>
      </c>
      <c r="B32" s="343">
        <f>+'1.1.sz.mell.'!D156</f>
        <v>30496</v>
      </c>
      <c r="C32" s="342" t="s">
        <v>492</v>
      </c>
      <c r="D32" s="344">
        <f>+'2.1.sz.mell  '!H30+'2.2.sz.mell  '!H31</f>
        <v>30496</v>
      </c>
      <c r="E32" s="343">
        <f>+B32-D32</f>
        <v>0</v>
      </c>
    </row>
    <row r="33" spans="1:5" ht="12.75">
      <c r="A33" s="342"/>
      <c r="B33" s="343"/>
      <c r="C33" s="342"/>
      <c r="D33" s="344"/>
      <c r="E33" s="343"/>
    </row>
    <row r="34" spans="1:5" ht="15.75">
      <c r="A34" s="348" t="str">
        <f>+ÖSSZEFÜGGÉSEK!A37</f>
        <v>2015. I. félévi (I-II. negyedévi) teljesítés KIADÁSOK</v>
      </c>
      <c r="B34" s="345"/>
      <c r="C34" s="346"/>
      <c r="D34" s="344"/>
      <c r="E34" s="343"/>
    </row>
    <row r="35" spans="1:5" ht="12.75">
      <c r="A35" s="342"/>
      <c r="B35" s="343"/>
      <c r="C35" s="342"/>
      <c r="D35" s="344"/>
      <c r="E35" s="343"/>
    </row>
    <row r="36" spans="1:5" ht="12.75">
      <c r="A36" s="342" t="s">
        <v>541</v>
      </c>
      <c r="B36" s="343">
        <f>+'1.1.sz.mell.'!E130</f>
        <v>12216</v>
      </c>
      <c r="C36" s="342" t="s">
        <v>481</v>
      </c>
      <c r="D36" s="344">
        <f>+'2.1.sz.mell  '!I18+'2.2.sz.mell  '!I17</f>
        <v>12216</v>
      </c>
      <c r="E36" s="343">
        <f>+B36-D36</f>
        <v>0</v>
      </c>
    </row>
    <row r="37" spans="1:5" ht="12.75">
      <c r="A37" s="342" t="s">
        <v>542</v>
      </c>
      <c r="B37" s="343">
        <f>+'1.1.sz.mell.'!E155</f>
        <v>1041</v>
      </c>
      <c r="C37" s="342" t="s">
        <v>493</v>
      </c>
      <c r="D37" s="344">
        <f>+'2.1.sz.mell  '!I29+'2.2.sz.mell  '!I30</f>
        <v>1041</v>
      </c>
      <c r="E37" s="343">
        <f>+B37-D37</f>
        <v>0</v>
      </c>
    </row>
    <row r="38" spans="1:5" ht="12.75">
      <c r="A38" s="342" t="s">
        <v>547</v>
      </c>
      <c r="B38" s="343">
        <f>+'1.1.sz.mell.'!E156</f>
        <v>13257</v>
      </c>
      <c r="C38" s="342" t="s">
        <v>494</v>
      </c>
      <c r="D38" s="344">
        <f>+'2.1.sz.mell  '!I30+'2.2.sz.mell  '!I31</f>
        <v>13257</v>
      </c>
      <c r="E38" s="343">
        <f>+B38-D38</f>
        <v>0</v>
      </c>
    </row>
  </sheetData>
  <sheetProtection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7">
      <selection activeCell="I13" sqref="I13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8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72" t="s">
        <v>0</v>
      </c>
      <c r="B1" s="472"/>
      <c r="C1" s="472"/>
      <c r="D1" s="472"/>
      <c r="E1" s="472"/>
      <c r="F1" s="472"/>
      <c r="G1" s="472"/>
    </row>
    <row r="2" spans="1:7" ht="22.5" customHeight="1" thickBot="1">
      <c r="A2" s="87"/>
      <c r="B2" s="38"/>
      <c r="C2" s="38"/>
      <c r="D2" s="38"/>
      <c r="E2" s="38"/>
      <c r="F2" s="38"/>
      <c r="G2" s="33" t="s">
        <v>50</v>
      </c>
    </row>
    <row r="3" spans="1:7" s="29" customFormat="1" ht="44.25" customHeight="1" thickBot="1">
      <c r="A3" s="88" t="s">
        <v>54</v>
      </c>
      <c r="B3" s="89" t="s">
        <v>55</v>
      </c>
      <c r="C3" s="89" t="s">
        <v>56</v>
      </c>
      <c r="D3" s="89" t="str">
        <f>+CONCATENATE("Felhasználás   ",LEFT(ÖSSZEFÜGGÉSEK!A6,4)-1,". XII. 31-ig")</f>
        <v>Felhasználás   2014. XII. 31-ig</v>
      </c>
      <c r="E3" s="89" t="str">
        <f>+CONCATENATE(LEFT(ÖSSZEFÜGGÉSEK!A6,4),". évi",CHAR(10),"módosított előirányzat")</f>
        <v>2015. évi
módosított előirányzat</v>
      </c>
      <c r="F3" s="89" t="str">
        <f>+CONCATENATE("Teljesítés",CHAR(10),LEFT(ÖSSZEFÜGGÉSEK!A6,4),". VI. 30-ig")</f>
        <v>Teljesítés
2015. VI. 30-ig</v>
      </c>
      <c r="G3" s="34" t="str">
        <f>+CONCATENATE("Összes teljesítés",CHAR(10),LEFT(ÖSSZEFÜGGÉSEK!A6,4),". VI. 30-ig")</f>
        <v>Összes teljesítés
2015. VI. 30-ig</v>
      </c>
    </row>
    <row r="4" spans="1:7" s="38" customFormat="1" ht="12" customHeight="1" thickBot="1">
      <c r="A4" s="35" t="s">
        <v>433</v>
      </c>
      <c r="B4" s="36" t="s">
        <v>434</v>
      </c>
      <c r="C4" s="36" t="s">
        <v>435</v>
      </c>
      <c r="D4" s="36" t="s">
        <v>437</v>
      </c>
      <c r="E4" s="36" t="s">
        <v>436</v>
      </c>
      <c r="F4" s="36" t="s">
        <v>438</v>
      </c>
      <c r="G4" s="37" t="s">
        <v>495</v>
      </c>
    </row>
    <row r="5" spans="1:7" ht="15.75" customHeight="1">
      <c r="A5" s="274" t="s">
        <v>549</v>
      </c>
      <c r="B5" s="21">
        <v>40</v>
      </c>
      <c r="C5" s="276" t="s">
        <v>551</v>
      </c>
      <c r="D5" s="21"/>
      <c r="E5" s="21">
        <v>40</v>
      </c>
      <c r="F5" s="21">
        <v>40</v>
      </c>
      <c r="G5" s="39">
        <f aca="true" t="shared" si="0" ref="G5:G22">B5-D5-F5</f>
        <v>0</v>
      </c>
    </row>
    <row r="6" spans="1:7" ht="15.75" customHeight="1">
      <c r="A6" s="274" t="s">
        <v>550</v>
      </c>
      <c r="B6" s="21">
        <v>480</v>
      </c>
      <c r="C6" s="276" t="s">
        <v>551</v>
      </c>
      <c r="D6" s="21"/>
      <c r="E6" s="21">
        <v>480</v>
      </c>
      <c r="F6" s="21">
        <v>480</v>
      </c>
      <c r="G6" s="39">
        <f t="shared" si="0"/>
        <v>0</v>
      </c>
    </row>
    <row r="7" spans="1:7" ht="15.75" customHeight="1">
      <c r="A7" s="274" t="s">
        <v>552</v>
      </c>
      <c r="B7" s="21">
        <v>162</v>
      </c>
      <c r="C7" s="276" t="s">
        <v>551</v>
      </c>
      <c r="D7" s="21"/>
      <c r="E7" s="21">
        <v>162</v>
      </c>
      <c r="F7" s="21">
        <v>162</v>
      </c>
      <c r="G7" s="39">
        <f t="shared" si="0"/>
        <v>0</v>
      </c>
    </row>
    <row r="8" spans="1:7" ht="15.75" customHeight="1">
      <c r="A8" s="275" t="s">
        <v>553</v>
      </c>
      <c r="B8" s="21">
        <v>21</v>
      </c>
      <c r="C8" s="276" t="s">
        <v>551</v>
      </c>
      <c r="D8" s="21"/>
      <c r="E8" s="21">
        <v>21</v>
      </c>
      <c r="F8" s="21">
        <v>21</v>
      </c>
      <c r="G8" s="39">
        <f t="shared" si="0"/>
        <v>0</v>
      </c>
    </row>
    <row r="9" spans="1:7" ht="15.75" customHeight="1">
      <c r="A9" s="274"/>
      <c r="B9" s="21"/>
      <c r="C9" s="276"/>
      <c r="D9" s="21"/>
      <c r="E9" s="21"/>
      <c r="F9" s="21"/>
      <c r="G9" s="39">
        <f t="shared" si="0"/>
        <v>0</v>
      </c>
    </row>
    <row r="10" spans="1:7" ht="15.75" customHeight="1">
      <c r="A10" s="275"/>
      <c r="B10" s="21"/>
      <c r="C10" s="276"/>
      <c r="D10" s="21"/>
      <c r="E10" s="21"/>
      <c r="F10" s="21"/>
      <c r="G10" s="39">
        <f t="shared" si="0"/>
        <v>0</v>
      </c>
    </row>
    <row r="11" spans="1:7" ht="15.75" customHeight="1">
      <c r="A11" s="274"/>
      <c r="B11" s="21"/>
      <c r="C11" s="276"/>
      <c r="D11" s="21"/>
      <c r="E11" s="21"/>
      <c r="F11" s="21"/>
      <c r="G11" s="39">
        <f t="shared" si="0"/>
        <v>0</v>
      </c>
    </row>
    <row r="12" spans="1:7" ht="15.75" customHeight="1">
      <c r="A12" s="274"/>
      <c r="B12" s="21"/>
      <c r="C12" s="276"/>
      <c r="D12" s="21"/>
      <c r="E12" s="21"/>
      <c r="F12" s="21"/>
      <c r="G12" s="39">
        <f t="shared" si="0"/>
        <v>0</v>
      </c>
    </row>
    <row r="13" spans="1:7" ht="15.75" customHeight="1">
      <c r="A13" s="274"/>
      <c r="B13" s="21"/>
      <c r="C13" s="276"/>
      <c r="D13" s="21"/>
      <c r="E13" s="21"/>
      <c r="F13" s="21"/>
      <c r="G13" s="39">
        <f t="shared" si="0"/>
        <v>0</v>
      </c>
    </row>
    <row r="14" spans="1:7" ht="15.75" customHeight="1">
      <c r="A14" s="274"/>
      <c r="B14" s="21"/>
      <c r="C14" s="276"/>
      <c r="D14" s="21"/>
      <c r="E14" s="21"/>
      <c r="F14" s="21"/>
      <c r="G14" s="39">
        <f t="shared" si="0"/>
        <v>0</v>
      </c>
    </row>
    <row r="15" spans="1:7" ht="15.75" customHeight="1">
      <c r="A15" s="274"/>
      <c r="B15" s="21"/>
      <c r="C15" s="276"/>
      <c r="D15" s="21"/>
      <c r="E15" s="21"/>
      <c r="F15" s="21"/>
      <c r="G15" s="39">
        <f t="shared" si="0"/>
        <v>0</v>
      </c>
    </row>
    <row r="16" spans="1:7" ht="15.75" customHeight="1">
      <c r="A16" s="274"/>
      <c r="B16" s="21"/>
      <c r="C16" s="276"/>
      <c r="D16" s="21"/>
      <c r="E16" s="21"/>
      <c r="F16" s="21"/>
      <c r="G16" s="39">
        <f t="shared" si="0"/>
        <v>0</v>
      </c>
    </row>
    <row r="17" spans="1:7" ht="15.75" customHeight="1">
      <c r="A17" s="274"/>
      <c r="B17" s="21"/>
      <c r="C17" s="276"/>
      <c r="D17" s="21"/>
      <c r="E17" s="21"/>
      <c r="F17" s="21"/>
      <c r="G17" s="39">
        <f t="shared" si="0"/>
        <v>0</v>
      </c>
    </row>
    <row r="18" spans="1:7" ht="15.75" customHeight="1">
      <c r="A18" s="274"/>
      <c r="B18" s="21"/>
      <c r="C18" s="276"/>
      <c r="D18" s="21"/>
      <c r="E18" s="21"/>
      <c r="F18" s="21"/>
      <c r="G18" s="39">
        <f t="shared" si="0"/>
        <v>0</v>
      </c>
    </row>
    <row r="19" spans="1:7" ht="15.75" customHeight="1">
      <c r="A19" s="274"/>
      <c r="B19" s="21"/>
      <c r="C19" s="276"/>
      <c r="D19" s="21"/>
      <c r="E19" s="21"/>
      <c r="F19" s="21"/>
      <c r="G19" s="39">
        <f t="shared" si="0"/>
        <v>0</v>
      </c>
    </row>
    <row r="20" spans="1:7" ht="15.75" customHeight="1">
      <c r="A20" s="274"/>
      <c r="B20" s="21"/>
      <c r="C20" s="276"/>
      <c r="D20" s="21"/>
      <c r="E20" s="21"/>
      <c r="F20" s="21"/>
      <c r="G20" s="39">
        <f t="shared" si="0"/>
        <v>0</v>
      </c>
    </row>
    <row r="21" spans="1:7" ht="15.75" customHeight="1">
      <c r="A21" s="274"/>
      <c r="B21" s="21"/>
      <c r="C21" s="276"/>
      <c r="D21" s="21"/>
      <c r="E21" s="21"/>
      <c r="F21" s="21"/>
      <c r="G21" s="39">
        <f t="shared" si="0"/>
        <v>0</v>
      </c>
    </row>
    <row r="22" spans="1:7" ht="15.75" customHeight="1" thickBot="1">
      <c r="A22" s="40"/>
      <c r="B22" s="22"/>
      <c r="C22" s="277"/>
      <c r="D22" s="22"/>
      <c r="E22" s="22"/>
      <c r="F22" s="22"/>
      <c r="G22" s="41">
        <f t="shared" si="0"/>
        <v>0</v>
      </c>
    </row>
    <row r="23" spans="1:7" s="44" customFormat="1" ht="18" customHeight="1" thickBot="1">
      <c r="A23" s="90" t="s">
        <v>53</v>
      </c>
      <c r="B23" s="42">
        <f>SUM(B5:B22)</f>
        <v>703</v>
      </c>
      <c r="C23" s="62"/>
      <c r="D23" s="42">
        <f>SUM(D5:D22)</f>
        <v>0</v>
      </c>
      <c r="E23" s="42"/>
      <c r="F23" s="42">
        <f>SUM(F5:F22)</f>
        <v>703</v>
      </c>
      <c r="G23" s="43">
        <f>SUM(G5:G22)</f>
        <v>0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Önkormányzat Bakonybél</cp:lastModifiedBy>
  <cp:lastPrinted>2015-10-07T14:00:34Z</cp:lastPrinted>
  <dcterms:created xsi:type="dcterms:W3CDTF">1999-10-30T10:30:45Z</dcterms:created>
  <dcterms:modified xsi:type="dcterms:W3CDTF">2015-10-12T06:15:41Z</dcterms:modified>
  <cp:category/>
  <cp:version/>
  <cp:contentType/>
  <cp:contentStatus/>
</cp:coreProperties>
</file>