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activeTab="4"/>
  </bookViews>
  <sheets>
    <sheet name="1.1.sz.mell." sheetId="1" r:id="rId1"/>
    <sheet name="Bevételek 1.a" sheetId="2" r:id="rId2"/>
    <sheet name="Kiadások 1.b" sheetId="3" r:id="rId3"/>
    <sheet name="2.1.sz.mell  " sheetId="4" r:id="rId4"/>
    <sheet name="2.2.sz.mell  " sheetId="5" r:id="rId5"/>
    <sheet name="Maradványkimut. 3." sheetId="6" r:id="rId6"/>
    <sheet name="Eredmény 4." sheetId="7" r:id="rId7"/>
    <sheet name="Vagyon5.a" sheetId="8" r:id="rId8"/>
    <sheet name="Vagyon5.b" sheetId="9" r:id="rId9"/>
    <sheet name="5.c mell." sheetId="10" r:id="rId10"/>
    <sheet name="6. számú" sheetId="11" r:id="rId11"/>
    <sheet name="7. sz.mell." sheetId="12" r:id="rId12"/>
    <sheet name="8- számú" sheetId="13" r:id="rId13"/>
    <sheet name="9.számú" sheetId="14" r:id="rId14"/>
    <sheet name="10-11.sz. mell." sheetId="15" r:id="rId15"/>
    <sheet name="12. sz. mell." sheetId="16" r:id="rId16"/>
    <sheet name="13. sz. mell." sheetId="17" r:id="rId17"/>
    <sheet name="14. sz. mell." sheetId="18" r:id="rId18"/>
    <sheet name="15. sz. mell." sheetId="19" r:id="rId19"/>
    <sheet name="Munka1" sheetId="20" r:id="rId20"/>
  </sheets>
  <externalReferences>
    <externalReference r:id="rId23"/>
  </externalReferences>
  <definedNames>
    <definedName name="_xlfn.IFERROR" hidden="1">#NAME?</definedName>
    <definedName name="_xlnm.Print_Area" localSheetId="0">'1.1.sz.mell.'!$A$2:$F$159</definedName>
    <definedName name="_xlnm.Print_Area" localSheetId="3">'2.1.sz.mell  '!$A$1:$I$29</definedName>
  </definedNames>
  <calcPr fullCalcOnLoad="1"/>
</workbook>
</file>

<file path=xl/comments1.xml><?xml version="1.0" encoding="utf-8"?>
<comments xmlns="http://schemas.openxmlformats.org/spreadsheetml/2006/main">
  <authors>
    <author>csilla</author>
  </authors>
  <commentList>
    <comment ref="F158" authorId="0">
      <text>
        <r>
          <rPr>
            <b/>
            <sz val="9"/>
            <rFont val="Tahoma"/>
            <family val="2"/>
          </rPr>
          <t>csilla: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Pc</author>
    <author>B?lint Edit</author>
    <author>Rendszergazda</author>
  </authors>
  <commentList>
    <comment ref="G13" authorId="0">
      <text>
        <r>
          <rPr>
            <b/>
            <sz val="9"/>
            <rFont val="Tahoma"/>
            <family val="2"/>
          </rPr>
          <t xml:space="preserve">közhasznú
Támop
Műv.Ház
Teleház
</t>
        </r>
        <r>
          <rPr>
            <sz val="9"/>
            <rFont val="Tahoma"/>
            <family val="2"/>
          </rPr>
          <t xml:space="preserve">
</t>
        </r>
      </text>
    </comment>
    <comment ref="G15" authorId="1">
      <text>
        <r>
          <rPr>
            <sz val="9"/>
            <rFont val="Tahoma"/>
            <family val="2"/>
          </rPr>
          <t xml:space="preserve">
Támop
Műv. Ház
Teleház
</t>
        </r>
      </text>
    </comment>
    <comment ref="G16" authorId="2">
      <text>
        <r>
          <rPr>
            <sz val="8"/>
            <rFont val="Tahoma"/>
            <family val="2"/>
          </rPr>
          <t xml:space="preserve">ápolási díj
Bursa
átmeneti segély
közgyógy
temetési segély 
első lakáshozjutók
</t>
        </r>
      </text>
    </comment>
    <comment ref="F19" authorId="0">
      <text>
        <r>
          <rPr>
            <sz val="9"/>
            <rFont val="Tahoma"/>
            <family val="2"/>
          </rPr>
          <t xml:space="preserve">Fénymásoló        300
Fűrész               135
Ásztal                300
</t>
        </r>
        <r>
          <rPr>
            <b/>
            <sz val="9"/>
            <rFont val="Tahoma"/>
            <family val="2"/>
          </rPr>
          <t>Össz:                735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<sst xmlns="http://schemas.openxmlformats.org/spreadsheetml/2006/main" count="1196" uniqueCount="811">
  <si>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</si>
  <si>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</si>
  <si>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</si>
  <si>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</si>
  <si>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</si>
  <si>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</si>
  <si>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</si>
  <si>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</si>
  <si>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</si>
  <si>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</si>
  <si>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</si>
  <si>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</si>
  <si>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</si>
  <si>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</si>
  <si>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</si>
  <si>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</si>
  <si>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</si>
  <si>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</si>
  <si>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</si>
  <si>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</si>
  <si>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</si>
  <si>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</si>
  <si>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</si>
  <si>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</si>
  <si>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</si>
  <si>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</si>
  <si>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</si>
  <si>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</si>
  <si>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</si>
  <si>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K I A D Á S O K</t>
  </si>
  <si>
    <t>Kiadási jogcímek</t>
  </si>
  <si>
    <t>Személyi  juttatások</t>
  </si>
  <si>
    <t>Tartalékok</t>
  </si>
  <si>
    <t>Bevételek</t>
  </si>
  <si>
    <t>Kiadások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</si>
  <si>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</si>
  <si>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</si>
  <si>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</si>
  <si>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</si>
  <si>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</si>
  <si>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</si>
  <si>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</si>
  <si>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</si>
  <si>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</si>
  <si>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</si>
  <si>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</si>
  <si>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</si>
  <si>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</si>
  <si>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</si>
  <si>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</si>
  <si>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</si>
  <si>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</si>
  <si>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</si>
  <si>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</si>
  <si>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</si>
  <si>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</si>
  <si>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</si>
  <si>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</si>
  <si>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</si>
  <si>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</si>
  <si>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</si>
  <si>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</si>
  <si>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</si>
  <si>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</si>
  <si>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</si>
  <si>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</si>
  <si>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</si>
  <si>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</si>
  <si>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</si>
  <si>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</si>
  <si>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</si>
  <si>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</si>
  <si>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</si>
  <si>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</si>
  <si>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</si>
  <si>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</si>
  <si>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</si>
  <si>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</si>
  <si>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</si>
  <si>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</si>
  <si>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</si>
  <si>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</si>
  <si>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</si>
  <si>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</si>
  <si>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</si>
  <si>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</si>
  <si>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</si>
  <si>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</si>
  <si>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</si>
  <si>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</si>
  <si>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</si>
  <si>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</si>
  <si>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</si>
  <si>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</si>
  <si>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</si>
  <si>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</si>
  <si>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</si>
  <si>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</si>
  <si>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</si>
  <si>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</si>
  <si>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Betét elhelyezése</t>
  </si>
  <si>
    <t>Hitelek törlesztése</t>
  </si>
  <si>
    <t>Befektetési célú belföldi, külföldi értékpapírok vásárlása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</si>
  <si>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</si>
  <si>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</si>
  <si>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</si>
  <si>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</si>
  <si>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</si>
  <si>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</si>
  <si>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</si>
  <si>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</si>
  <si>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</si>
  <si>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</si>
  <si>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</si>
  <si>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</si>
  <si>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</si>
  <si>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</si>
  <si>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</si>
  <si>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</si>
  <si>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</si>
  <si>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</si>
  <si>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</si>
  <si>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</si>
  <si>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</si>
  <si>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</si>
  <si>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</si>
  <si>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</si>
  <si>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</si>
  <si>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</si>
  <si>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</si>
  <si>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</si>
  <si>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</si>
  <si>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</si>
  <si>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</si>
  <si>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</si>
  <si>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</si>
  <si>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</si>
  <si>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</si>
  <si>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</si>
  <si>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</si>
  <si>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</si>
  <si>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</si>
  <si>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</si>
  <si>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</si>
  <si>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</si>
  <si>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</si>
  <si>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</si>
  <si>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</si>
  <si>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</si>
  <si>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</si>
  <si>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</si>
  <si>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</si>
  <si>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</si>
  <si>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</si>
  <si>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</si>
  <si>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</si>
  <si>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</si>
  <si>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</si>
  <si>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</si>
  <si>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</si>
  <si>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</si>
  <si>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</si>
  <si>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</si>
  <si>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</si>
  <si>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</si>
  <si>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</si>
  <si>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</si>
  <si>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</si>
  <si>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</si>
  <si>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</si>
  <si>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</si>
  <si>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</si>
  <si>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</si>
  <si>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</si>
  <si>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</si>
  <si>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</si>
  <si>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</si>
  <si>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</si>
  <si>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</si>
  <si>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</si>
  <si>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</si>
  <si>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</si>
  <si>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</si>
  <si>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</si>
  <si>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</si>
  <si>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</si>
  <si>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</si>
  <si>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</si>
  <si>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</si>
  <si>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</si>
  <si>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</si>
  <si>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</si>
  <si>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</si>
  <si>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</si>
  <si>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</si>
  <si>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</si>
  <si>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</si>
  <si>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</si>
  <si>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</si>
  <si>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</si>
  <si>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</si>
  <si>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</si>
  <si>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</si>
  <si>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</si>
  <si>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</si>
  <si>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</si>
  <si>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</si>
  <si>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</si>
  <si>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</si>
  <si>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</si>
  <si>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</si>
  <si>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</si>
  <si>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</si>
  <si>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</si>
  <si>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</si>
  <si>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</si>
  <si>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</si>
  <si>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</si>
  <si>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</si>
  <si>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</si>
  <si>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</si>
  <si>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</si>
  <si>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</si>
  <si>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</si>
  <si>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</si>
  <si>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</si>
  <si>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</si>
  <si>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</si>
  <si>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</si>
  <si>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</si>
  <si>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</si>
  <si>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</si>
  <si>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</si>
  <si>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</si>
  <si>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</si>
  <si>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</si>
  <si>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</si>
  <si>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</si>
  <si>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</si>
  <si>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</si>
  <si>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</si>
  <si>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</si>
  <si>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</si>
  <si>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</si>
  <si>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</si>
  <si>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</si>
  <si>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</si>
  <si>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</si>
  <si>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</si>
  <si>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</si>
  <si>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</si>
  <si>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</si>
  <si>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</si>
  <si>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</si>
  <si>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</si>
  <si>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</si>
  <si>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</si>
  <si>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</si>
  <si>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</si>
  <si>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</si>
  <si>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</si>
  <si>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</si>
  <si>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</si>
  <si>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</si>
  <si>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</si>
  <si>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</si>
  <si>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</si>
  <si>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</si>
  <si>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</si>
  <si>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</si>
  <si>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</si>
  <si>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</si>
  <si>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</si>
  <si>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</si>
  <si>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</si>
  <si>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</si>
  <si>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</si>
  <si>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</si>
  <si>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</si>
  <si>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</si>
  <si>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</si>
  <si>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</si>
  <si>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</si>
  <si>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</si>
  <si>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</si>
  <si>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</si>
  <si>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</si>
  <si>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</si>
  <si>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</si>
  <si>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</si>
  <si>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</si>
  <si>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</si>
  <si>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</si>
  <si>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</si>
  <si>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</si>
  <si>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</si>
  <si>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</si>
  <si>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</si>
  <si>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</si>
  <si>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</si>
  <si>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</si>
  <si>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</si>
  <si>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</si>
  <si>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</si>
  <si>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</si>
  <si>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</si>
  <si>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</si>
  <si>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</si>
  <si>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</si>
  <si>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</si>
  <si>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</si>
  <si>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</si>
  <si>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</si>
  <si>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</si>
  <si>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</si>
  <si>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</si>
  <si>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</si>
  <si>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</si>
  <si>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</si>
  <si>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</si>
  <si>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</si>
  <si>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</si>
  <si>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</si>
  <si>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</si>
  <si>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</si>
  <si>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</si>
  <si>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</si>
  <si>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</si>
  <si>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</si>
  <si>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</si>
  <si>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</si>
  <si>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</si>
  <si>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</si>
  <si>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</si>
  <si>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</si>
  <si>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</si>
  <si>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</si>
  <si>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</si>
  <si>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</si>
  <si>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</si>
  <si>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</si>
  <si>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</si>
  <si>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</si>
  <si>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</si>
  <si>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</si>
  <si>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</si>
  <si>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</si>
  <si>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</si>
  <si>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</si>
  <si>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</si>
  <si>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</si>
  <si>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Forintban !</t>
  </si>
  <si>
    <t xml:space="preserve"> Forintban !</t>
  </si>
  <si>
    <t>Forintban!</t>
  </si>
  <si>
    <t>I</t>
  </si>
  <si>
    <t>Áh. Belüli megelőlegezés foly.</t>
  </si>
  <si>
    <t xml:space="preserve">  - Visszatérítendő támogatások, kölcsönök nyújtása ÁH-n belülre</t>
  </si>
  <si>
    <t>Beruházás  megnevezése</t>
  </si>
  <si>
    <t>ÖSSZESEN:</t>
  </si>
  <si>
    <t>Felújítás  megnevezése</t>
  </si>
  <si>
    <t>Járda út felújítás</t>
  </si>
  <si>
    <t>Lakásfenntartási támogatás</t>
  </si>
  <si>
    <t>Fatámogatás</t>
  </si>
  <si>
    <t>Elsőlakáshoz jutás</t>
  </si>
  <si>
    <t>Karácsonyi támogatás</t>
  </si>
  <si>
    <t>BURSA</t>
  </si>
  <si>
    <t>Iskolakezdési támogatás</t>
  </si>
  <si>
    <t>Táborozási tám.</t>
  </si>
  <si>
    <t>Középiskolás ösztöndíj</t>
  </si>
  <si>
    <t>Gyógyszer támogatás</t>
  </si>
  <si>
    <t>Létfenntartási támogatás</t>
  </si>
  <si>
    <t>Temetési segély</t>
  </si>
  <si>
    <t>Rászoruló gyermekek int. Kívüli étkeztetése</t>
  </si>
  <si>
    <t>Összesen</t>
  </si>
  <si>
    <t>Kötelező</t>
  </si>
  <si>
    <t>feladatok</t>
  </si>
  <si>
    <t>Önkormányzati igazgatás</t>
  </si>
  <si>
    <t>Köztemető fenntartás</t>
  </si>
  <si>
    <t>Közvilágítás</t>
  </si>
  <si>
    <t>Zöldterület kezelés</t>
  </si>
  <si>
    <t>Város és községgazdálkodás</t>
  </si>
  <si>
    <t>Háziorvosi alapellátás</t>
  </si>
  <si>
    <t>Könyvtári szolgáltatás</t>
  </si>
  <si>
    <t>Közművelődési</t>
  </si>
  <si>
    <t>Civil szervezetek támogatása</t>
  </si>
  <si>
    <t>Közfoglalkoztatottak</t>
  </si>
  <si>
    <t>Segélyek</t>
  </si>
  <si>
    <t>Önkorm. Elszámolásai</t>
  </si>
  <si>
    <t>Összesen:</t>
  </si>
  <si>
    <t>Szivattyú csere</t>
  </si>
  <si>
    <t>Egyéb felújításra</t>
  </si>
  <si>
    <t>Erzsébet utalvány (Központi rendszer)</t>
  </si>
  <si>
    <t>6. sz. melléklet</t>
  </si>
  <si>
    <t>Szennyvíz gyűjtése, tisztítása</t>
  </si>
  <si>
    <t>Család és gyermekjóléti szolg.</t>
  </si>
  <si>
    <t>Család és gyermekjóléti központ</t>
  </si>
  <si>
    <t>Gyermekvéd-i pénzbeli és term. Ell.</t>
  </si>
  <si>
    <t>Jelzőrendszeres szolg.</t>
  </si>
  <si>
    <t>Támogatás célú finanszírozási műveletek</t>
  </si>
  <si>
    <t>Időskorúak tartós bentlakásos ellátása</t>
  </si>
  <si>
    <t xml:space="preserve">Önként vállalt </t>
  </si>
  <si>
    <t>Teljesítés</t>
  </si>
  <si>
    <t>Teljesítés %-a</t>
  </si>
  <si>
    <t>Sorszám</t>
  </si>
  <si>
    <t>Önként vállalt</t>
  </si>
  <si>
    <t>Államigazgatási</t>
  </si>
  <si>
    <t>eredeti</t>
  </si>
  <si>
    <t>mód.</t>
  </si>
  <si>
    <t>teljesítés</t>
  </si>
  <si>
    <t xml:space="preserve"> Helyi önkormányzatok működésének általános támogatása</t>
  </si>
  <si>
    <t xml:space="preserve"> Települési önkorm. egyes köznev. fel. tám.</t>
  </si>
  <si>
    <t>Települési önkorm. Szoc. gyermekjóléti és gyermekétk. Fel. Tám.</t>
  </si>
  <si>
    <t xml:space="preserve">Települési önkormányzatok kulturális feladatainak támogatása </t>
  </si>
  <si>
    <t>Helyi önkormányzatok kieg. támogatásai</t>
  </si>
  <si>
    <t>Egyéb működési célú támogatások bevételei államháztartáson belülről B16</t>
  </si>
  <si>
    <t>Felhalmozási célú támogatások államháztartáson belülről B2</t>
  </si>
  <si>
    <t>Közhatalmi bevételek(11+12+16) B3</t>
  </si>
  <si>
    <t xml:space="preserve">Jövedelemadók </t>
  </si>
  <si>
    <t>12.</t>
  </si>
  <si>
    <t>Működési bevételek (18+19+20) B4</t>
  </si>
  <si>
    <t>Működési célú átvett pénzeszközök B6</t>
  </si>
  <si>
    <t>Felhalmozási célú átvett pénzeszközök B7</t>
  </si>
  <si>
    <t>Költségvetési bevételek(1+9+10+17+21+22+23)</t>
  </si>
  <si>
    <t>Maradvány igénybevétele</t>
  </si>
  <si>
    <t>ÁH. Belüli megelőlegezések</t>
  </si>
  <si>
    <t>Bevételek összesen</t>
  </si>
  <si>
    <t xml:space="preserve"> forintban !</t>
  </si>
  <si>
    <t xml:space="preserve">B E V É T E L E K        </t>
  </si>
  <si>
    <t>1.a melléklet</t>
  </si>
  <si>
    <t xml:space="preserve"> Önkormányzatok működési tám. B11</t>
  </si>
  <si>
    <t>1.b sz. melléklet</t>
  </si>
  <si>
    <t>Sorsz.</t>
  </si>
  <si>
    <t>Kötelező feladatok</t>
  </si>
  <si>
    <t>Önként vállalt feladatok</t>
  </si>
  <si>
    <t>Államigazgatási fel.</t>
  </si>
  <si>
    <t>Eredeti</t>
  </si>
  <si>
    <t>Módosított</t>
  </si>
  <si>
    <t>5.3</t>
  </si>
  <si>
    <t>Tartalék</t>
  </si>
  <si>
    <t>6</t>
  </si>
  <si>
    <t>7</t>
  </si>
  <si>
    <t xml:space="preserve">KÖLTSÉGVETÉSI KIADÁSOK ÖSSZESEN </t>
  </si>
  <si>
    <t>Finanszírozási kiadások</t>
  </si>
  <si>
    <t>Belföldi finanszírozási kiadások</t>
  </si>
  <si>
    <t>Külföldi finanszírozási kiadások</t>
  </si>
  <si>
    <t>KIADÁSOK ÖSSZESEN</t>
  </si>
  <si>
    <t>II. Felhalmozási célú bevételek és kiadások mérlege
(Önkormányzati szinten)</t>
  </si>
  <si>
    <t>I. Működési célú bevételek és kiadások pénzügyi mérlege
(Önkormányzati szinten)</t>
  </si>
  <si>
    <t>Felújítási kiadások felújításonként</t>
  </si>
  <si>
    <t>Beruházási (felhalmozási) kiadások  beruházásonként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</si>
  <si>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</si>
  <si>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</si>
  <si>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</si>
  <si>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</si>
  <si>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</si>
  <si>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</si>
  <si>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</si>
  <si>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</si>
  <si>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</si>
  <si>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</si>
  <si>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</si>
  <si>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</si>
  <si>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</si>
  <si>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</si>
  <si>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</si>
  <si>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</si>
  <si>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</si>
  <si>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</si>
  <si>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</si>
  <si>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Előző évi</t>
  </si>
  <si>
    <t>Tárgy évi</t>
  </si>
  <si>
    <t>Maradványkimutatás</t>
  </si>
  <si>
    <t>3. sz. melléklet</t>
  </si>
  <si>
    <t>Előző időszak</t>
  </si>
  <si>
    <t>Módosí-tások</t>
  </si>
  <si>
    <t>Tárgyi időszak</t>
  </si>
  <si>
    <t>01</t>
  </si>
  <si>
    <t>01        Közhatalmi eredményszemléletű bevételek</t>
  </si>
  <si>
    <t>02</t>
  </si>
  <si>
    <t>02        Eszközök és szolgáltatások értékesítése nettó eredményszemléletű bevételei</t>
  </si>
  <si>
    <t>03</t>
  </si>
  <si>
    <t>03        Tevékenység egyéb nettó eredményszemléletű bevételei</t>
  </si>
  <si>
    <t>04</t>
  </si>
  <si>
    <t>05</t>
  </si>
  <si>
    <t>04        Saját termelésű készletek állományváltozása</t>
  </si>
  <si>
    <t>06</t>
  </si>
  <si>
    <t>05        Saját előállítású eszközök aktivált értéke</t>
  </si>
  <si>
    <t>07</t>
  </si>
  <si>
    <t>08</t>
  </si>
  <si>
    <t>06        Központi működési célú támogatások eredményszemléletű bevételei</t>
  </si>
  <si>
    <t>09</t>
  </si>
  <si>
    <t>07        Egyéb működési célú támogatások eredményszemléletű bevételei</t>
  </si>
  <si>
    <t>08        Különféle egyéb eredményszemléletű bevételek</t>
  </si>
  <si>
    <t>VI        Értékcsökkenési leírás</t>
  </si>
  <si>
    <t>08 Felhalmozási célú támogatások eredményszemléletű bevételei</t>
  </si>
  <si>
    <t>18        Részesedésekből származó eredményszemléletű bevételek, árfolyam nyereségek</t>
  </si>
  <si>
    <t>20        Kapott (járó) kamatok és kamatjellegű eredményszemléletű bevételek</t>
  </si>
  <si>
    <t>24        Fizetendő kamatok és kamatjellegű ráfordítások</t>
  </si>
  <si>
    <t>26        Pénzügyi műveletek egyéb ráfordításai (&gt;=21a) (31&gt;=32)</t>
  </si>
  <si>
    <t>26a        - ebből: lekötött bankbetétek mérlegfordulónapi értékelése során megállapított (nem realizált) árfolyamvesztesége</t>
  </si>
  <si>
    <t xml:space="preserve">C)        MÉRLEG SZERINTI EREDMÉNY (=±A±B) </t>
  </si>
  <si>
    <t xml:space="preserve">B)        PÉNZÜGYI MŰVELETEK EREDMÉNYE (=VIII-IX) </t>
  </si>
  <si>
    <t xml:space="preserve">IX        Pénzügyi műveletek ráfordításai (=22+23+24+25+26) </t>
  </si>
  <si>
    <t xml:space="preserve">VIII        Pénzügyi műveletek eredményszemléletű bevételei (=17+18+19+20+21) </t>
  </si>
  <si>
    <t xml:space="preserve">A) TEVÉKENYSÉGEK EREDMÉNYE (=I±II+III-IV-V-VI-VII) </t>
  </si>
  <si>
    <t xml:space="preserve">V        Személyi jellegű ráfordítások (=14+15+16) </t>
  </si>
  <si>
    <t>14        Bérköltség</t>
  </si>
  <si>
    <t>16        Bérjárulékok</t>
  </si>
  <si>
    <t>11        Igénybe vett szolgáltatások értéke</t>
  </si>
  <si>
    <t xml:space="preserve">IV        Anyagjellegű ráfordítások (=10+11+12+13) </t>
  </si>
  <si>
    <t xml:space="preserve">III        Egyéb eredményszemléletű bevételek (=06+07+08+9) </t>
  </si>
  <si>
    <t xml:space="preserve">II        Aktivált saját teljesítmények értéke (=±04+05) </t>
  </si>
  <si>
    <t xml:space="preserve">I        Tevékenység nettó eredményszemléletű bevétele (=01+02+03) </t>
  </si>
  <si>
    <t>VII       Egyéb ráfordítások</t>
  </si>
  <si>
    <t>15        Személyi jellegű egyéb kifizetések</t>
  </si>
  <si>
    <t>10        Anyagköltség</t>
  </si>
  <si>
    <t>25        Részesedések, értékpapírok, pénzeszközök értékvesztése</t>
  </si>
  <si>
    <t>ESZKÖZÖK</t>
  </si>
  <si>
    <t xml:space="preserve">A </t>
  </si>
  <si>
    <t>01.</t>
  </si>
  <si>
    <t>02.</t>
  </si>
  <si>
    <t>03.</t>
  </si>
  <si>
    <t>1.1. Forgalomképtelen ingatlanok és kapcsolódó vagyoni értékű jogok</t>
  </si>
  <si>
    <t>04.</t>
  </si>
  <si>
    <t>1.2. Nemzetgazdasági szempontból kiemelt jelentőségű ingatlanok és kapcsolódó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</si>
  <si>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</si>
  <si>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</si>
  <si>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</si>
  <si>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</si>
  <si>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</si>
  <si>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08.</t>
  </si>
  <si>
    <t>2.1. Forgalomképtelen gépek, berendezések, felszerelések, járművek</t>
  </si>
  <si>
    <t>09.</t>
  </si>
  <si>
    <t>2.2. Nemzetgazdasági szempontból kiemelt jelentőségű gépek, berendezések,  felszerelések, járművek</t>
  </si>
  <si>
    <t>2.3. Korlátozottan forgalomképes gépek, berendezések, felszerelések, járművek</t>
  </si>
  <si>
    <t>2.4. Üzleti gépek, berendezések, felszerelések, járművek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</si>
  <si>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</si>
  <si>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</si>
  <si>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</si>
  <si>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</si>
  <si>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</si>
  <si>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</si>
  <si>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</si>
  <si>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</si>
  <si>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5.1. Forgalomképtelen tárgyi eszközök értékhelyesbítése</t>
  </si>
  <si>
    <t>5.2. Nemzetgazdasági szempontból kiemelt jelentőségű tárgyi eszközök  értékhelyesbítése</t>
  </si>
  <si>
    <t>5.3. Korlátozottan forgalomképes tárgyi eszközök értékhelyesbítése</t>
  </si>
  <si>
    <t>5.4. Üzleti tárgyi eszközök értékhelyesbítése</t>
  </si>
  <si>
    <t>28.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</si>
  <si>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</si>
  <si>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</si>
  <si>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</si>
  <si>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</si>
  <si>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</si>
  <si>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</si>
  <si>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</si>
  <si>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</si>
  <si>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</si>
  <si>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34.</t>
  </si>
  <si>
    <t>2.1. Forgalomképtelen tartós hitelviszonyt megtestesítő értékpapírok</t>
  </si>
  <si>
    <t>35.</t>
  </si>
  <si>
    <t>2.2. Nemzetgazdasági szempontból kiemelt jelentőségű tartós hitelviszonyt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</si>
  <si>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</si>
  <si>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</si>
  <si>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</si>
  <si>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</si>
  <si>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</si>
  <si>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39.</t>
  </si>
  <si>
    <t>3.1. Forgalomképtelen befektetett pénzügyi eszközök értékhelyesbítése</t>
  </si>
  <si>
    <t>40.</t>
  </si>
  <si>
    <t>3.2. Nemzetgazdasági szempontból kiemelt jelentőségű befektetett pénzügyi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</si>
  <si>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</si>
  <si>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</si>
  <si>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</si>
  <si>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</si>
  <si>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</si>
  <si>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44.</t>
  </si>
  <si>
    <t>A) NEMZETI VAGYONBA TARTOZÓ BEFEKTETETT ESZKÖZÖK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</si>
  <si>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</si>
  <si>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</si>
  <si>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</si>
  <si>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</si>
  <si>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</si>
  <si>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</si>
  <si>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</si>
  <si>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49.</t>
  </si>
  <si>
    <t>50.</t>
  </si>
  <si>
    <t>51.</t>
  </si>
  <si>
    <t>52.</t>
  </si>
  <si>
    <t>C) PÉNZESZKÖZÖK (49+50+51+52)</t>
  </si>
  <si>
    <t>53.</t>
  </si>
  <si>
    <t>54.</t>
  </si>
  <si>
    <t>55.</t>
  </si>
  <si>
    <t>56.</t>
  </si>
  <si>
    <t>D) KÖVETELÉSEK (54+55+56)</t>
  </si>
  <si>
    <t>57.</t>
  </si>
  <si>
    <t xml:space="preserve">E) EGYÉB SAJÁTOS ESZKÖZOLDALI ELSZÁMOLÁSOK </t>
  </si>
  <si>
    <t>60.</t>
  </si>
  <si>
    <t>F) AKTÍV IDŐBELI ELHATÁROLÁSOK</t>
  </si>
  <si>
    <t>61.</t>
  </si>
  <si>
    <t>ESZKÖZÖK ÖSSZESEN  (45+48+53+57+60+61)</t>
  </si>
  <si>
    <t>62.</t>
  </si>
  <si>
    <t>FORRÁSOK</t>
  </si>
  <si>
    <t>V. Eszközök értékhelyesbítésének forrása</t>
  </si>
  <si>
    <t>VI. Mérleg szerinti eredmény</t>
  </si>
  <si>
    <t>G) SAJÁT TŐKE (01+….+06)</t>
  </si>
  <si>
    <t>H) KÖTELEZETTSÉGEK (08+09+10)</t>
  </si>
  <si>
    <t>I) EGYÉB SAJÁTOS FORRÁSOLDALI ELSZÁMOLÁSOK</t>
  </si>
  <si>
    <t>J) KINCSTÁRI SZÁMLAVEZETÉSSEL KAPCSOLATOS ELSZÁMOLÁSOK</t>
  </si>
  <si>
    <t>K) PASSZÍV IDŐBELI ELHATÁROLÁSOK</t>
  </si>
  <si>
    <t>FORRÁSOK ÖSSZESEN  (07+11+12+13)</t>
  </si>
  <si>
    <t>Több évre kiható döntésekből származó kötelezettségek, célok szerint, évenkénti bontásban</t>
  </si>
  <si>
    <t>Kötelezettség jogcíme</t>
  </si>
  <si>
    <t>Kötelezettség-vállalás éve</t>
  </si>
  <si>
    <t>Kötelezettségek a következő években</t>
  </si>
  <si>
    <t>Összesen (6+7+8+9)</t>
  </si>
  <si>
    <t>Működési célú hiteltörlesztés (tőke+kamat)</t>
  </si>
  <si>
    <t>Felhalmozási célú hiteltörlesztés ( tőke+kamat)</t>
  </si>
  <si>
    <t>Beruházás célonként</t>
  </si>
  <si>
    <t>Ingatlan felújítás</t>
  </si>
  <si>
    <t>Összesen (1+2+3+4)</t>
  </si>
  <si>
    <t>7. számú melléklet</t>
  </si>
  <si>
    <t>Az önkormányzat által nyújtott közvetett támogatások</t>
  </si>
  <si>
    <t>Tényleges</t>
  </si>
  <si>
    <t>Ellátottak térítési díjának elengedése</t>
  </si>
  <si>
    <t>Ellátottak kártérítésének elengedése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</si>
  <si>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</si>
  <si>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</si>
  <si>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</si>
  <si>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</si>
  <si>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Adósság állomány alakulása lejárat, eszközök, bel- és külföldi hitelezők szerinti bontásban 
2014. december 31-én</t>
  </si>
  <si>
    <t>Sor-szám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</si>
  <si>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</si>
  <si>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</si>
  <si>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</si>
  <si>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</si>
  <si>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</si>
  <si>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</si>
  <si>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</si>
  <si>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</si>
  <si>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</si>
  <si>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</si>
  <si>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</si>
  <si>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</si>
  <si>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</si>
  <si>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</si>
  <si>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</si>
  <si>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</si>
  <si>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</si>
  <si>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</si>
  <si>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</si>
  <si>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</si>
  <si>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</si>
  <si>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</si>
  <si>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</si>
  <si>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</si>
  <si>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 xml:space="preserve">Hitel, kölcsön </t>
  </si>
  <si>
    <t>Kölcsön-
nyújtás
éve</t>
  </si>
  <si>
    <t xml:space="preserve">Lejárat
éve </t>
  </si>
  <si>
    <t>Hitel, kölcsön állomány  2014. dec. 31-én</t>
  </si>
  <si>
    <t>Hitel, kölcsön állomány december 31-én</t>
  </si>
  <si>
    <t>2016. után</t>
  </si>
  <si>
    <t>2015.</t>
  </si>
  <si>
    <t>2016.</t>
  </si>
  <si>
    <t xml:space="preserve">Rövid lejáratú </t>
  </si>
  <si>
    <t>............................</t>
  </si>
  <si>
    <t>Hosszú lejáratú</t>
  </si>
  <si>
    <t>Összesen (1+6)</t>
  </si>
  <si>
    <t>13. sz. melléklet</t>
  </si>
  <si>
    <t xml:space="preserve">A/ I. Immateriális javak </t>
  </si>
  <si>
    <t>A/II. Tárgyi eszközök (03+08+13+18+23)</t>
  </si>
  <si>
    <t>A/II/1. Ingatlanok és kapcsolódó vagyoni értékű jogok   (04+05+06+07)</t>
  </si>
  <si>
    <t>A/II/2. Gépek, berendezések, felszerelések, járművek (09+10+11+12)</t>
  </si>
  <si>
    <t>A/II/3. Tenyészállatok (14+15+16+17)</t>
  </si>
  <si>
    <t>A/II/4. Beruházások, felújítások (19+20+21+22)</t>
  </si>
  <si>
    <t>A/II/5. Tárgyi eszközök értékhelyesbítése (24+25+26+27)</t>
  </si>
  <si>
    <t>A/III. Befektetett pénzügyi eszközök (29+34+39)</t>
  </si>
  <si>
    <t>A/III/1. Tartós részesedések (30+31+32+33)</t>
  </si>
  <si>
    <t>A/III/2. Tartós hitelviszonyt megtestesítő értékpapírok (35+36+37+38)</t>
  </si>
  <si>
    <t>A/III/3. Befektetett pénzügyi eszközök értékhelyesbítése (40+41+42+43)</t>
  </si>
  <si>
    <t>A/IV. Koncesszióba, vagyonkezelésbe adott eszközök</t>
  </si>
  <si>
    <t>C/I. Lekötött bankbetétek</t>
  </si>
  <si>
    <t>C/II. Pénztárak, csekkek, betétkönyvek</t>
  </si>
  <si>
    <t>C/III. Forintszámlák</t>
  </si>
  <si>
    <t>C/IV. Devizaszámlák</t>
  </si>
  <si>
    <t>D/I. Költségvetési évben esedékes követelések</t>
  </si>
  <si>
    <t>D/II. Költségvetési évet követően esedékes követelések</t>
  </si>
  <si>
    <t>D/III. Követelés jellegű sajátos elszámolások</t>
  </si>
  <si>
    <t>G/I. Nemzeti vagyon induláskori értéke</t>
  </si>
  <si>
    <t>G/II. Nemzeti vagyon változásai</t>
  </si>
  <si>
    <t>G/III. Egyéb eszközök induláskori értéke és változásai</t>
  </si>
  <si>
    <t>G/IV. Felhalmozott eredmény</t>
  </si>
  <si>
    <t>H/I. Költségvetési évben esedékes kötelezettségek</t>
  </si>
  <si>
    <t>H/II. Költségvetési évet követően esedékes kötelezettségek</t>
  </si>
  <si>
    <t>H/III. Kötelezettség jellegű sajátos elszámolások</t>
  </si>
  <si>
    <t>Járda felújítás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</si>
  <si>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</si>
  <si>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</si>
  <si>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</si>
  <si>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</si>
  <si>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</si>
  <si>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 xml:space="preserve"> Községi Önkormányzat Váralja tulajdonában álló gazdálkodó szervezetek működéséből származó kötelezettségek és részesedések alakulása</t>
  </si>
  <si>
    <t>14. sz. melléklet</t>
  </si>
  <si>
    <t>8. sz. melléklet</t>
  </si>
  <si>
    <t>9.sz. melléklet</t>
  </si>
  <si>
    <t>12. sz. melléklet</t>
  </si>
  <si>
    <t>E S Z K Ö Z Ö K</t>
  </si>
  <si>
    <t>Módosítások</t>
  </si>
  <si>
    <t>Tárgyidőszak</t>
  </si>
  <si>
    <t>A) NEMZETI VAGYONBA TARTOZÓ BEFEKTETETT ESZKÖZÖK</t>
  </si>
  <si>
    <t xml:space="preserve">A/I        Immateriális javak </t>
  </si>
  <si>
    <t xml:space="preserve">A/II      Tárgyi eszközök </t>
  </si>
  <si>
    <t>A/III     Befektetett pénzügyi eszközök</t>
  </si>
  <si>
    <t>A/IV     Koncesszióba, vagyonkezelésbe adott eszközök</t>
  </si>
  <si>
    <t>B) NEMZETI VAGYONBA TARTOZÓ FORGÓESZKÖZÖK</t>
  </si>
  <si>
    <t xml:space="preserve">B/I        Készletek </t>
  </si>
  <si>
    <t>B/II       Értékpapírok</t>
  </si>
  <si>
    <t>C) PÉNZESZKÖZÖK</t>
  </si>
  <si>
    <t>D)  KÖVETELÉSEK (=D/I+D/II+D/III)</t>
  </si>
  <si>
    <t>D/I        Költségvetési évben esedékes követelések</t>
  </si>
  <si>
    <t>D/II       Költségvetési évet követően esedékes követelések</t>
  </si>
  <si>
    <t>D/III      Követelés jellegű sajátos elszámolások</t>
  </si>
  <si>
    <t>E)  EGYÉB SAJÁTOS ESZKÖZOLDALI ELSZÁMOLÁSOK</t>
  </si>
  <si>
    <t>F)  AKTÍV IDŐBELI ELHATÁROLÁSOK</t>
  </si>
  <si>
    <t>ESZKÖZÖK ÖSSZESEN</t>
  </si>
  <si>
    <t>F O R R Á S O K</t>
  </si>
  <si>
    <t>G)  SAJÁT TŐKE (=G/I+…+G/VI)</t>
  </si>
  <si>
    <t>G/I        Nemzeti vagyon induláskori értéke</t>
  </si>
  <si>
    <t>G/II       Nemzeti vagyon változásai</t>
  </si>
  <si>
    <t>G/III      Egyéb eszközök induláskori értéke és változásai</t>
  </si>
  <si>
    <t>G/IV       Felhalmozott eredmény</t>
  </si>
  <si>
    <t>G/V        Eszközök értékhelyesbítésének forrása</t>
  </si>
  <si>
    <t>G/VI       Mérleg szerinti eredmény</t>
  </si>
  <si>
    <t>H)  KÖTELEZETTSÉGEK (=H/I+H/II+H/III)</t>
  </si>
  <si>
    <t>H/I        Költségvetési évben esedékes kötelezettségek</t>
  </si>
  <si>
    <t>H/II       Költségvetési évet követően esedékes kötelezettségek</t>
  </si>
  <si>
    <t>H/III      Kötelezettség jellegű sajátos elszámolások</t>
  </si>
  <si>
    <t>I)   KINCSTÁRI SZÁMLAVEZETÉSSEL KAPCSOLATOS ELSZÁMOLÁSOK</t>
  </si>
  <si>
    <t>J)  PASSZÍV IDŐBELI ELHATÁROLÁSOK</t>
  </si>
  <si>
    <t>FORRÁSOK ÖSSZESEN</t>
  </si>
  <si>
    <t>VÁRALJA KÖZSÉG ÖNKORMÁNYZATA
EGYSZERŰSÍTETT MÉRLEG 2016. ÉV</t>
  </si>
  <si>
    <t>forintban !</t>
  </si>
  <si>
    <t>15. sz. melléklet</t>
  </si>
  <si>
    <t>10. sz. melléklet</t>
  </si>
  <si>
    <t>11. sz. melléklet</t>
  </si>
  <si>
    <t>Mennyiség
(db)</t>
  </si>
  <si>
    <t>Bruttó értéke
(Ft)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</si>
  <si>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</si>
  <si>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</si>
  <si>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</si>
  <si>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</si>
  <si>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</si>
  <si>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</si>
  <si>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</si>
  <si>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</si>
  <si>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</si>
  <si>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</si>
  <si>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</si>
  <si>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</si>
  <si>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</si>
  <si>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</si>
  <si>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</si>
  <si>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</si>
  <si>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</si>
  <si>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</si>
  <si>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</si>
  <si>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</si>
  <si>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Gépjárműadók</t>
  </si>
  <si>
    <t>Értékesítési és forgalmi adók</t>
  </si>
  <si>
    <t>5.a. sz. melléklet</t>
  </si>
  <si>
    <t>5.b. sz. melléklet</t>
  </si>
  <si>
    <t>5.c. sz. melléklet</t>
  </si>
  <si>
    <t>2017. évi előirányzat</t>
  </si>
  <si>
    <t xml:space="preserve">2017. évi módosított előirányzat </t>
  </si>
  <si>
    <t>2017. évi módosított előirányzat</t>
  </si>
  <si>
    <t>Községi Önkormányzat Váralja 2017.évi bevételeinek bontása kötelező és nem kötelező feladatok szerint</t>
  </si>
  <si>
    <t>Működési célú visszatér. Kölcsönök</t>
  </si>
  <si>
    <t>Községi Önkormányzat Váralja 2017. évi kiadásainak bontása kötelező és nem kötelező feladatok szerint</t>
  </si>
  <si>
    <t>2017.évi előirányzat</t>
  </si>
  <si>
    <t>VAGYONKIMUTATÁS 2017. év</t>
  </si>
  <si>
    <t>2017 előtt teljesítés</t>
  </si>
  <si>
    <t>2017. évi teljesítés</t>
  </si>
  <si>
    <t>2021 év után</t>
  </si>
  <si>
    <t>Parkerdő vízrendezés</t>
  </si>
  <si>
    <t>Kölcsön állomány alakulása 2017. évben</t>
  </si>
  <si>
    <t>2017. évi módosított  előirányzat</t>
  </si>
  <si>
    <t>Település arculati kézikönyv</t>
  </si>
  <si>
    <t>Laptop</t>
  </si>
  <si>
    <t>Rázóasztal</t>
  </si>
  <si>
    <t>Fűnyíró</t>
  </si>
  <si>
    <t>155232</t>
  </si>
  <si>
    <t>298900</t>
  </si>
  <si>
    <t>1000000</t>
  </si>
  <si>
    <t>165000</t>
  </si>
  <si>
    <t>98990</t>
  </si>
  <si>
    <t>552490</t>
  </si>
  <si>
    <t>Tart. Szivattyú</t>
  </si>
  <si>
    <t>ÖNO pince tömedékelés</t>
  </si>
  <si>
    <t>Térfigyelő kamera felújítások</t>
  </si>
  <si>
    <t>TOP</t>
  </si>
  <si>
    <t>2000000</t>
  </si>
  <si>
    <t>184146486</t>
  </si>
  <si>
    <t>606400</t>
  </si>
  <si>
    <t>2017. évi terv</t>
  </si>
  <si>
    <t>2017. módosított előirányzat</t>
  </si>
  <si>
    <t xml:space="preserve">2017. évi ellátottak juttatásai </t>
  </si>
  <si>
    <t>Időskoruak bentlakásos tám.</t>
  </si>
  <si>
    <t>vis maior</t>
  </si>
  <si>
    <t>2017. évi cofogos kiadások</t>
  </si>
  <si>
    <t>orvosi ügyeletre</t>
  </si>
  <si>
    <t>Int. Kívüli gyerek élelm.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</si>
</sst>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  <numFmt numFmtId="174" formatCode="#,##0\ _F_t"/>
    <numFmt numFmtId="175" formatCode="00"/>
    <numFmt numFmtId="176" formatCode="#,###__;\-#,###__"/>
    <numFmt numFmtId="177" formatCode="#,###\ _F_t;\-#,###\ _F_t"/>
    <numFmt numFmtId="178" formatCode="#,###__;\-\ #,###__"/>
    <numFmt numFmtId="179" formatCode="#,###__"/>
  </numFmts>
  <fonts count="98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color indexed="10"/>
      <name val="Times New Roman CE"/>
      <family val="0"/>
    </font>
    <font>
      <sz val="9"/>
      <name val="Tahoma"/>
      <family val="2"/>
    </font>
    <font>
      <b/>
      <sz val="9"/>
      <name val="Tahoma"/>
      <family val="2"/>
    </font>
    <font>
      <sz val="9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E"/>
      <family val="0"/>
    </font>
    <font>
      <b/>
      <sz val="14"/>
      <name val="Times New Roman CE"/>
      <family val="0"/>
    </font>
    <font>
      <i/>
      <sz val="12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8"/>
      <name val="Tahoma"/>
      <family val="2"/>
    </font>
    <font>
      <b/>
      <i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Calibri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b/>
      <i/>
      <sz val="12"/>
      <name val="Times New Roman CE"/>
      <family val="1"/>
    </font>
    <font>
      <sz val="12"/>
      <name val="Arial"/>
      <family val="2"/>
    </font>
    <font>
      <i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3"/>
      <name val="Arial"/>
      <family val="2"/>
    </font>
    <font>
      <b/>
      <sz val="12"/>
      <color indexed="8"/>
      <name val="Times New Roman"/>
      <family val="1"/>
    </font>
    <font>
      <b/>
      <sz val="12"/>
      <name val="Times"/>
      <family val="1"/>
    </font>
    <font>
      <sz val="12"/>
      <color indexed="8"/>
      <name val="Times New Roman"/>
      <family val="1"/>
    </font>
    <font>
      <i/>
      <sz val="11"/>
      <name val="Times New Roman CE"/>
      <family val="1"/>
    </font>
    <font>
      <b/>
      <i/>
      <sz val="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9"/>
      <name val="Times New Roman"/>
      <family val="1"/>
    </font>
    <font>
      <sz val="11"/>
      <name val="Times New Roman CE"/>
      <family val="0"/>
    </font>
    <font>
      <b/>
      <sz val="11"/>
      <name val="Times New Roman"/>
      <family val="1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>
        <bgColor indexed="22"/>
      </patternFill>
    </fill>
    <fill>
      <patternFill patternType="solid">
        <fgColor indexed="9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20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8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0" fillId="22" borderId="7" applyNumberFormat="0" applyFont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90" fillId="29" borderId="0" applyNumberFormat="0" applyBorder="0" applyAlignment="0" applyProtection="0"/>
    <xf numFmtId="0" fontId="91" fillId="30" borderId="8" applyNumberForma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23" fillId="0" borderId="0">
      <alignment/>
      <protection/>
    </xf>
    <xf numFmtId="0" fontId="79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9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31" borderId="0" applyNumberFormat="0" applyBorder="0" applyAlignment="0" applyProtection="0"/>
    <xf numFmtId="0" fontId="96" fillId="32" borderId="0" applyNumberFormat="0" applyBorder="0" applyAlignment="0" applyProtection="0"/>
    <xf numFmtId="0" fontId="97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9">
    <xf numFmtId="0" fontId="0" fillId="0" borderId="0" xfId="0" applyAlignment="1">
      <alignment/>
    </xf>
    <xf numFmtId="0" fontId="10" fillId="0" borderId="10" xfId="65" applyFont="1" applyFill="1" applyBorder="1" applyAlignment="1" applyProtection="1">
      <alignment horizontal="left" vertical="center" wrapText="1" indent="1"/>
      <protection/>
    </xf>
    <xf numFmtId="0" fontId="10" fillId="0" borderId="11" xfId="65" applyFont="1" applyFill="1" applyBorder="1" applyAlignment="1" applyProtection="1">
      <alignment horizontal="left" vertical="center" wrapText="1" indent="1"/>
      <protection/>
    </xf>
    <xf numFmtId="0" fontId="10" fillId="0" borderId="12" xfId="65" applyFont="1" applyFill="1" applyBorder="1" applyAlignment="1" applyProtection="1">
      <alignment horizontal="left" vertical="center" wrapText="1" indent="1"/>
      <protection/>
    </xf>
    <xf numFmtId="0" fontId="10" fillId="0" borderId="13" xfId="65" applyFont="1" applyFill="1" applyBorder="1" applyAlignment="1" applyProtection="1">
      <alignment horizontal="left" vertical="center" wrapText="1" indent="1"/>
      <protection/>
    </xf>
    <xf numFmtId="0" fontId="10" fillId="0" borderId="14" xfId="65" applyFont="1" applyFill="1" applyBorder="1" applyAlignment="1" applyProtection="1">
      <alignment horizontal="left" vertical="center" wrapText="1" indent="1"/>
      <protection/>
    </xf>
    <xf numFmtId="0" fontId="10" fillId="0" borderId="15" xfId="65" applyFont="1" applyFill="1" applyBorder="1" applyAlignment="1" applyProtection="1">
      <alignment horizontal="left" vertical="center" wrapText="1" indent="1"/>
      <protection/>
    </xf>
    <xf numFmtId="49" fontId="10" fillId="0" borderId="16" xfId="65" applyNumberFormat="1" applyFont="1" applyFill="1" applyBorder="1" applyAlignment="1" applyProtection="1">
      <alignment horizontal="left" vertical="center" wrapText="1" indent="1"/>
      <protection/>
    </xf>
    <xf numFmtId="49" fontId="10" fillId="0" borderId="17" xfId="65" applyNumberFormat="1" applyFont="1" applyFill="1" applyBorder="1" applyAlignment="1" applyProtection="1">
      <alignment horizontal="left" vertical="center" wrapText="1" indent="1"/>
      <protection/>
    </xf>
    <xf numFmtId="49" fontId="10" fillId="0" borderId="18" xfId="65" applyNumberFormat="1" applyFont="1" applyFill="1" applyBorder="1" applyAlignment="1" applyProtection="1">
      <alignment horizontal="left" vertical="center" wrapText="1" indent="1"/>
      <protection/>
    </xf>
    <xf numFmtId="49" fontId="10" fillId="0" borderId="19" xfId="65" applyNumberFormat="1" applyFont="1" applyFill="1" applyBorder="1" applyAlignment="1" applyProtection="1">
      <alignment horizontal="left" vertical="center" wrapText="1" indent="1"/>
      <protection/>
    </xf>
    <xf numFmtId="49" fontId="10" fillId="0" borderId="20" xfId="65" applyNumberFormat="1" applyFont="1" applyFill="1" applyBorder="1" applyAlignment="1" applyProtection="1">
      <alignment horizontal="left" vertical="center" wrapText="1" indent="1"/>
      <protection/>
    </xf>
    <xf numFmtId="49" fontId="10" fillId="0" borderId="21" xfId="65" applyNumberFormat="1" applyFont="1" applyFill="1" applyBorder="1" applyAlignment="1" applyProtection="1">
      <alignment horizontal="left" vertical="center" wrapText="1" indent="1"/>
      <protection/>
    </xf>
    <xf numFmtId="0" fontId="10" fillId="0" borderId="0" xfId="65" applyFont="1" applyFill="1" applyBorder="1" applyAlignment="1" applyProtection="1">
      <alignment horizontal="left" vertical="center" wrapText="1" indent="1"/>
      <protection/>
    </xf>
    <xf numFmtId="0" fontId="9" fillId="0" borderId="22" xfId="65" applyFont="1" applyFill="1" applyBorder="1" applyAlignment="1" applyProtection="1">
      <alignment horizontal="left" vertical="center" wrapText="1" indent="1"/>
      <protection/>
    </xf>
    <xf numFmtId="0" fontId="9" fillId="0" borderId="23" xfId="65" applyFont="1" applyFill="1" applyBorder="1" applyAlignment="1" applyProtection="1">
      <alignment horizontal="left" vertical="center" wrapText="1" indent="1"/>
      <protection/>
    </xf>
    <xf numFmtId="0" fontId="9" fillId="0" borderId="24" xfId="65" applyFont="1" applyFill="1" applyBorder="1" applyAlignment="1" applyProtection="1">
      <alignment horizontal="left" vertical="center" wrapText="1" indent="1"/>
      <protection/>
    </xf>
    <xf numFmtId="0" fontId="4" fillId="0" borderId="22" xfId="65" applyFont="1" applyFill="1" applyBorder="1" applyAlignment="1" applyProtection="1">
      <alignment horizontal="center" vertical="center" wrapText="1"/>
      <protection/>
    </xf>
    <xf numFmtId="0" fontId="4" fillId="0" borderId="23" xfId="65" applyFont="1" applyFill="1" applyBorder="1" applyAlignment="1" applyProtection="1">
      <alignment horizontal="center" vertical="center" wrapText="1"/>
      <protection/>
    </xf>
    <xf numFmtId="164" fontId="10" fillId="0" borderId="11" xfId="0" applyNumberFormat="1" applyFont="1" applyFill="1" applyBorder="1" applyAlignment="1" applyProtection="1">
      <alignment vertical="center" wrapText="1"/>
      <protection locked="0"/>
    </xf>
    <xf numFmtId="0" fontId="9" fillId="0" borderId="23" xfId="65" applyFont="1" applyFill="1" applyBorder="1" applyAlignment="1" applyProtection="1">
      <alignment vertical="center" wrapText="1"/>
      <protection/>
    </xf>
    <xf numFmtId="0" fontId="9" fillId="0" borderId="25" xfId="65" applyFont="1" applyFill="1" applyBorder="1" applyAlignment="1" applyProtection="1">
      <alignment vertical="center" wrapText="1"/>
      <protection/>
    </xf>
    <xf numFmtId="0" fontId="9" fillId="0" borderId="22" xfId="65" applyFont="1" applyFill="1" applyBorder="1" applyAlignment="1" applyProtection="1">
      <alignment horizontal="center" vertical="center" wrapText="1"/>
      <protection/>
    </xf>
    <xf numFmtId="0" fontId="9" fillId="0" borderId="23" xfId="65" applyFont="1" applyFill="1" applyBorder="1" applyAlignment="1" applyProtection="1">
      <alignment horizontal="center" vertical="center" wrapTex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26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23" xfId="65" applyFont="1" applyFill="1" applyBorder="1" applyAlignment="1" applyProtection="1">
      <alignment horizontal="left" vertical="center" wrapText="1" indent="1"/>
      <protection/>
    </xf>
    <xf numFmtId="164" fontId="9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" fillId="0" borderId="27" xfId="0" applyFont="1" applyFill="1" applyBorder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4" fillId="0" borderId="22" xfId="0" applyNumberFormat="1" applyFont="1" applyFill="1" applyBorder="1" applyAlignment="1" applyProtection="1">
      <alignment horizontal="center" vertical="center" wrapText="1"/>
      <protection/>
    </xf>
    <xf numFmtId="164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left" vertical="center" wrapText="1" indent="1"/>
      <protection/>
    </xf>
    <xf numFmtId="0" fontId="12" fillId="0" borderId="11" xfId="0" applyFont="1" applyBorder="1" applyAlignment="1" applyProtection="1">
      <alignment horizontal="left" vertical="center" wrapText="1" indent="1"/>
      <protection/>
    </xf>
    <xf numFmtId="0" fontId="12" fillId="0" borderId="15" xfId="0" applyFont="1" applyBorder="1" applyAlignment="1" applyProtection="1">
      <alignment horizontal="left" vertical="center" wrapText="1" indent="1"/>
      <protection/>
    </xf>
    <xf numFmtId="0" fontId="13" fillId="0" borderId="28" xfId="0" applyFont="1" applyBorder="1" applyAlignment="1" applyProtection="1">
      <alignment horizontal="left" vertical="center" wrapText="1" indent="1"/>
      <protection/>
    </xf>
    <xf numFmtId="164" fontId="9" fillId="0" borderId="26" xfId="65" applyNumberFormat="1" applyFont="1" applyFill="1" applyBorder="1" applyAlignment="1" applyProtection="1">
      <alignment horizontal="right" vertical="center" wrapText="1" indent="1"/>
      <protection/>
    </xf>
    <xf numFmtId="0" fontId="2" fillId="0" borderId="27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  <xf numFmtId="164" fontId="9" fillId="0" borderId="29" xfId="0" applyNumberFormat="1" applyFont="1" applyFill="1" applyBorder="1" applyAlignment="1" applyProtection="1">
      <alignment horizontal="center" vertical="center" wrapText="1"/>
      <protection/>
    </xf>
    <xf numFmtId="164" fontId="9" fillId="0" borderId="22" xfId="0" applyNumberFormat="1" applyFont="1" applyFill="1" applyBorder="1" applyAlignment="1" applyProtection="1">
      <alignment horizontal="center" vertical="center" wrapText="1"/>
      <protection/>
    </xf>
    <xf numFmtId="164" fontId="9" fillId="0" borderId="23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0" xfId="0" applyNumberFormat="1" applyFill="1" applyBorder="1" applyAlignment="1" applyProtection="1">
      <alignment horizontal="left" vertical="center" wrapText="1" indent="1"/>
      <protection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1" xfId="0" applyNumberFormat="1" applyFill="1" applyBorder="1" applyAlignment="1" applyProtection="1">
      <alignment horizontal="lef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0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0" fillId="0" borderId="19" xfId="0" applyNumberFormat="1" applyFont="1" applyFill="1" applyBorder="1" applyAlignment="1" applyProtection="1">
      <alignment horizontal="left" vertical="center" wrapText="1" indent="2"/>
      <protection/>
    </xf>
    <xf numFmtId="0" fontId="11" fillId="0" borderId="34" xfId="0" applyFont="1" applyBorder="1" applyAlignment="1" applyProtection="1">
      <alignment horizontal="left" vertical="center" wrapText="1" indent="1"/>
      <protection/>
    </xf>
    <xf numFmtId="0" fontId="5" fillId="0" borderId="0" xfId="65" applyFont="1" applyFill="1" applyProtection="1">
      <alignment/>
      <protection/>
    </xf>
    <xf numFmtId="0" fontId="5" fillId="0" borderId="0" xfId="65" applyFont="1" applyFill="1" applyAlignment="1" applyProtection="1">
      <alignment horizontal="right" vertical="center" indent="1"/>
      <protection/>
    </xf>
    <xf numFmtId="164" fontId="0" fillId="0" borderId="33" xfId="0" applyNumberFormat="1" applyFill="1" applyBorder="1" applyAlignment="1" applyProtection="1">
      <alignment horizontal="left" vertical="center" wrapText="1" indent="1"/>
      <protection/>
    </xf>
    <xf numFmtId="164" fontId="1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1" xfId="65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4" xfId="65" applyFont="1" applyFill="1" applyBorder="1" applyAlignment="1" applyProtection="1">
      <alignment horizontal="center" vertical="center" wrapText="1"/>
      <protection/>
    </xf>
    <xf numFmtId="0" fontId="9" fillId="0" borderId="25" xfId="65" applyFont="1" applyFill="1" applyBorder="1" applyAlignment="1" applyProtection="1">
      <alignment horizontal="center" vertical="center" wrapText="1"/>
      <protection/>
    </xf>
    <xf numFmtId="0" fontId="5" fillId="0" borderId="0" xfId="65" applyFill="1" applyProtection="1">
      <alignment/>
      <protection/>
    </xf>
    <xf numFmtId="0" fontId="10" fillId="0" borderId="0" xfId="65" applyFont="1" applyFill="1" applyProtection="1">
      <alignment/>
      <protection/>
    </xf>
    <xf numFmtId="0" fontId="0" fillId="0" borderId="0" xfId="65" applyFont="1" applyFill="1" applyProtection="1">
      <alignment/>
      <protection/>
    </xf>
    <xf numFmtId="0" fontId="12" fillId="0" borderId="12" xfId="0" applyFont="1" applyBorder="1" applyAlignment="1" applyProtection="1">
      <alignment horizontal="left" wrapText="1" indent="1"/>
      <protection/>
    </xf>
    <xf numFmtId="0" fontId="12" fillId="0" borderId="11" xfId="0" applyFont="1" applyBorder="1" applyAlignment="1" applyProtection="1">
      <alignment horizontal="left" wrapText="1" indent="1"/>
      <protection/>
    </xf>
    <xf numFmtId="0" fontId="12" fillId="0" borderId="15" xfId="0" applyFont="1" applyBorder="1" applyAlignment="1" applyProtection="1">
      <alignment horizontal="left" wrapText="1" indent="1"/>
      <protection/>
    </xf>
    <xf numFmtId="0" fontId="12" fillId="0" borderId="18" xfId="0" applyFont="1" applyBorder="1" applyAlignment="1" applyProtection="1">
      <alignment wrapText="1"/>
      <protection/>
    </xf>
    <xf numFmtId="0" fontId="12" fillId="0" borderId="17" xfId="0" applyFont="1" applyBorder="1" applyAlignment="1" applyProtection="1">
      <alignment wrapText="1"/>
      <protection/>
    </xf>
    <xf numFmtId="0" fontId="12" fillId="0" borderId="19" xfId="0" applyFont="1" applyBorder="1" applyAlignment="1" applyProtection="1">
      <alignment wrapText="1"/>
      <protection/>
    </xf>
    <xf numFmtId="0" fontId="13" fillId="0" borderId="23" xfId="0" applyFont="1" applyBorder="1" applyAlignment="1" applyProtection="1">
      <alignment wrapText="1"/>
      <protection/>
    </xf>
    <xf numFmtId="0" fontId="5" fillId="0" borderId="0" xfId="65" applyFill="1" applyAlignment="1" applyProtection="1">
      <alignment/>
      <protection/>
    </xf>
    <xf numFmtId="0" fontId="3" fillId="0" borderId="0" xfId="65" applyFont="1" applyFill="1" applyProtection="1">
      <alignment/>
      <protection/>
    </xf>
    <xf numFmtId="164" fontId="1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13" fillId="0" borderId="22" xfId="0" applyFont="1" applyBorder="1" applyAlignment="1" applyProtection="1">
      <alignment vertical="center" wrapText="1"/>
      <protection/>
    </xf>
    <xf numFmtId="0" fontId="12" fillId="0" borderId="11" xfId="0" applyFont="1" applyBorder="1" applyAlignment="1" applyProtection="1" quotePrefix="1">
      <alignment horizontal="left" wrapText="1" indent="1"/>
      <protection/>
    </xf>
    <xf numFmtId="0" fontId="12" fillId="0" borderId="15" xfId="0" applyFont="1" applyBorder="1" applyAlignment="1" applyProtection="1">
      <alignment vertical="center" wrapText="1"/>
      <protection/>
    </xf>
    <xf numFmtId="0" fontId="9" fillId="0" borderId="28" xfId="65" applyFont="1" applyFill="1" applyBorder="1" applyAlignment="1" applyProtection="1">
      <alignment horizontal="left" vertical="center" wrapText="1" indent="1"/>
      <protection/>
    </xf>
    <xf numFmtId="0" fontId="9" fillId="0" borderId="34" xfId="65" applyFont="1" applyFill="1" applyBorder="1" applyAlignment="1" applyProtection="1">
      <alignment vertical="center" wrapText="1"/>
      <protection/>
    </xf>
    <xf numFmtId="0" fontId="10" fillId="0" borderId="35" xfId="65" applyFont="1" applyFill="1" applyBorder="1" applyAlignment="1" applyProtection="1">
      <alignment horizontal="left" vertical="center" wrapText="1" indent="7"/>
      <protection/>
    </xf>
    <xf numFmtId="0" fontId="9" fillId="0" borderId="22" xfId="65" applyFont="1" applyFill="1" applyBorder="1" applyAlignment="1" applyProtection="1">
      <alignment horizontal="left" vertical="center" wrapText="1"/>
      <protection/>
    </xf>
    <xf numFmtId="164" fontId="10" fillId="0" borderId="11" xfId="0" applyNumberFormat="1" applyFont="1" applyFill="1" applyBorder="1" applyAlignment="1" applyProtection="1">
      <alignment vertical="center" wrapText="1"/>
      <protection/>
    </xf>
    <xf numFmtId="164" fontId="10" fillId="0" borderId="14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4" fillId="0" borderId="36" xfId="0" applyNumberFormat="1" applyFont="1" applyFill="1" applyBorder="1" applyAlignment="1" applyProtection="1">
      <alignment horizontal="center" vertical="center" wrapText="1"/>
      <protection/>
    </xf>
    <xf numFmtId="164" fontId="9" fillId="0" borderId="36" xfId="0" applyNumberFormat="1" applyFont="1" applyFill="1" applyBorder="1" applyAlignment="1" applyProtection="1">
      <alignment horizontal="center" vertical="center" wrapText="1"/>
      <protection/>
    </xf>
    <xf numFmtId="164" fontId="4" fillId="0" borderId="37" xfId="0" applyNumberFormat="1" applyFont="1" applyFill="1" applyBorder="1" applyAlignment="1" applyProtection="1">
      <alignment horizontal="center" vertical="center" wrapText="1"/>
      <protection/>
    </xf>
    <xf numFmtId="164" fontId="9" fillId="0" borderId="37" xfId="0" applyNumberFormat="1" applyFont="1" applyFill="1" applyBorder="1" applyAlignment="1" applyProtection="1">
      <alignment horizontal="center" vertical="center" wrapText="1"/>
      <protection/>
    </xf>
    <xf numFmtId="164" fontId="4" fillId="0" borderId="38" xfId="0" applyNumberFormat="1" applyFont="1" applyFill="1" applyBorder="1" applyAlignment="1" applyProtection="1">
      <alignment horizontal="center" vertical="center" wrapText="1"/>
      <protection/>
    </xf>
    <xf numFmtId="164" fontId="9" fillId="0" borderId="38" xfId="0" applyNumberFormat="1" applyFont="1" applyFill="1" applyBorder="1" applyAlignment="1" applyProtection="1">
      <alignment horizontal="center" vertical="center" wrapText="1"/>
      <protection/>
    </xf>
    <xf numFmtId="164" fontId="10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8" fillId="0" borderId="22" xfId="0" applyNumberFormat="1" applyFont="1" applyFill="1" applyBorder="1" applyAlignment="1" applyProtection="1">
      <alignment horizontal="center" textRotation="180" wrapText="1"/>
      <protection/>
    </xf>
    <xf numFmtId="164" fontId="1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vertical="center" wrapText="1"/>
      <protection/>
    </xf>
    <xf numFmtId="164" fontId="10" fillId="0" borderId="41" xfId="0" applyNumberFormat="1" applyFont="1" applyFill="1" applyBorder="1" applyAlignment="1" applyProtection="1">
      <alignment vertical="center" wrapText="1"/>
      <protection/>
    </xf>
    <xf numFmtId="164" fontId="14" fillId="0" borderId="12" xfId="0" applyNumberFormat="1" applyFont="1" applyFill="1" applyBorder="1" applyAlignment="1" applyProtection="1">
      <alignment vertical="center" wrapText="1"/>
      <protection/>
    </xf>
    <xf numFmtId="164" fontId="10" fillId="0" borderId="11" xfId="0" applyNumberFormat="1" applyFont="1" applyFill="1" applyBorder="1" applyAlignment="1" applyProtection="1">
      <alignment vertical="center" wrapText="1"/>
      <protection locked="0"/>
    </xf>
    <xf numFmtId="164" fontId="10" fillId="0" borderId="41" xfId="0" applyNumberFormat="1" applyFont="1" applyFill="1" applyBorder="1" applyAlignment="1" applyProtection="1">
      <alignment vertical="center" wrapText="1"/>
      <protection/>
    </xf>
    <xf numFmtId="164" fontId="10" fillId="0" borderId="42" xfId="0" applyNumberFormat="1" applyFont="1" applyFill="1" applyBorder="1" applyAlignment="1" applyProtection="1">
      <alignment vertical="center" wrapText="1"/>
      <protection locked="0"/>
    </xf>
    <xf numFmtId="164" fontId="9" fillId="0" borderId="23" xfId="0" applyNumberFormat="1" applyFont="1" applyFill="1" applyBorder="1" applyAlignment="1" applyProtection="1">
      <alignment vertical="center" wrapText="1"/>
      <protection/>
    </xf>
    <xf numFmtId="164" fontId="1" fillId="0" borderId="37" xfId="0" applyNumberFormat="1" applyFont="1" applyFill="1" applyBorder="1" applyAlignment="1" applyProtection="1">
      <alignment vertical="center" wrapText="1"/>
      <protection/>
    </xf>
    <xf numFmtId="164" fontId="1" fillId="0" borderId="23" xfId="0" applyNumberFormat="1" applyFont="1" applyFill="1" applyBorder="1" applyAlignment="1" applyProtection="1">
      <alignment vertical="center" wrapText="1"/>
      <protection/>
    </xf>
    <xf numFmtId="164" fontId="10" fillId="0" borderId="12" xfId="0" applyNumberFormat="1" applyFont="1" applyFill="1" applyBorder="1" applyAlignment="1" applyProtection="1">
      <alignment vertical="center" wrapText="1"/>
      <protection/>
    </xf>
    <xf numFmtId="164" fontId="10" fillId="0" borderId="11" xfId="0" applyNumberFormat="1" applyFont="1" applyFill="1" applyBorder="1" applyAlignment="1" applyProtection="1" quotePrefix="1">
      <alignment vertical="center" wrapText="1"/>
      <protection locked="0"/>
    </xf>
    <xf numFmtId="164" fontId="10" fillId="0" borderId="43" xfId="0" applyNumberFormat="1" applyFont="1" applyFill="1" applyBorder="1" applyAlignment="1" applyProtection="1">
      <alignment vertical="center" wrapText="1"/>
      <protection locked="0"/>
    </xf>
    <xf numFmtId="164" fontId="9" fillId="0" borderId="44" xfId="0" applyNumberFormat="1" applyFont="1" applyFill="1" applyBorder="1" applyAlignment="1" applyProtection="1">
      <alignment vertical="center" wrapText="1"/>
      <protection/>
    </xf>
    <xf numFmtId="0" fontId="4" fillId="0" borderId="44" xfId="65" applyFont="1" applyFill="1" applyBorder="1" applyAlignment="1" applyProtection="1">
      <alignment horizontal="center" vertical="center" wrapText="1"/>
      <protection/>
    </xf>
    <xf numFmtId="0" fontId="9" fillId="0" borderId="45" xfId="65" applyFont="1" applyFill="1" applyBorder="1" applyAlignment="1" applyProtection="1">
      <alignment horizontal="center" vertical="center" wrapText="1"/>
      <protection/>
    </xf>
    <xf numFmtId="164" fontId="9" fillId="0" borderId="44" xfId="65" applyNumberFormat="1" applyFont="1" applyFill="1" applyBorder="1" applyAlignment="1" applyProtection="1">
      <alignment horizontal="right" vertical="center" wrapText="1" indent="1"/>
      <protection/>
    </xf>
    <xf numFmtId="164" fontId="10" fillId="0" borderId="43" xfId="6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2" xfId="6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6" xfId="65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4" xfId="65" applyNumberFormat="1" applyFont="1" applyFill="1" applyBorder="1" applyAlignment="1" applyProtection="1">
      <alignment horizontal="right" vertical="center" wrapText="1" indent="1"/>
      <protection/>
    </xf>
    <xf numFmtId="164" fontId="10" fillId="0" borderId="43" xfId="65" applyNumberFormat="1" applyFont="1" applyFill="1" applyBorder="1" applyAlignment="1" applyProtection="1">
      <alignment horizontal="right" vertical="center" wrapText="1" indent="1"/>
      <protection/>
    </xf>
    <xf numFmtId="164" fontId="10" fillId="0" borderId="42" xfId="6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6" xfId="6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3" xfId="65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4" xfId="65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47" xfId="65" applyFont="1" applyFill="1" applyBorder="1" applyAlignment="1" applyProtection="1">
      <alignment horizontal="center" vertical="center" wrapText="1"/>
      <protection/>
    </xf>
    <xf numFmtId="164" fontId="9" fillId="0" borderId="23" xfId="65" applyNumberFormat="1" applyFont="1" applyFill="1" applyBorder="1" applyAlignment="1" applyProtection="1">
      <alignment horizontal="right" vertical="center" wrapText="1" indent="1"/>
      <protection/>
    </xf>
    <xf numFmtId="164" fontId="10" fillId="0" borderId="12" xfId="6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65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3" xfId="65" applyNumberFormat="1" applyFont="1" applyFill="1" applyBorder="1" applyAlignment="1" applyProtection="1">
      <alignment horizontal="right" vertical="center" wrapText="1" indent="1"/>
      <protection/>
    </xf>
    <xf numFmtId="164" fontId="10" fillId="0" borderId="12" xfId="65" applyNumberFormat="1" applyFont="1" applyFill="1" applyBorder="1" applyAlignment="1" applyProtection="1">
      <alignment horizontal="right" vertical="center" wrapText="1" indent="1"/>
      <protection/>
    </xf>
    <xf numFmtId="164" fontId="10" fillId="0" borderId="11" xfId="6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6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65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3" xfId="65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44" xfId="65" applyFont="1" applyFill="1" applyBorder="1" applyAlignment="1" applyProtection="1">
      <alignment horizontal="center" vertical="center" wrapText="1"/>
      <protection/>
    </xf>
    <xf numFmtId="164" fontId="9" fillId="0" borderId="45" xfId="65" applyNumberFormat="1" applyFont="1" applyFill="1" applyBorder="1" applyAlignment="1" applyProtection="1">
      <alignment horizontal="right" vertical="center" wrapText="1" indent="1"/>
      <protection/>
    </xf>
    <xf numFmtId="164" fontId="10" fillId="0" borderId="48" xfId="6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9" xfId="65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50" xfId="65" applyNumberFormat="1" applyFont="1" applyFill="1" applyBorder="1" applyAlignment="1" applyProtection="1">
      <alignment horizontal="right" vertical="center" wrapText="1" indent="1"/>
      <protection/>
    </xf>
    <xf numFmtId="164" fontId="10" fillId="0" borderId="41" xfId="6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1" xfId="65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0" applyNumberFormat="1" applyFont="1" applyBorder="1" applyAlignment="1" applyProtection="1">
      <alignment horizontal="right" vertical="center" wrapText="1" indent="1"/>
      <protection/>
    </xf>
    <xf numFmtId="164" fontId="13" fillId="0" borderId="44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44" xfId="0" applyNumberFormat="1" applyFont="1" applyBorder="1" applyAlignment="1" applyProtection="1" quotePrefix="1">
      <alignment horizontal="right" vertical="center" wrapText="1" indent="1"/>
      <protection/>
    </xf>
    <xf numFmtId="164" fontId="9" fillId="0" borderId="25" xfId="65" applyNumberFormat="1" applyFont="1" applyFill="1" applyBorder="1" applyAlignment="1" applyProtection="1">
      <alignment horizontal="right" vertical="center" wrapText="1" indent="1"/>
      <protection/>
    </xf>
    <xf numFmtId="164" fontId="10" fillId="0" borderId="13" xfId="6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5" xfId="65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4" xfId="65" applyNumberFormat="1" applyFont="1" applyFill="1" applyBorder="1" applyAlignment="1" applyProtection="1">
      <alignment horizontal="right" vertical="center" wrapText="1" indent="1"/>
      <protection/>
    </xf>
    <xf numFmtId="164" fontId="13" fillId="0" borderId="23" xfId="0" applyNumberFormat="1" applyFont="1" applyBorder="1" applyAlignment="1" applyProtection="1">
      <alignment horizontal="right" vertical="center" wrapText="1" indent="1"/>
      <protection/>
    </xf>
    <xf numFmtId="164" fontId="13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11" xfId="0" applyFont="1" applyBorder="1" applyAlignment="1" applyProtection="1">
      <alignment horizontal="left" vertical="center" wrapText="1" indent="3"/>
      <protection/>
    </xf>
    <xf numFmtId="0" fontId="10" fillId="0" borderId="12" xfId="65" applyFont="1" applyFill="1" applyBorder="1" applyAlignment="1" applyProtection="1">
      <alignment horizontal="left" vertical="center" wrapText="1" indent="3"/>
      <protection/>
    </xf>
    <xf numFmtId="0" fontId="10" fillId="0" borderId="11" xfId="65" applyFont="1" applyFill="1" applyBorder="1" applyAlignment="1" applyProtection="1">
      <alignment horizontal="left" vertical="center" wrapText="1" indent="3"/>
      <protection/>
    </xf>
    <xf numFmtId="0" fontId="10" fillId="0" borderId="15" xfId="65" applyFont="1" applyFill="1" applyBorder="1" applyAlignment="1" applyProtection="1">
      <alignment horizontal="left" vertical="center" wrapText="1" indent="3"/>
      <protection/>
    </xf>
    <xf numFmtId="0" fontId="10" fillId="0" borderId="11" xfId="65" applyFont="1" applyFill="1" applyBorder="1" applyAlignment="1" applyProtection="1">
      <alignment horizontal="left" indent="3"/>
      <protection/>
    </xf>
    <xf numFmtId="0" fontId="4" fillId="0" borderId="26" xfId="65" applyFont="1" applyFill="1" applyBorder="1" applyAlignment="1" applyProtection="1">
      <alignment horizontal="center" vertical="center" wrapText="1"/>
      <protection/>
    </xf>
    <xf numFmtId="0" fontId="9" fillId="0" borderId="52" xfId="65" applyFont="1" applyFill="1" applyBorder="1" applyAlignment="1" applyProtection="1">
      <alignment horizontal="center" vertical="center" wrapText="1"/>
      <protection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9" fillId="0" borderId="53" xfId="65" applyFont="1" applyFill="1" applyBorder="1" applyAlignment="1" applyProtection="1">
      <alignment horizontal="center" vertical="center" wrapText="1"/>
      <protection/>
    </xf>
    <xf numFmtId="164" fontId="9" fillId="0" borderId="37" xfId="65" applyNumberFormat="1" applyFont="1" applyFill="1" applyBorder="1" applyAlignment="1" applyProtection="1">
      <alignment horizontal="right" vertical="center" wrapText="1" indent="1"/>
      <protection/>
    </xf>
    <xf numFmtId="164" fontId="10" fillId="0" borderId="54" xfId="65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7" xfId="65" applyNumberFormat="1" applyFont="1" applyFill="1" applyBorder="1" applyAlignment="1" applyProtection="1">
      <alignment horizontal="right" vertical="center" wrapText="1" indent="1"/>
      <protection/>
    </xf>
    <xf numFmtId="164" fontId="10" fillId="0" borderId="41" xfId="6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1" xfId="6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4" xfId="65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7" xfId="65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37" xfId="65" applyFont="1" applyFill="1" applyBorder="1" applyAlignment="1" applyProtection="1">
      <alignment horizontal="center" vertical="center" wrapText="1"/>
      <protection/>
    </xf>
    <xf numFmtId="164" fontId="9" fillId="0" borderId="53" xfId="65" applyNumberFormat="1" applyFont="1" applyFill="1" applyBorder="1" applyAlignment="1" applyProtection="1">
      <alignment horizontal="right" vertical="center" wrapText="1" indent="1"/>
      <protection/>
    </xf>
    <xf numFmtId="164" fontId="10" fillId="0" borderId="55" xfId="6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6" xfId="65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7" xfId="65" applyNumberFormat="1" applyFont="1" applyFill="1" applyBorder="1" applyAlignment="1" applyProtection="1">
      <alignment horizontal="right" vertical="center" wrapText="1" indent="1"/>
      <protection/>
    </xf>
    <xf numFmtId="164" fontId="13" fillId="0" borderId="37" xfId="0" applyNumberFormat="1" applyFont="1" applyBorder="1" applyAlignment="1" applyProtection="1">
      <alignment horizontal="right" vertical="center" wrapText="1" indent="1"/>
      <protection/>
    </xf>
    <xf numFmtId="164" fontId="13" fillId="0" borderId="37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37" xfId="0" applyNumberFormat="1" applyFont="1" applyBorder="1" applyAlignment="1" applyProtection="1" quotePrefix="1">
      <alignment horizontal="right" vertical="center" wrapText="1" indent="1"/>
      <protection/>
    </xf>
    <xf numFmtId="0" fontId="9" fillId="0" borderId="26" xfId="65" applyFont="1" applyFill="1" applyBorder="1" applyAlignment="1" applyProtection="1">
      <alignment horizontal="center" vertical="center" wrapText="1"/>
      <protection/>
    </xf>
    <xf numFmtId="164" fontId="9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Alignment="1">
      <alignment/>
    </xf>
    <xf numFmtId="164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wrapText="1"/>
    </xf>
    <xf numFmtId="164" fontId="10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0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23" xfId="0" applyNumberFormat="1" applyFill="1" applyBorder="1" applyAlignment="1" applyProtection="1">
      <alignment vertical="center" wrapText="1"/>
      <protection/>
    </xf>
    <xf numFmtId="164" fontId="10" fillId="0" borderId="54" xfId="0" applyNumberFormat="1" applyFont="1" applyFill="1" applyBorder="1" applyAlignment="1" applyProtection="1">
      <alignment vertical="center" wrapText="1"/>
      <protection locked="0"/>
    </xf>
    <xf numFmtId="164" fontId="10" fillId="0" borderId="41" xfId="0" applyNumberFormat="1" applyFont="1" applyFill="1" applyBorder="1" applyAlignment="1" applyProtection="1">
      <alignment vertical="center" wrapText="1"/>
      <protection locked="0"/>
    </xf>
    <xf numFmtId="164" fontId="10" fillId="0" borderId="41" xfId="0" applyNumberFormat="1" applyFont="1" applyFill="1" applyBorder="1" applyAlignment="1" applyProtection="1">
      <alignment vertical="center" wrapText="1"/>
      <protection locked="0"/>
    </xf>
    <xf numFmtId="164" fontId="10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0" xfId="0" applyNumberFormat="1" applyFont="1" applyFill="1" applyBorder="1" applyAlignment="1" applyProtection="1">
      <alignment vertical="center" wrapText="1"/>
      <protection/>
    </xf>
    <xf numFmtId="164" fontId="1" fillId="0" borderId="26" xfId="0" applyNumberFormat="1" applyFont="1" applyFill="1" applyBorder="1" applyAlignment="1" applyProtection="1">
      <alignment vertical="center" wrapText="1"/>
      <protection/>
    </xf>
    <xf numFmtId="164" fontId="9" fillId="0" borderId="26" xfId="0" applyNumberFormat="1" applyFont="1" applyFill="1" applyBorder="1" applyAlignment="1" applyProtection="1">
      <alignment horizontal="center" vertical="center" wrapText="1"/>
      <protection/>
    </xf>
    <xf numFmtId="164" fontId="10" fillId="0" borderId="57" xfId="0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vertical="center" wrapText="1"/>
      <protection/>
    </xf>
    <xf numFmtId="164" fontId="10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26" xfId="0" applyNumberFormat="1" applyFont="1" applyFill="1" applyBorder="1" applyAlignment="1" applyProtection="1">
      <alignment vertical="center" wrapText="1"/>
      <protection/>
    </xf>
    <xf numFmtId="164" fontId="1" fillId="0" borderId="36" xfId="0" applyNumberFormat="1" applyFont="1" applyFill="1" applyBorder="1" applyAlignment="1" applyProtection="1">
      <alignment vertical="center" wrapText="1"/>
      <protection/>
    </xf>
    <xf numFmtId="164" fontId="1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23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right" wrapText="1"/>
      <protection/>
    </xf>
    <xf numFmtId="164" fontId="9" fillId="0" borderId="28" xfId="0" applyNumberFormat="1" applyFont="1" applyFill="1" applyBorder="1" applyAlignment="1" applyProtection="1">
      <alignment horizontal="center" vertical="center" wrapText="1"/>
      <protection/>
    </xf>
    <xf numFmtId="164" fontId="9" fillId="0" borderId="34" xfId="0" applyNumberFormat="1" applyFont="1" applyFill="1" applyBorder="1" applyAlignment="1" applyProtection="1">
      <alignment horizontal="center" vertical="center" wrapText="1"/>
      <protection/>
    </xf>
    <xf numFmtId="164" fontId="10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164" fontId="4" fillId="0" borderId="22" xfId="0" applyNumberFormat="1" applyFont="1" applyFill="1" applyBorder="1" applyAlignment="1" applyProtection="1">
      <alignment horizontal="left" vertical="center" wrapText="1"/>
      <protection/>
    </xf>
    <xf numFmtId="164" fontId="9" fillId="0" borderId="23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19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1" xfId="0" applyNumberFormat="1" applyFont="1" applyFill="1" applyBorder="1" applyAlignment="1" applyProtection="1">
      <alignment vertical="center" wrapText="1"/>
      <protection locked="0"/>
    </xf>
    <xf numFmtId="164" fontId="4" fillId="0" borderId="23" xfId="0" applyNumberFormat="1" applyFont="1" applyFill="1" applyBorder="1" applyAlignment="1" applyProtection="1">
      <alignment vertical="center" wrapText="1"/>
      <protection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20" fillId="0" borderId="0" xfId="0" applyFont="1" applyAlignment="1">
      <alignment horizontal="center"/>
    </xf>
    <xf numFmtId="0" fontId="22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vertical="center" wrapText="1"/>
    </xf>
    <xf numFmtId="0" fontId="22" fillId="0" borderId="11" xfId="64" applyFont="1" applyBorder="1" applyAlignment="1">
      <alignment vertical="top" wrapText="1"/>
      <protection/>
    </xf>
    <xf numFmtId="174" fontId="22" fillId="0" borderId="11" xfId="43" applyNumberFormat="1" applyFont="1" applyBorder="1" applyAlignment="1">
      <alignment vertical="top" wrapText="1"/>
    </xf>
    <xf numFmtId="49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58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0" fillId="0" borderId="51" xfId="0" applyBorder="1" applyAlignment="1">
      <alignment/>
    </xf>
    <xf numFmtId="0" fontId="25" fillId="0" borderId="0" xfId="0" applyFont="1" applyAlignment="1">
      <alignment horizontal="right"/>
    </xf>
    <xf numFmtId="164" fontId="10" fillId="0" borderId="59" xfId="0" applyNumberFormat="1" applyFont="1" applyFill="1" applyBorder="1" applyAlignment="1" applyProtection="1">
      <alignment horizontal="right" vertical="center" wrapText="1"/>
      <protection/>
    </xf>
    <xf numFmtId="164" fontId="10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4" xfId="0" applyNumberFormat="1" applyFont="1" applyFill="1" applyBorder="1" applyAlignment="1" applyProtection="1">
      <alignment horizontal="right" vertical="center" wrapText="1"/>
      <protection/>
    </xf>
    <xf numFmtId="164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58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10" xfId="0" applyNumberFormat="1" applyFont="1" applyFill="1" applyBorder="1" applyAlignment="1" applyProtection="1">
      <alignment horizontal="right" vertical="center" wrapText="1"/>
      <protection/>
    </xf>
    <xf numFmtId="164" fontId="10" fillId="0" borderId="11" xfId="0" applyNumberFormat="1" applyFont="1" applyFill="1" applyBorder="1" applyAlignment="1" applyProtection="1">
      <alignment horizontal="right" vertical="center" wrapText="1"/>
      <protection/>
    </xf>
    <xf numFmtId="164" fontId="10" fillId="0" borderId="41" xfId="0" applyNumberFormat="1" applyFont="1" applyFill="1" applyBorder="1" applyAlignment="1" applyProtection="1">
      <alignment horizontal="right" vertical="center" wrapText="1"/>
      <protection/>
    </xf>
    <xf numFmtId="164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42" xfId="0" applyNumberFormat="1" applyFont="1" applyFill="1" applyBorder="1" applyAlignment="1" applyProtection="1">
      <alignment horizontal="right" vertical="center" wrapText="1"/>
      <protection/>
    </xf>
    <xf numFmtId="164" fontId="14" fillId="0" borderId="42" xfId="0" applyNumberFormat="1" applyFont="1" applyFill="1" applyBorder="1" applyAlignment="1" applyProtection="1">
      <alignment horizontal="right" vertical="center" wrapText="1"/>
      <protection/>
    </xf>
    <xf numFmtId="164" fontId="14" fillId="0" borderId="11" xfId="0" applyNumberFormat="1" applyFont="1" applyFill="1" applyBorder="1" applyAlignment="1" applyProtection="1">
      <alignment horizontal="right" vertical="center" wrapText="1"/>
      <protection/>
    </xf>
    <xf numFmtId="164" fontId="10" fillId="0" borderId="14" xfId="0" applyNumberFormat="1" applyFont="1" applyFill="1" applyBorder="1" applyAlignment="1" applyProtection="1">
      <alignment horizontal="right" vertical="center" wrapText="1"/>
      <protection/>
    </xf>
    <xf numFmtId="164" fontId="10" fillId="0" borderId="60" xfId="0" applyNumberFormat="1" applyFont="1" applyFill="1" applyBorder="1" applyAlignment="1" applyProtection="1">
      <alignment horizontal="right" vertical="center" wrapText="1"/>
      <protection/>
    </xf>
    <xf numFmtId="164" fontId="10" fillId="0" borderId="12" xfId="0" applyNumberFormat="1" applyFont="1" applyFill="1" applyBorder="1" applyAlignment="1" applyProtection="1">
      <alignment horizontal="left" vertical="center" wrapText="1"/>
      <protection/>
    </xf>
    <xf numFmtId="164" fontId="10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1" xfId="0" applyNumberFormat="1" applyFont="1" applyFill="1" applyBorder="1" applyAlignment="1" applyProtection="1">
      <alignment horizontal="left" vertical="center" wrapText="1"/>
      <protection/>
    </xf>
    <xf numFmtId="164" fontId="10" fillId="0" borderId="10" xfId="0" applyNumberFormat="1" applyFont="1" applyFill="1" applyBorder="1" applyAlignment="1" applyProtection="1">
      <alignment horizontal="left" vertical="center" wrapText="1"/>
      <protection/>
    </xf>
    <xf numFmtId="164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23" xfId="0" applyNumberFormat="1" applyFont="1" applyFill="1" applyBorder="1" applyAlignment="1" applyProtection="1">
      <alignment horizontal="left" vertical="center" wrapText="1"/>
      <protection/>
    </xf>
    <xf numFmtId="164" fontId="9" fillId="0" borderId="23" xfId="0" applyNumberFormat="1" applyFont="1" applyFill="1" applyBorder="1" applyAlignment="1" applyProtection="1">
      <alignment horizontal="right" vertical="center" wrapText="1"/>
      <protection/>
    </xf>
    <xf numFmtId="164" fontId="1" fillId="0" borderId="23" xfId="0" applyNumberFormat="1" applyFont="1" applyFill="1" applyBorder="1" applyAlignment="1" applyProtection="1">
      <alignment horizontal="right" vertical="center" wrapText="1"/>
      <protection/>
    </xf>
    <xf numFmtId="164" fontId="1" fillId="0" borderId="26" xfId="0" applyNumberFormat="1" applyFont="1" applyFill="1" applyBorder="1" applyAlignment="1" applyProtection="1">
      <alignment horizontal="right" vertical="center" wrapText="1"/>
      <protection/>
    </xf>
    <xf numFmtId="164" fontId="8" fillId="0" borderId="23" xfId="0" applyNumberFormat="1" applyFont="1" applyFill="1" applyBorder="1" applyAlignment="1" applyProtection="1">
      <alignment horizontal="center" vertical="center" textRotation="180" wrapText="1"/>
      <protection/>
    </xf>
    <xf numFmtId="164" fontId="10" fillId="0" borderId="0" xfId="0" applyNumberFormat="1" applyFont="1" applyFill="1" applyBorder="1" applyAlignment="1" applyProtection="1">
      <alignment horizontal="left" vertical="center" wrapText="1"/>
      <protection/>
    </xf>
    <xf numFmtId="164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41" xfId="0" applyNumberFormat="1" applyFont="1" applyFill="1" applyBorder="1" applyAlignment="1" applyProtection="1">
      <alignment horizontal="left" vertical="center" wrapText="1"/>
      <protection/>
    </xf>
    <xf numFmtId="164" fontId="10" fillId="0" borderId="0" xfId="0" applyNumberFormat="1" applyFont="1" applyFill="1" applyBorder="1" applyAlignment="1" applyProtection="1">
      <alignment horizontal="left" vertical="center" wrapText="1"/>
      <protection/>
    </xf>
    <xf numFmtId="164" fontId="10" fillId="0" borderId="41" xfId="0" applyNumberFormat="1" applyFont="1" applyFill="1" applyBorder="1" applyAlignment="1" applyProtection="1">
      <alignment horizontal="left" vertical="center" wrapText="1"/>
      <protection/>
    </xf>
    <xf numFmtId="164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11" xfId="0" applyNumberFormat="1" applyFont="1" applyFill="1" applyBorder="1" applyAlignment="1" applyProtection="1">
      <alignment horizontal="right" vertical="center" wrapText="1"/>
      <protection locked="0"/>
    </xf>
    <xf numFmtId="174" fontId="22" fillId="0" borderId="11" xfId="0" applyNumberFormat="1" applyFont="1" applyBorder="1" applyAlignment="1">
      <alignment vertical="center"/>
    </xf>
    <xf numFmtId="174" fontId="21" fillId="0" borderId="11" xfId="43" applyNumberFormat="1" applyFont="1" applyBorder="1" applyAlignment="1">
      <alignment vertical="center" wrapText="1"/>
    </xf>
    <xf numFmtId="9" fontId="10" fillId="0" borderId="57" xfId="65" applyNumberFormat="1" applyFont="1" applyFill="1" applyBorder="1" applyAlignment="1" applyProtection="1">
      <alignment horizontal="right" vertical="center" indent="1"/>
      <protection/>
    </xf>
    <xf numFmtId="9" fontId="9" fillId="0" borderId="26" xfId="65" applyNumberFormat="1" applyFont="1" applyFill="1" applyBorder="1" applyAlignment="1" applyProtection="1">
      <alignment horizontal="right" vertical="center" wrapText="1" indent="1"/>
      <protection/>
    </xf>
    <xf numFmtId="9" fontId="10" fillId="0" borderId="61" xfId="65" applyNumberFormat="1" applyFont="1" applyFill="1" applyBorder="1" applyAlignment="1" applyProtection="1">
      <alignment horizontal="right" vertical="center" indent="1"/>
      <protection/>
    </xf>
    <xf numFmtId="9" fontId="10" fillId="0" borderId="62" xfId="65" applyNumberFormat="1" applyFont="1" applyFill="1" applyBorder="1" applyAlignment="1" applyProtection="1">
      <alignment horizontal="right" vertical="center" indent="1"/>
      <protection/>
    </xf>
    <xf numFmtId="9" fontId="10" fillId="0" borderId="26" xfId="65" applyNumberFormat="1" applyFont="1" applyFill="1" applyBorder="1" applyAlignment="1" applyProtection="1">
      <alignment horizontal="right" vertical="center" indent="1"/>
      <protection/>
    </xf>
    <xf numFmtId="9" fontId="10" fillId="0" borderId="63" xfId="65" applyNumberFormat="1" applyFont="1" applyFill="1" applyBorder="1" applyAlignment="1" applyProtection="1">
      <alignment horizontal="right" vertical="center" indent="1"/>
      <protection/>
    </xf>
    <xf numFmtId="9" fontId="9" fillId="0" borderId="64" xfId="65" applyNumberFormat="1" applyFont="1" applyFill="1" applyBorder="1" applyAlignment="1" applyProtection="1">
      <alignment horizontal="right" vertical="center" wrapText="1" indent="1"/>
      <protection/>
    </xf>
    <xf numFmtId="9" fontId="9" fillId="0" borderId="57" xfId="65" applyNumberFormat="1" applyFont="1" applyFill="1" applyBorder="1" applyAlignment="1" applyProtection="1">
      <alignment horizontal="right" vertical="center" wrapText="1" indent="1"/>
      <protection/>
    </xf>
    <xf numFmtId="9" fontId="9" fillId="0" borderId="65" xfId="65" applyNumberFormat="1" applyFont="1" applyFill="1" applyBorder="1" applyAlignment="1" applyProtection="1">
      <alignment horizontal="right" vertical="center" wrapText="1" indent="1"/>
      <protection/>
    </xf>
    <xf numFmtId="164" fontId="9" fillId="0" borderId="57" xfId="65" applyNumberFormat="1" applyFont="1" applyFill="1" applyBorder="1" applyAlignment="1" applyProtection="1">
      <alignment horizontal="right" vertical="center" wrapText="1" indent="1"/>
      <protection/>
    </xf>
    <xf numFmtId="9" fontId="9" fillId="0" borderId="61" xfId="65" applyNumberFormat="1" applyFont="1" applyFill="1" applyBorder="1" applyAlignment="1" applyProtection="1">
      <alignment horizontal="right" vertical="center" wrapText="1" indent="1"/>
      <protection/>
    </xf>
    <xf numFmtId="9" fontId="9" fillId="0" borderId="62" xfId="65" applyNumberFormat="1" applyFont="1" applyFill="1" applyBorder="1" applyAlignment="1" applyProtection="1">
      <alignment horizontal="right" vertical="center" wrapText="1" indent="1"/>
      <protection/>
    </xf>
    <xf numFmtId="164" fontId="9" fillId="0" borderId="61" xfId="65" applyNumberFormat="1" applyFont="1" applyFill="1" applyBorder="1" applyAlignment="1" applyProtection="1">
      <alignment horizontal="right" vertical="center" wrapText="1" indent="1"/>
      <protection/>
    </xf>
    <xf numFmtId="164" fontId="9" fillId="0" borderId="62" xfId="65" applyNumberFormat="1" applyFont="1" applyFill="1" applyBorder="1" applyAlignment="1" applyProtection="1">
      <alignment horizontal="right" vertical="center" wrapText="1" indent="1"/>
      <protection/>
    </xf>
    <xf numFmtId="0" fontId="5" fillId="0" borderId="27" xfId="65" applyFill="1" applyBorder="1" applyAlignment="1" applyProtection="1">
      <alignment/>
      <protection/>
    </xf>
    <xf numFmtId="0" fontId="27" fillId="0" borderId="0" xfId="0" applyFont="1" applyFill="1" applyAlignment="1">
      <alignment/>
    </xf>
    <xf numFmtId="0" fontId="0" fillId="0" borderId="0" xfId="0" applyFont="1" applyAlignment="1">
      <alignment/>
    </xf>
    <xf numFmtId="0" fontId="2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7" fillId="0" borderId="11" xfId="0" applyFont="1" applyFill="1" applyBorder="1" applyAlignment="1">
      <alignment/>
    </xf>
    <xf numFmtId="0" fontId="28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wrapText="1"/>
    </xf>
    <xf numFmtId="0" fontId="28" fillId="0" borderId="11" xfId="0" applyFont="1" applyBorder="1" applyAlignment="1">
      <alignment/>
    </xf>
    <xf numFmtId="0" fontId="28" fillId="0" borderId="11" xfId="0" applyFont="1" applyFill="1" applyBorder="1" applyAlignment="1">
      <alignment/>
    </xf>
    <xf numFmtId="0" fontId="27" fillId="0" borderId="11" xfId="0" applyFont="1" applyFill="1" applyBorder="1" applyAlignment="1">
      <alignment vertical="center" wrapText="1"/>
    </xf>
    <xf numFmtId="0" fontId="27" fillId="0" borderId="11" xfId="0" applyFont="1" applyBorder="1" applyAlignment="1">
      <alignment/>
    </xf>
    <xf numFmtId="0" fontId="28" fillId="0" borderId="11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7" fillId="0" borderId="11" xfId="0" applyFont="1" applyFill="1" applyBorder="1" applyAlignment="1">
      <alignment vertical="top" wrapText="1"/>
    </xf>
    <xf numFmtId="0" fontId="27" fillId="0" borderId="0" xfId="0" applyFont="1" applyAlignment="1">
      <alignment/>
    </xf>
    <xf numFmtId="0" fontId="29" fillId="0" borderId="0" xfId="0" applyFont="1" applyFill="1" applyBorder="1" applyAlignment="1" applyProtection="1">
      <alignment horizontal="right"/>
      <protection/>
    </xf>
    <xf numFmtId="164" fontId="29" fillId="0" borderId="0" xfId="65" applyNumberFormat="1" applyFont="1" applyFill="1" applyBorder="1" applyAlignment="1" applyProtection="1">
      <alignment horizontal="left" vertical="center"/>
      <protection/>
    </xf>
    <xf numFmtId="0" fontId="28" fillId="0" borderId="11" xfId="65" applyFont="1" applyFill="1" applyBorder="1" applyAlignment="1" applyProtection="1">
      <alignment horizontal="center" vertical="center" wrapText="1"/>
      <protection/>
    </xf>
    <xf numFmtId="0" fontId="27" fillId="0" borderId="11" xfId="65" applyFont="1" applyFill="1" applyBorder="1" applyAlignment="1" applyProtection="1">
      <alignment horizontal="center" vertical="center"/>
      <protection/>
    </xf>
    <xf numFmtId="0" fontId="27" fillId="0" borderId="11" xfId="65" applyFont="1" applyFill="1" applyBorder="1" applyAlignment="1" applyProtection="1">
      <alignment horizontal="center" vertical="center" wrapText="1"/>
      <protection/>
    </xf>
    <xf numFmtId="0" fontId="21" fillId="0" borderId="0" xfId="65" applyFont="1" applyFill="1" applyBorder="1" applyAlignment="1" applyProtection="1">
      <alignment horizontal="center" vertical="center"/>
      <protection/>
    </xf>
    <xf numFmtId="0" fontId="21" fillId="0" borderId="0" xfId="65" applyFont="1" applyFill="1" applyBorder="1" applyAlignment="1" applyProtection="1">
      <alignment vertical="center" wrapText="1"/>
      <protection/>
    </xf>
    <xf numFmtId="164" fontId="21" fillId="0" borderId="0" xfId="65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Border="1" applyAlignment="1">
      <alignment/>
    </xf>
    <xf numFmtId="0" fontId="21" fillId="0" borderId="0" xfId="65" applyFont="1" applyFill="1" applyBorder="1" applyAlignment="1">
      <alignment wrapText="1"/>
      <protection/>
    </xf>
    <xf numFmtId="164" fontId="32" fillId="0" borderId="0" xfId="65" applyNumberFormat="1" applyFont="1" applyFill="1" applyBorder="1" applyAlignment="1" applyProtection="1">
      <alignment vertical="center"/>
      <protection/>
    </xf>
    <xf numFmtId="164" fontId="32" fillId="0" borderId="0" xfId="65" applyNumberFormat="1" applyFont="1" applyFill="1" applyBorder="1" applyAlignment="1" applyProtection="1">
      <alignment horizontal="left" vertical="center"/>
      <protection/>
    </xf>
    <xf numFmtId="0" fontId="22" fillId="0" borderId="0" xfId="65" applyFont="1" applyFill="1" applyBorder="1">
      <alignment/>
      <protection/>
    </xf>
    <xf numFmtId="0" fontId="21" fillId="0" borderId="0" xfId="65" applyFont="1" applyFill="1" applyBorder="1" applyAlignment="1" applyProtection="1">
      <alignment horizontal="justify" vertical="justify"/>
      <protection/>
    </xf>
    <xf numFmtId="3" fontId="21" fillId="0" borderId="0" xfId="65" applyNumberFormat="1" applyFont="1" applyFill="1" applyBorder="1" applyAlignment="1" applyProtection="1">
      <alignment horizontal="right" vertical="center" wrapText="1"/>
      <protection/>
    </xf>
    <xf numFmtId="49" fontId="22" fillId="0" borderId="0" xfId="65" applyNumberFormat="1" applyFont="1" applyFill="1" applyBorder="1" applyAlignment="1" applyProtection="1">
      <alignment horizontal="justify" vertical="justify"/>
      <protection/>
    </xf>
    <xf numFmtId="0" fontId="22" fillId="0" borderId="0" xfId="65" applyFont="1" applyFill="1" applyBorder="1" applyAlignment="1" applyProtection="1">
      <alignment horizontal="left" vertical="center" wrapText="1" indent="1"/>
      <protection/>
    </xf>
    <xf numFmtId="3" fontId="22" fillId="0" borderId="0" xfId="65" applyNumberFormat="1" applyFont="1" applyFill="1" applyBorder="1" applyAlignment="1" applyProtection="1">
      <alignment horizontal="right" vertical="center" wrapText="1"/>
      <protection/>
    </xf>
    <xf numFmtId="0" fontId="22" fillId="0" borderId="0" xfId="65" applyFont="1" applyFill="1" applyBorder="1" applyAlignment="1" applyProtection="1">
      <alignment horizontal="justify" vertical="justify"/>
      <protection/>
    </xf>
    <xf numFmtId="0" fontId="22" fillId="0" borderId="0" xfId="65" applyFont="1" applyFill="1" applyBorder="1" applyAlignment="1" applyProtection="1">
      <alignment horizontal="left" indent="5"/>
      <protection/>
    </xf>
    <xf numFmtId="0" fontId="27" fillId="0" borderId="0" xfId="0" applyFont="1" applyBorder="1" applyAlignment="1">
      <alignment/>
    </xf>
    <xf numFmtId="0" fontId="26" fillId="0" borderId="0" xfId="0" applyFont="1" applyAlignment="1">
      <alignment horizontal="center" vertical="center"/>
    </xf>
    <xf numFmtId="0" fontId="33" fillId="0" borderId="11" xfId="65" applyFont="1" applyFill="1" applyBorder="1" applyAlignment="1" applyProtection="1">
      <alignment horizontal="center" vertical="center"/>
      <protection/>
    </xf>
    <xf numFmtId="0" fontId="33" fillId="0" borderId="11" xfId="65" applyFont="1" applyFill="1" applyBorder="1" applyAlignment="1" applyProtection="1">
      <alignment horizontal="justify" vertical="center" wrapText="1"/>
      <protection/>
    </xf>
    <xf numFmtId="3" fontId="33" fillId="0" borderId="11" xfId="65" applyNumberFormat="1" applyFont="1" applyFill="1" applyBorder="1" applyAlignment="1" applyProtection="1">
      <alignment vertical="center" wrapText="1"/>
      <protection/>
    </xf>
    <xf numFmtId="0" fontId="33" fillId="0" borderId="11" xfId="65" applyNumberFormat="1" applyFont="1" applyFill="1" applyBorder="1" applyAlignment="1" applyProtection="1">
      <alignment horizontal="center" vertical="center"/>
      <protection/>
    </xf>
    <xf numFmtId="3" fontId="33" fillId="0" borderId="11" xfId="65" applyNumberFormat="1" applyFont="1" applyFill="1" applyBorder="1" applyAlignment="1" applyProtection="1">
      <alignment vertical="center" wrapText="1"/>
      <protection locked="0"/>
    </xf>
    <xf numFmtId="49" fontId="33" fillId="0" borderId="11" xfId="65" applyNumberFormat="1" applyFont="1" applyFill="1" applyBorder="1" applyAlignment="1" applyProtection="1">
      <alignment horizontal="center" vertical="center"/>
      <protection/>
    </xf>
    <xf numFmtId="0" fontId="33" fillId="0" borderId="11" xfId="65" applyFont="1" applyFill="1" applyBorder="1" applyAlignment="1" applyProtection="1">
      <alignment horizontal="justify" vertical="center"/>
      <protection/>
    </xf>
    <xf numFmtId="3" fontId="33" fillId="0" borderId="11" xfId="65" applyNumberFormat="1" applyFont="1" applyFill="1" applyBorder="1" applyAlignment="1" applyProtection="1">
      <alignment vertical="center"/>
      <protection/>
    </xf>
    <xf numFmtId="0" fontId="34" fillId="0" borderId="11" xfId="65" applyFont="1" applyFill="1" applyBorder="1" applyAlignment="1" applyProtection="1">
      <alignment horizontal="center" vertical="center"/>
      <protection/>
    </xf>
    <xf numFmtId="0" fontId="30" fillId="0" borderId="11" xfId="65" applyFont="1" applyFill="1" applyBorder="1" applyAlignment="1" applyProtection="1">
      <alignment horizontal="left" vertical="center" wrapText="1"/>
      <protection/>
    </xf>
    <xf numFmtId="3" fontId="30" fillId="0" borderId="11" xfId="65" applyNumberFormat="1" applyFont="1" applyFill="1" applyBorder="1" applyAlignment="1" applyProtection="1">
      <alignment vertical="center" wrapText="1"/>
      <protection/>
    </xf>
    <xf numFmtId="3" fontId="34" fillId="0" borderId="11" xfId="65" applyNumberFormat="1" applyFont="1" applyFill="1" applyBorder="1" applyAlignment="1" applyProtection="1">
      <alignment vertical="center" wrapText="1"/>
      <protection/>
    </xf>
    <xf numFmtId="0" fontId="33" fillId="0" borderId="11" xfId="65" applyFont="1" applyFill="1" applyBorder="1" applyAlignment="1" applyProtection="1">
      <alignment horizontal="left" vertical="center" wrapText="1"/>
      <protection/>
    </xf>
    <xf numFmtId="3" fontId="35" fillId="0" borderId="11" xfId="65" applyNumberFormat="1" applyFont="1" applyFill="1" applyBorder="1" applyAlignment="1" applyProtection="1">
      <alignment vertical="center" wrapText="1"/>
      <protection/>
    </xf>
    <xf numFmtId="16" fontId="33" fillId="0" borderId="11" xfId="65" applyNumberFormat="1" applyFont="1" applyFill="1" applyBorder="1" applyAlignment="1" applyProtection="1">
      <alignment horizontal="center" vertical="center"/>
      <protection/>
    </xf>
    <xf numFmtId="0" fontId="33" fillId="0" borderId="11" xfId="0" applyFont="1" applyBorder="1" applyAlignment="1">
      <alignment vertical="center" wrapText="1"/>
    </xf>
    <xf numFmtId="3" fontId="33" fillId="0" borderId="11" xfId="0" applyNumberFormat="1" applyFont="1" applyBorder="1" applyAlignment="1">
      <alignment vertical="center" wrapText="1"/>
    </xf>
    <xf numFmtId="3" fontId="33" fillId="0" borderId="11" xfId="0" applyNumberFormat="1" applyFont="1" applyBorder="1" applyAlignment="1">
      <alignment vertical="center"/>
    </xf>
    <xf numFmtId="164" fontId="30" fillId="0" borderId="11" xfId="65" applyNumberFormat="1" applyFont="1" applyFill="1" applyBorder="1" applyAlignment="1" applyProtection="1">
      <alignment horizontal="left" vertical="center"/>
      <protection/>
    </xf>
    <xf numFmtId="3" fontId="30" fillId="0" borderId="11" xfId="65" applyNumberFormat="1" applyFont="1" applyFill="1" applyBorder="1" applyAlignment="1" applyProtection="1">
      <alignment vertical="center"/>
      <protection/>
    </xf>
    <xf numFmtId="164" fontId="10" fillId="0" borderId="64" xfId="0" applyNumberFormat="1" applyFont="1" applyFill="1" applyBorder="1" applyAlignment="1" applyProtection="1">
      <alignment vertical="center" wrapText="1"/>
      <protection/>
    </xf>
    <xf numFmtId="164" fontId="10" fillId="0" borderId="57" xfId="0" applyNumberFormat="1" applyFont="1" applyFill="1" applyBorder="1" applyAlignment="1" applyProtection="1">
      <alignment vertical="center" wrapText="1"/>
      <protection/>
    </xf>
    <xf numFmtId="164" fontId="10" fillId="0" borderId="64" xfId="0" applyNumberFormat="1" applyFont="1" applyFill="1" applyBorder="1" applyAlignment="1" applyProtection="1">
      <alignment horizontal="left" vertical="center" wrapText="1"/>
      <protection/>
    </xf>
    <xf numFmtId="164" fontId="10" fillId="0" borderId="57" xfId="0" applyNumberFormat="1" applyFont="1" applyFill="1" applyBorder="1" applyAlignment="1" applyProtection="1">
      <alignment horizontal="left" vertical="center" wrapText="1"/>
      <protection/>
    </xf>
    <xf numFmtId="164" fontId="10" fillId="0" borderId="57" xfId="0" applyNumberFormat="1" applyFont="1" applyFill="1" applyBorder="1" applyAlignment="1" applyProtection="1">
      <alignment vertical="center" wrapText="1"/>
      <protection/>
    </xf>
    <xf numFmtId="164" fontId="10" fillId="0" borderId="65" xfId="0" applyNumberFormat="1" applyFont="1" applyFill="1" applyBorder="1" applyAlignment="1" applyProtection="1">
      <alignment vertical="center" wrapText="1"/>
      <protection locked="0"/>
    </xf>
    <xf numFmtId="164" fontId="10" fillId="0" borderId="62" xfId="0" applyNumberFormat="1" applyFont="1" applyFill="1" applyBorder="1" applyAlignment="1" applyProtection="1">
      <alignment horizontal="right" vertical="center" wrapText="1"/>
      <protection/>
    </xf>
    <xf numFmtId="164" fontId="10" fillId="0" borderId="57" xfId="0" applyNumberFormat="1" applyFont="1" applyFill="1" applyBorder="1" applyAlignment="1" applyProtection="1">
      <alignment horizontal="right" vertical="center" wrapText="1"/>
      <protection/>
    </xf>
    <xf numFmtId="164" fontId="10" fillId="0" borderId="63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63" xfId="0" applyNumberFormat="1" applyFont="1" applyFill="1" applyBorder="1" applyAlignment="1" applyProtection="1">
      <alignment horizontal="right" vertical="center" wrapText="1"/>
      <protection/>
    </xf>
    <xf numFmtId="164" fontId="10" fillId="0" borderId="57" xfId="0" applyNumberFormat="1" applyFont="1" applyFill="1" applyBorder="1" applyAlignment="1" applyProtection="1">
      <alignment horizontal="right" vertical="center" wrapText="1"/>
      <protection/>
    </xf>
    <xf numFmtId="164" fontId="14" fillId="0" borderId="57" xfId="0" applyNumberFormat="1" applyFont="1" applyFill="1" applyBorder="1" applyAlignment="1" applyProtection="1">
      <alignment horizontal="right" vertical="center" wrapText="1"/>
      <protection/>
    </xf>
    <xf numFmtId="164" fontId="10" fillId="0" borderId="61" xfId="0" applyNumberFormat="1" applyFont="1" applyFill="1" applyBorder="1" applyAlignment="1" applyProtection="1">
      <alignment horizontal="right" vertical="center" wrapText="1"/>
      <protection/>
    </xf>
    <xf numFmtId="164" fontId="1" fillId="0" borderId="26" xfId="0" applyNumberFormat="1" applyFont="1" applyFill="1" applyBorder="1" applyAlignment="1" applyProtection="1">
      <alignment vertical="top" wrapText="1"/>
      <protection/>
    </xf>
    <xf numFmtId="0" fontId="37" fillId="0" borderId="11" xfId="61" applyFont="1" applyBorder="1" applyAlignment="1">
      <alignment horizontal="center" vertical="center"/>
      <protection/>
    </xf>
    <xf numFmtId="0" fontId="38" fillId="0" borderId="11" xfId="62" applyFont="1" applyFill="1" applyBorder="1" applyAlignment="1">
      <alignment horizontal="center" vertical="center" wrapText="1"/>
      <protection/>
    </xf>
    <xf numFmtId="0" fontId="27" fillId="0" borderId="11" xfId="61" applyFont="1" applyBorder="1" applyAlignment="1">
      <alignment horizontal="left" vertical="top" wrapText="1"/>
      <protection/>
    </xf>
    <xf numFmtId="3" fontId="27" fillId="0" borderId="11" xfId="61" applyNumberFormat="1" applyFont="1" applyBorder="1" applyAlignment="1">
      <alignment horizontal="right" vertical="top" wrapText="1"/>
      <protection/>
    </xf>
    <xf numFmtId="0" fontId="28" fillId="0" borderId="11" xfId="61" applyFont="1" applyBorder="1" applyAlignment="1">
      <alignment horizontal="left" vertical="top" wrapText="1"/>
      <protection/>
    </xf>
    <xf numFmtId="3" fontId="28" fillId="0" borderId="11" xfId="61" applyNumberFormat="1" applyFont="1" applyBorder="1" applyAlignment="1">
      <alignment horizontal="right" vertical="top" wrapText="1"/>
      <protection/>
    </xf>
    <xf numFmtId="0" fontId="0" fillId="0" borderId="0" xfId="0" applyAlignment="1">
      <alignment horizontal="right"/>
    </xf>
    <xf numFmtId="0" fontId="27" fillId="0" borderId="18" xfId="61" applyFont="1" applyBorder="1" applyAlignment="1">
      <alignment horizontal="center" vertical="top" wrapText="1"/>
      <protection/>
    </xf>
    <xf numFmtId="0" fontId="27" fillId="0" borderId="12" xfId="61" applyFont="1" applyBorder="1" applyAlignment="1">
      <alignment horizontal="left" vertical="top" wrapText="1"/>
      <protection/>
    </xf>
    <xf numFmtId="166" fontId="27" fillId="0" borderId="12" xfId="40" applyNumberFormat="1" applyFont="1" applyBorder="1" applyAlignment="1">
      <alignment horizontal="right" vertical="top" wrapText="1"/>
    </xf>
    <xf numFmtId="166" fontId="27" fillId="0" borderId="62" xfId="40" applyNumberFormat="1" applyFont="1" applyBorder="1" applyAlignment="1">
      <alignment horizontal="right" vertical="top" wrapText="1"/>
    </xf>
    <xf numFmtId="0" fontId="27" fillId="0" borderId="17" xfId="61" applyFont="1" applyBorder="1" applyAlignment="1">
      <alignment horizontal="center" vertical="top" wrapText="1"/>
      <protection/>
    </xf>
    <xf numFmtId="166" fontId="27" fillId="0" borderId="11" xfId="40" applyNumberFormat="1" applyFont="1" applyBorder="1" applyAlignment="1">
      <alignment horizontal="right" vertical="top" wrapText="1"/>
    </xf>
    <xf numFmtId="166" fontId="27" fillId="0" borderId="57" xfId="40" applyNumberFormat="1" applyFont="1" applyBorder="1" applyAlignment="1">
      <alignment horizontal="right" vertical="top" wrapText="1"/>
    </xf>
    <xf numFmtId="0" fontId="27" fillId="0" borderId="19" xfId="61" applyFont="1" applyBorder="1" applyAlignment="1">
      <alignment horizontal="center" vertical="top" wrapText="1"/>
      <protection/>
    </xf>
    <xf numFmtId="0" fontId="27" fillId="0" borderId="15" xfId="61" applyFont="1" applyBorder="1" applyAlignment="1">
      <alignment horizontal="left" vertical="top" wrapText="1"/>
      <protection/>
    </xf>
    <xf numFmtId="166" fontId="27" fillId="0" borderId="15" xfId="40" applyNumberFormat="1" applyFont="1" applyBorder="1" applyAlignment="1">
      <alignment horizontal="right" vertical="top" wrapText="1"/>
    </xf>
    <xf numFmtId="166" fontId="27" fillId="0" borderId="61" xfId="40" applyNumberFormat="1" applyFont="1" applyBorder="1" applyAlignment="1">
      <alignment horizontal="right" vertical="top" wrapText="1"/>
    </xf>
    <xf numFmtId="0" fontId="28" fillId="0" borderId="22" xfId="61" applyFont="1" applyBorder="1" applyAlignment="1">
      <alignment horizontal="center" vertical="top" wrapText="1"/>
      <protection/>
    </xf>
    <xf numFmtId="0" fontId="28" fillId="0" borderId="23" xfId="61" applyFont="1" applyBorder="1" applyAlignment="1">
      <alignment horizontal="left" vertical="top" wrapText="1"/>
      <protection/>
    </xf>
    <xf numFmtId="166" fontId="28" fillId="0" borderId="23" xfId="40" applyNumberFormat="1" applyFont="1" applyBorder="1" applyAlignment="1">
      <alignment horizontal="right" vertical="top" wrapText="1"/>
    </xf>
    <xf numFmtId="166" fontId="28" fillId="0" borderId="26" xfId="40" applyNumberFormat="1" applyFont="1" applyBorder="1" applyAlignment="1">
      <alignment horizontal="right" vertical="top" wrapText="1"/>
    </xf>
    <xf numFmtId="0" fontId="36" fillId="0" borderId="0" xfId="61">
      <alignment/>
      <protection/>
    </xf>
    <xf numFmtId="0" fontId="39" fillId="0" borderId="0" xfId="68" applyFill="1" applyProtection="1">
      <alignment/>
      <protection/>
    </xf>
    <xf numFmtId="0" fontId="40" fillId="0" borderId="0" xfId="68" applyFont="1" applyFill="1" applyProtection="1">
      <alignment/>
      <protection/>
    </xf>
    <xf numFmtId="0" fontId="41" fillId="0" borderId="21" xfId="68" applyFont="1" applyFill="1" applyBorder="1" applyAlignment="1" applyProtection="1">
      <alignment horizontal="center" vertical="center" wrapText="1"/>
      <protection/>
    </xf>
    <xf numFmtId="0" fontId="41" fillId="0" borderId="35" xfId="68" applyFont="1" applyFill="1" applyBorder="1" applyAlignment="1" applyProtection="1">
      <alignment horizontal="center" vertical="center" wrapText="1"/>
      <protection/>
    </xf>
    <xf numFmtId="0" fontId="20" fillId="0" borderId="20" xfId="68" applyFont="1" applyFill="1" applyBorder="1" applyAlignment="1" applyProtection="1">
      <alignment vertical="center" wrapText="1"/>
      <protection/>
    </xf>
    <xf numFmtId="175" fontId="5" fillId="0" borderId="13" xfId="67" applyNumberFormat="1" applyFont="1" applyFill="1" applyBorder="1" applyAlignment="1" applyProtection="1">
      <alignment horizontal="center" vertical="center"/>
      <protection/>
    </xf>
    <xf numFmtId="176" fontId="20" fillId="0" borderId="13" xfId="68" applyNumberFormat="1" applyFont="1" applyFill="1" applyBorder="1" applyAlignment="1" applyProtection="1">
      <alignment horizontal="right" vertical="center" wrapText="1"/>
      <protection locked="0"/>
    </xf>
    <xf numFmtId="0" fontId="20" fillId="0" borderId="17" xfId="68" applyFont="1" applyFill="1" applyBorder="1" applyAlignment="1" applyProtection="1">
      <alignment vertical="center" wrapText="1"/>
      <protection/>
    </xf>
    <xf numFmtId="175" fontId="5" fillId="0" borderId="11" xfId="67" applyNumberFormat="1" applyFont="1" applyFill="1" applyBorder="1" applyAlignment="1" applyProtection="1">
      <alignment horizontal="center" vertical="center"/>
      <protection/>
    </xf>
    <xf numFmtId="176" fontId="20" fillId="0" borderId="11" xfId="68" applyNumberFormat="1" applyFont="1" applyFill="1" applyBorder="1" applyAlignment="1" applyProtection="1">
      <alignment horizontal="right" vertical="center" wrapText="1"/>
      <protection/>
    </xf>
    <xf numFmtId="0" fontId="25" fillId="0" borderId="17" xfId="68" applyFont="1" applyFill="1" applyBorder="1" applyAlignment="1" applyProtection="1">
      <alignment horizontal="left" vertical="center" wrapText="1" indent="1"/>
      <protection/>
    </xf>
    <xf numFmtId="176" fontId="41" fillId="0" borderId="11" xfId="68" applyNumberFormat="1" applyFont="1" applyFill="1" applyBorder="1" applyAlignment="1" applyProtection="1">
      <alignment horizontal="right" vertical="center" wrapText="1"/>
      <protection locked="0"/>
    </xf>
    <xf numFmtId="176" fontId="39" fillId="0" borderId="11" xfId="68" applyNumberFormat="1" applyFont="1" applyFill="1" applyBorder="1" applyAlignment="1" applyProtection="1">
      <alignment horizontal="right" vertical="center" wrapText="1"/>
      <protection locked="0"/>
    </xf>
    <xf numFmtId="176" fontId="39" fillId="0" borderId="11" xfId="68" applyNumberFormat="1" applyFont="1" applyFill="1" applyBorder="1" applyAlignment="1" applyProtection="1">
      <alignment horizontal="right" vertical="center" wrapText="1"/>
      <protection/>
    </xf>
    <xf numFmtId="176" fontId="20" fillId="0" borderId="11" xfId="68" applyNumberFormat="1" applyFont="1" applyFill="1" applyBorder="1" applyAlignment="1" applyProtection="1">
      <alignment horizontal="right" vertical="center" wrapText="1"/>
      <protection/>
    </xf>
    <xf numFmtId="176" fontId="20" fillId="0" borderId="11" xfId="68" applyNumberFormat="1" applyFont="1" applyFill="1" applyBorder="1" applyAlignment="1" applyProtection="1">
      <alignment horizontal="right" vertical="center" wrapText="1"/>
      <protection locked="0"/>
    </xf>
    <xf numFmtId="0" fontId="20" fillId="0" borderId="21" xfId="68" applyFont="1" applyFill="1" applyBorder="1" applyAlignment="1" applyProtection="1">
      <alignment vertical="center" wrapText="1"/>
      <protection/>
    </xf>
    <xf numFmtId="175" fontId="5" fillId="0" borderId="35" xfId="67" applyNumberFormat="1" applyFont="1" applyFill="1" applyBorder="1" applyAlignment="1" applyProtection="1">
      <alignment horizontal="center" vertical="center"/>
      <protection/>
    </xf>
    <xf numFmtId="176" fontId="20" fillId="0" borderId="35" xfId="68" applyNumberFormat="1" applyFont="1" applyFill="1" applyBorder="1" applyAlignment="1" applyProtection="1">
      <alignment horizontal="right" vertical="center" wrapText="1"/>
      <protection/>
    </xf>
    <xf numFmtId="0" fontId="0" fillId="0" borderId="0" xfId="67" applyFill="1" applyAlignment="1" applyProtection="1">
      <alignment vertical="center" wrapText="1"/>
      <protection/>
    </xf>
    <xf numFmtId="0" fontId="19" fillId="0" borderId="0" xfId="67" applyFont="1" applyFill="1" applyAlignment="1" applyProtection="1">
      <alignment horizontal="center" vertical="center"/>
      <protection/>
    </xf>
    <xf numFmtId="0" fontId="0" fillId="0" borderId="0" xfId="67" applyFill="1" applyAlignment="1" applyProtection="1">
      <alignment vertical="center"/>
      <protection/>
    </xf>
    <xf numFmtId="0" fontId="5" fillId="0" borderId="0" xfId="67" applyFont="1" applyFill="1" applyAlignment="1" applyProtection="1">
      <alignment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35" xfId="67" applyNumberFormat="1" applyFont="1" applyFill="1" applyBorder="1" applyAlignment="1" applyProtection="1">
      <alignment horizontal="center" vertical="center"/>
      <protection/>
    </xf>
    <xf numFmtId="49" fontId="3" fillId="0" borderId="49" xfId="67" applyNumberFormat="1" applyFont="1" applyFill="1" applyBorder="1" applyAlignment="1" applyProtection="1">
      <alignment horizontal="center" vertical="center"/>
      <protection/>
    </xf>
    <xf numFmtId="49" fontId="3" fillId="0" borderId="65" xfId="67" applyNumberFormat="1" applyFont="1" applyFill="1" applyBorder="1" applyAlignment="1" applyProtection="1">
      <alignment horizontal="center" vertical="center"/>
      <protection/>
    </xf>
    <xf numFmtId="177" fontId="5" fillId="0" borderId="64" xfId="67" applyNumberFormat="1" applyFont="1" applyFill="1" applyBorder="1" applyAlignment="1" applyProtection="1">
      <alignment vertical="center"/>
      <protection locked="0"/>
    </xf>
    <xf numFmtId="177" fontId="5" fillId="0" borderId="62" xfId="67" applyNumberFormat="1" applyFont="1" applyFill="1" applyBorder="1" applyAlignment="1" applyProtection="1">
      <alignment vertical="center"/>
      <protection locked="0"/>
    </xf>
    <xf numFmtId="177" fontId="5" fillId="0" borderId="57" xfId="67" applyNumberFormat="1" applyFont="1" applyFill="1" applyBorder="1" applyAlignment="1" applyProtection="1">
      <alignment vertical="center"/>
      <protection locked="0"/>
    </xf>
    <xf numFmtId="177" fontId="3" fillId="0" borderId="57" xfId="67" applyNumberFormat="1" applyFont="1" applyFill="1" applyBorder="1" applyAlignment="1" applyProtection="1">
      <alignment vertical="center"/>
      <protection/>
    </xf>
    <xf numFmtId="177" fontId="5" fillId="0" borderId="57" xfId="67" applyNumberFormat="1" applyFont="1" applyFill="1" applyBorder="1" applyAlignment="1" applyProtection="1">
      <alignment vertical="center"/>
      <protection locked="0"/>
    </xf>
    <xf numFmtId="177" fontId="3" fillId="0" borderId="57" xfId="67" applyNumberFormat="1" applyFont="1" applyFill="1" applyBorder="1" applyAlignment="1" applyProtection="1">
      <alignment vertical="center"/>
      <protection locked="0"/>
    </xf>
    <xf numFmtId="0" fontId="3" fillId="0" borderId="21" xfId="67" applyFont="1" applyFill="1" applyBorder="1" applyAlignment="1" applyProtection="1">
      <alignment horizontal="left" vertical="center" wrapText="1"/>
      <protection/>
    </xf>
    <xf numFmtId="177" fontId="3" fillId="0" borderId="65" xfId="67" applyNumberFormat="1" applyFont="1" applyFill="1" applyBorder="1" applyAlignment="1" applyProtection="1">
      <alignment vertical="center"/>
      <protection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49" fontId="46" fillId="0" borderId="0" xfId="0" applyNumberFormat="1" applyFont="1" applyAlignment="1">
      <alignment/>
    </xf>
    <xf numFmtId="0" fontId="20" fillId="0" borderId="29" xfId="0" applyFont="1" applyBorder="1" applyAlignment="1">
      <alignment horizontal="center"/>
    </xf>
    <xf numFmtId="49" fontId="20" fillId="0" borderId="29" xfId="0" applyNumberFormat="1" applyFont="1" applyBorder="1" applyAlignment="1">
      <alignment horizontal="center" vertical="top" wrapText="1"/>
    </xf>
    <xf numFmtId="0" fontId="20" fillId="0" borderId="29" xfId="0" applyFont="1" applyBorder="1" applyAlignment="1">
      <alignment horizontal="center" vertical="top" wrapText="1"/>
    </xf>
    <xf numFmtId="0" fontId="39" fillId="0" borderId="29" xfId="0" applyFont="1" applyBorder="1" applyAlignment="1">
      <alignment horizontal="center"/>
    </xf>
    <xf numFmtId="49" fontId="20" fillId="0" borderId="29" xfId="0" applyNumberFormat="1" applyFont="1" applyBorder="1" applyAlignment="1">
      <alignment vertical="top" wrapText="1"/>
    </xf>
    <xf numFmtId="0" fontId="39" fillId="33" borderId="29" xfId="0" applyFont="1" applyFill="1" applyBorder="1" applyAlignment="1">
      <alignment horizontal="right" vertical="top" wrapText="1"/>
    </xf>
    <xf numFmtId="0" fontId="39" fillId="34" borderId="29" xfId="0" applyFont="1" applyFill="1" applyBorder="1" applyAlignment="1">
      <alignment horizontal="right" vertical="top" wrapText="1"/>
    </xf>
    <xf numFmtId="0" fontId="39" fillId="34" borderId="29" xfId="0" applyFont="1" applyFill="1" applyBorder="1" applyAlignment="1">
      <alignment horizontal="center" vertical="top" wrapText="1"/>
    </xf>
    <xf numFmtId="0" fontId="20" fillId="34" borderId="29" xfId="0" applyFont="1" applyFill="1" applyBorder="1" applyAlignment="1">
      <alignment horizontal="center" vertical="top" wrapText="1"/>
    </xf>
    <xf numFmtId="0" fontId="39" fillId="0" borderId="29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11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/>
    </xf>
    <xf numFmtId="0" fontId="49" fillId="0" borderId="41" xfId="0" applyFont="1" applyBorder="1" applyAlignment="1">
      <alignment horizontal="center" vertical="top" wrapText="1"/>
    </xf>
    <xf numFmtId="0" fontId="43" fillId="0" borderId="59" xfId="0" applyFont="1" applyBorder="1" applyAlignment="1">
      <alignment/>
    </xf>
    <xf numFmtId="0" fontId="51" fillId="0" borderId="11" xfId="0" applyFont="1" applyBorder="1" applyAlignment="1">
      <alignment vertical="top" wrapText="1"/>
    </xf>
    <xf numFmtId="0" fontId="43" fillId="0" borderId="11" xfId="0" applyFont="1" applyBorder="1" applyAlignment="1">
      <alignment/>
    </xf>
    <xf numFmtId="0" fontId="0" fillId="0" borderId="0" xfId="60" applyFill="1">
      <alignment/>
      <protection/>
    </xf>
    <xf numFmtId="0" fontId="4" fillId="0" borderId="23" xfId="60" applyFont="1" applyFill="1" applyBorder="1" applyAlignment="1">
      <alignment horizontal="center" vertical="center" wrapText="1"/>
      <protection/>
    </xf>
    <xf numFmtId="0" fontId="4" fillId="0" borderId="44" xfId="60" applyFont="1" applyFill="1" applyBorder="1" applyAlignment="1">
      <alignment horizontal="center" vertical="center" wrapText="1"/>
      <protection/>
    </xf>
    <xf numFmtId="0" fontId="9" fillId="0" borderId="22" xfId="60" applyFont="1" applyFill="1" applyBorder="1" applyAlignment="1">
      <alignment horizontal="center" vertical="center" wrapText="1"/>
      <protection/>
    </xf>
    <xf numFmtId="0" fontId="9" fillId="0" borderId="23" xfId="60" applyFont="1" applyFill="1" applyBorder="1" applyAlignment="1">
      <alignment horizontal="center" vertical="center" wrapText="1"/>
      <protection/>
    </xf>
    <xf numFmtId="0" fontId="9" fillId="0" borderId="26" xfId="60" applyFont="1" applyFill="1" applyBorder="1" applyAlignment="1">
      <alignment horizontal="center" vertical="center" wrapText="1"/>
      <protection/>
    </xf>
    <xf numFmtId="0" fontId="10" fillId="0" borderId="17" xfId="60" applyFont="1" applyFill="1" applyBorder="1" applyAlignment="1" applyProtection="1">
      <alignment horizontal="center" vertical="center"/>
      <protection/>
    </xf>
    <xf numFmtId="0" fontId="10" fillId="0" borderId="11" xfId="60" applyFont="1" applyFill="1" applyBorder="1" applyAlignment="1" applyProtection="1">
      <alignment vertical="center" wrapText="1"/>
      <protection/>
    </xf>
    <xf numFmtId="0" fontId="10" fillId="0" borderId="11" xfId="60" applyFont="1" applyFill="1" applyBorder="1" applyAlignment="1" applyProtection="1">
      <alignment vertical="center" wrapText="1"/>
      <protection locked="0"/>
    </xf>
    <xf numFmtId="164" fontId="10" fillId="0" borderId="11" xfId="60" applyNumberFormat="1" applyFont="1" applyFill="1" applyBorder="1" applyAlignment="1" applyProtection="1">
      <alignment vertical="center"/>
      <protection locked="0"/>
    </xf>
    <xf numFmtId="164" fontId="10" fillId="0" borderId="42" xfId="60" applyNumberFormat="1" applyFont="1" applyFill="1" applyBorder="1" applyAlignment="1" applyProtection="1">
      <alignment vertical="center"/>
      <protection locked="0"/>
    </xf>
    <xf numFmtId="164" fontId="9" fillId="0" borderId="42" xfId="60" applyNumberFormat="1" applyFont="1" applyFill="1" applyBorder="1" applyAlignment="1" applyProtection="1">
      <alignment vertical="center"/>
      <protection/>
    </xf>
    <xf numFmtId="164" fontId="9" fillId="0" borderId="57" xfId="60" applyNumberFormat="1" applyFont="1" applyFill="1" applyBorder="1" applyAlignment="1" applyProtection="1">
      <alignment vertical="center"/>
      <protection/>
    </xf>
    <xf numFmtId="0" fontId="10" fillId="0" borderId="19" xfId="60" applyFont="1" applyFill="1" applyBorder="1" applyAlignment="1" applyProtection="1">
      <alignment horizontal="center" vertical="center"/>
      <protection/>
    </xf>
    <xf numFmtId="0" fontId="10" fillId="0" borderId="15" xfId="60" applyFont="1" applyFill="1" applyBorder="1" applyAlignment="1" applyProtection="1">
      <alignment vertical="center" wrapText="1"/>
      <protection/>
    </xf>
    <xf numFmtId="0" fontId="10" fillId="0" borderId="15" xfId="60" applyFont="1" applyFill="1" applyBorder="1" applyAlignment="1" applyProtection="1">
      <alignment vertical="center" wrapText="1"/>
      <protection locked="0"/>
    </xf>
    <xf numFmtId="164" fontId="10" fillId="0" borderId="15" xfId="60" applyNumberFormat="1" applyFont="1" applyFill="1" applyBorder="1" applyAlignment="1" applyProtection="1">
      <alignment vertical="center"/>
      <protection locked="0"/>
    </xf>
    <xf numFmtId="164" fontId="10" fillId="0" borderId="46" xfId="60" applyNumberFormat="1" applyFont="1" applyFill="1" applyBorder="1" applyAlignment="1" applyProtection="1">
      <alignment vertical="center"/>
      <protection locked="0"/>
    </xf>
    <xf numFmtId="0" fontId="10" fillId="0" borderId="21" xfId="60" applyFont="1" applyFill="1" applyBorder="1" applyAlignment="1" applyProtection="1">
      <alignment horizontal="center" vertical="center"/>
      <protection/>
    </xf>
    <xf numFmtId="0" fontId="10" fillId="0" borderId="35" xfId="60" applyFont="1" applyFill="1" applyBorder="1" applyAlignment="1" applyProtection="1">
      <alignment vertical="center" wrapText="1"/>
      <protection/>
    </xf>
    <xf numFmtId="0" fontId="10" fillId="0" borderId="35" xfId="60" applyFont="1" applyFill="1" applyBorder="1" applyAlignment="1" applyProtection="1">
      <alignment vertical="center" wrapText="1"/>
      <protection locked="0"/>
    </xf>
    <xf numFmtId="164" fontId="10" fillId="0" borderId="35" xfId="60" applyNumberFormat="1" applyFont="1" applyFill="1" applyBorder="1" applyAlignment="1" applyProtection="1">
      <alignment vertical="center"/>
      <protection locked="0"/>
    </xf>
    <xf numFmtId="164" fontId="10" fillId="0" borderId="49" xfId="60" applyNumberFormat="1" applyFont="1" applyFill="1" applyBorder="1" applyAlignment="1" applyProtection="1">
      <alignment vertical="center"/>
      <protection locked="0"/>
    </xf>
    <xf numFmtId="164" fontId="9" fillId="0" borderId="23" xfId="60" applyNumberFormat="1" applyFont="1" applyFill="1" applyBorder="1" applyAlignment="1" applyProtection="1">
      <alignment vertical="center"/>
      <protection/>
    </xf>
    <xf numFmtId="164" fontId="9" fillId="0" borderId="44" xfId="60" applyNumberFormat="1" applyFont="1" applyFill="1" applyBorder="1" applyAlignment="1" applyProtection="1">
      <alignment vertical="center"/>
      <protection/>
    </xf>
    <xf numFmtId="164" fontId="9" fillId="0" borderId="26" xfId="60" applyNumberFormat="1" applyFont="1" applyFill="1" applyBorder="1" applyAlignment="1" applyProtection="1">
      <alignment vertical="center"/>
      <protection/>
    </xf>
    <xf numFmtId="164" fontId="9" fillId="0" borderId="65" xfId="60" applyNumberFormat="1" applyFont="1" applyFill="1" applyBorder="1" applyAlignment="1" applyProtection="1">
      <alignment vertical="center"/>
      <protection/>
    </xf>
    <xf numFmtId="164" fontId="4" fillId="0" borderId="23" xfId="60" applyNumberFormat="1" applyFont="1" applyFill="1" applyBorder="1" applyAlignment="1" applyProtection="1">
      <alignment vertical="center"/>
      <protection/>
    </xf>
    <xf numFmtId="164" fontId="52" fillId="0" borderId="0" xfId="60" applyNumberFormat="1" applyFont="1" applyFill="1" applyAlignment="1">
      <alignment horizontal="center" vertical="center" wrapText="1"/>
      <protection/>
    </xf>
    <xf numFmtId="164" fontId="52" fillId="0" borderId="0" xfId="60" applyNumberFormat="1" applyFont="1" applyFill="1" applyAlignment="1">
      <alignment vertical="center" wrapText="1"/>
      <protection/>
    </xf>
    <xf numFmtId="164" fontId="2" fillId="0" borderId="0" xfId="60" applyNumberFormat="1" applyFont="1" applyFill="1" applyAlignment="1">
      <alignment horizontal="right" vertical="center"/>
      <protection/>
    </xf>
    <xf numFmtId="164" fontId="4" fillId="0" borderId="49" xfId="60" applyNumberFormat="1" applyFont="1" applyFill="1" applyBorder="1" applyAlignment="1">
      <alignment horizontal="center" vertical="center"/>
      <protection/>
    </xf>
    <xf numFmtId="164" fontId="4" fillId="0" borderId="35" xfId="60" applyNumberFormat="1" applyFont="1" applyFill="1" applyBorder="1" applyAlignment="1">
      <alignment horizontal="center" vertical="center"/>
      <protection/>
    </xf>
    <xf numFmtId="164" fontId="4" fillId="0" borderId="38" xfId="60" applyNumberFormat="1" applyFont="1" applyFill="1" applyBorder="1" applyAlignment="1">
      <alignment horizontal="center" vertical="center" wrapText="1"/>
      <protection/>
    </xf>
    <xf numFmtId="164" fontId="4" fillId="0" borderId="29" xfId="60" applyNumberFormat="1" applyFont="1" applyFill="1" applyBorder="1" applyAlignment="1">
      <alignment horizontal="center" vertical="center" wrapText="1"/>
      <protection/>
    </xf>
    <xf numFmtId="164" fontId="4" fillId="0" borderId="44" xfId="60" applyNumberFormat="1" applyFont="1" applyFill="1" applyBorder="1" applyAlignment="1">
      <alignment horizontal="center" vertical="center" wrapText="1"/>
      <protection/>
    </xf>
    <xf numFmtId="164" fontId="4" fillId="0" borderId="26" xfId="60" applyNumberFormat="1" applyFont="1" applyFill="1" applyBorder="1" applyAlignment="1">
      <alignment horizontal="center" vertical="center" wrapText="1"/>
      <protection/>
    </xf>
    <xf numFmtId="164" fontId="9" fillId="0" borderId="22" xfId="60" applyNumberFormat="1" applyFont="1" applyFill="1" applyBorder="1" applyAlignment="1">
      <alignment horizontal="right" vertical="center" wrapText="1" indent="1"/>
      <protection/>
    </xf>
    <xf numFmtId="164" fontId="9" fillId="0" borderId="29" xfId="60" applyNumberFormat="1" applyFont="1" applyFill="1" applyBorder="1" applyAlignment="1">
      <alignment horizontal="left" vertical="center" wrapText="1" indent="1"/>
      <protection/>
    </xf>
    <xf numFmtId="164" fontId="0" fillId="35" borderId="29" xfId="60" applyNumberFormat="1" applyFont="1" applyFill="1" applyBorder="1" applyAlignment="1">
      <alignment horizontal="left" vertical="center" wrapText="1" indent="2"/>
      <protection/>
    </xf>
    <xf numFmtId="164" fontId="0" fillId="35" borderId="36" xfId="60" applyNumberFormat="1" applyFont="1" applyFill="1" applyBorder="1" applyAlignment="1">
      <alignment horizontal="left" vertical="center" wrapText="1" indent="2"/>
      <protection/>
    </xf>
    <xf numFmtId="164" fontId="9" fillId="0" borderId="22" xfId="60" applyNumberFormat="1" applyFont="1" applyFill="1" applyBorder="1" applyAlignment="1">
      <alignment vertical="center" wrapText="1"/>
      <protection/>
    </xf>
    <xf numFmtId="164" fontId="9" fillId="0" borderId="23" xfId="60" applyNumberFormat="1" applyFont="1" applyFill="1" applyBorder="1" applyAlignment="1">
      <alignment vertical="center" wrapText="1"/>
      <protection/>
    </xf>
    <xf numFmtId="164" fontId="9" fillId="0" borderId="26" xfId="60" applyNumberFormat="1" applyFont="1" applyFill="1" applyBorder="1" applyAlignment="1">
      <alignment vertical="center" wrapText="1"/>
      <protection/>
    </xf>
    <xf numFmtId="164" fontId="9" fillId="0" borderId="17" xfId="60" applyNumberFormat="1" applyFont="1" applyFill="1" applyBorder="1" applyAlignment="1">
      <alignment horizontal="right" vertical="center" wrapText="1" indent="1"/>
      <protection/>
    </xf>
    <xf numFmtId="164" fontId="10" fillId="0" borderId="31" xfId="6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1" xfId="6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1" xfId="60" applyNumberFormat="1" applyFont="1" applyFill="1" applyBorder="1" applyAlignment="1" applyProtection="1">
      <alignment horizontal="right" vertical="center" wrapText="1" indent="2"/>
      <protection locked="0"/>
    </xf>
    <xf numFmtId="164" fontId="10" fillId="0" borderId="17" xfId="60" applyNumberFormat="1" applyFont="1" applyFill="1" applyBorder="1" applyAlignment="1" applyProtection="1">
      <alignment vertical="center" wrapText="1"/>
      <protection locked="0"/>
    </xf>
    <xf numFmtId="164" fontId="10" fillId="0" borderId="11" xfId="60" applyNumberFormat="1" applyFont="1" applyFill="1" applyBorder="1" applyAlignment="1" applyProtection="1">
      <alignment vertical="center" wrapText="1"/>
      <protection locked="0"/>
    </xf>
    <xf numFmtId="164" fontId="10" fillId="0" borderId="57" xfId="60" applyNumberFormat="1" applyFont="1" applyFill="1" applyBorder="1" applyAlignment="1" applyProtection="1">
      <alignment vertical="center" wrapText="1"/>
      <protection locked="0"/>
    </xf>
    <xf numFmtId="164" fontId="0" fillId="35" borderId="29" xfId="60" applyNumberFormat="1" applyFont="1" applyFill="1" applyBorder="1" applyAlignment="1">
      <alignment horizontal="right" vertical="center" wrapText="1" indent="2"/>
      <protection/>
    </xf>
    <xf numFmtId="164" fontId="0" fillId="35" borderId="36" xfId="60" applyNumberFormat="1" applyFont="1" applyFill="1" applyBorder="1" applyAlignment="1">
      <alignment horizontal="right" vertical="center" wrapText="1" indent="2"/>
      <protection/>
    </xf>
    <xf numFmtId="0" fontId="53" fillId="0" borderId="0" xfId="60" applyFont="1" applyAlignment="1" applyProtection="1">
      <alignment horizontal="right"/>
      <protection/>
    </xf>
    <xf numFmtId="0" fontId="0" fillId="0" borderId="0" xfId="60" applyProtection="1">
      <alignment/>
      <protection/>
    </xf>
    <xf numFmtId="0" fontId="49" fillId="0" borderId="0" xfId="60" applyFont="1" applyAlignment="1" applyProtection="1">
      <alignment horizontal="center"/>
      <protection/>
    </xf>
    <xf numFmtId="0" fontId="55" fillId="0" borderId="22" xfId="60" applyFont="1" applyBorder="1" applyAlignment="1" applyProtection="1">
      <alignment horizontal="center" vertical="center" wrapText="1"/>
      <protection/>
    </xf>
    <xf numFmtId="0" fontId="49" fillId="0" borderId="23" xfId="60" applyFont="1" applyBorder="1" applyAlignment="1" applyProtection="1">
      <alignment horizontal="center" vertical="center" wrapText="1"/>
      <protection/>
    </xf>
    <xf numFmtId="0" fontId="49" fillId="0" borderId="26" xfId="60" applyFont="1" applyBorder="1" applyAlignment="1" applyProtection="1">
      <alignment horizontal="center" vertical="center" wrapText="1"/>
      <protection/>
    </xf>
    <xf numFmtId="0" fontId="49" fillId="0" borderId="18" xfId="60" applyFont="1" applyBorder="1" applyAlignment="1" applyProtection="1">
      <alignment horizontal="center" vertical="top" wrapText="1"/>
      <protection/>
    </xf>
    <xf numFmtId="0" fontId="51" fillId="0" borderId="12" xfId="60" applyFont="1" applyBorder="1" applyAlignment="1" applyProtection="1">
      <alignment horizontal="left" vertical="top" wrapText="1"/>
      <protection locked="0"/>
    </xf>
    <xf numFmtId="9" fontId="51" fillId="0" borderId="12" xfId="76" applyFont="1" applyBorder="1" applyAlignment="1" applyProtection="1">
      <alignment horizontal="center" vertical="center" wrapText="1"/>
      <protection locked="0"/>
    </xf>
    <xf numFmtId="166" fontId="51" fillId="0" borderId="12" xfId="42" applyNumberFormat="1" applyFont="1" applyBorder="1" applyAlignment="1" applyProtection="1">
      <alignment horizontal="center" vertical="center" wrapText="1"/>
      <protection locked="0"/>
    </xf>
    <xf numFmtId="166" fontId="51" fillId="0" borderId="62" xfId="42" applyNumberFormat="1" applyFont="1" applyBorder="1" applyAlignment="1" applyProtection="1">
      <alignment horizontal="center" vertical="top" wrapText="1"/>
      <protection locked="0"/>
    </xf>
    <xf numFmtId="0" fontId="49" fillId="0" borderId="17" xfId="60" applyFont="1" applyBorder="1" applyAlignment="1" applyProtection="1">
      <alignment horizontal="center" vertical="top" wrapText="1"/>
      <protection/>
    </xf>
    <xf numFmtId="0" fontId="51" fillId="0" borderId="11" xfId="60" applyFont="1" applyBorder="1" applyAlignment="1" applyProtection="1">
      <alignment horizontal="left" vertical="top" wrapText="1"/>
      <protection locked="0"/>
    </xf>
    <xf numFmtId="9" fontId="51" fillId="0" borderId="11" xfId="76" applyFont="1" applyBorder="1" applyAlignment="1" applyProtection="1">
      <alignment horizontal="center" vertical="center" wrapText="1"/>
      <protection locked="0"/>
    </xf>
    <xf numFmtId="166" fontId="51" fillId="0" borderId="11" xfId="42" applyNumberFormat="1" applyFont="1" applyBorder="1" applyAlignment="1" applyProtection="1">
      <alignment horizontal="center" vertical="center" wrapText="1"/>
      <protection locked="0"/>
    </xf>
    <xf numFmtId="166" fontId="51" fillId="0" borderId="57" xfId="42" applyNumberFormat="1" applyFont="1" applyBorder="1" applyAlignment="1" applyProtection="1">
      <alignment horizontal="center" vertical="top" wrapText="1"/>
      <protection locked="0"/>
    </xf>
    <xf numFmtId="0" fontId="49" fillId="0" borderId="19" xfId="60" applyFont="1" applyBorder="1" applyAlignment="1" applyProtection="1">
      <alignment horizontal="center" vertical="top" wrapText="1"/>
      <protection/>
    </xf>
    <xf numFmtId="0" fontId="51" fillId="0" borderId="15" xfId="60" applyFont="1" applyBorder="1" applyAlignment="1" applyProtection="1">
      <alignment horizontal="left" vertical="top" wrapText="1"/>
      <protection locked="0"/>
    </xf>
    <xf numFmtId="9" fontId="51" fillId="0" borderId="15" xfId="76" applyFont="1" applyBorder="1" applyAlignment="1" applyProtection="1">
      <alignment horizontal="center" vertical="center" wrapText="1"/>
      <protection locked="0"/>
    </xf>
    <xf numFmtId="166" fontId="51" fillId="0" borderId="15" xfId="42" applyNumberFormat="1" applyFont="1" applyBorder="1" applyAlignment="1" applyProtection="1">
      <alignment horizontal="center" vertical="center" wrapText="1"/>
      <protection locked="0"/>
    </xf>
    <xf numFmtId="166" fontId="51" fillId="0" borderId="61" xfId="42" applyNumberFormat="1" applyFont="1" applyBorder="1" applyAlignment="1" applyProtection="1">
      <alignment horizontal="center" vertical="top" wrapText="1"/>
      <protection locked="0"/>
    </xf>
    <xf numFmtId="0" fontId="49" fillId="36" borderId="23" xfId="60" applyFont="1" applyFill="1" applyBorder="1" applyAlignment="1" applyProtection="1">
      <alignment horizontal="center" vertical="top" wrapText="1"/>
      <protection/>
    </xf>
    <xf numFmtId="166" fontId="51" fillId="0" borderId="23" xfId="42" applyNumberFormat="1" applyFont="1" applyBorder="1" applyAlignment="1" applyProtection="1">
      <alignment horizontal="center" vertical="center" wrapText="1"/>
      <protection/>
    </xf>
    <xf numFmtId="166" fontId="51" fillId="0" borderId="26" xfId="42" applyNumberFormat="1" applyFont="1" applyBorder="1" applyAlignment="1" applyProtection="1">
      <alignment horizontal="center" vertical="top" wrapText="1"/>
      <protection/>
    </xf>
    <xf numFmtId="0" fontId="0" fillId="0" borderId="0" xfId="60" applyFont="1" applyAlignment="1" applyProtection="1">
      <alignment horizontal="right"/>
      <protection/>
    </xf>
    <xf numFmtId="3" fontId="39" fillId="34" borderId="66" xfId="0" applyNumberFormat="1" applyFont="1" applyFill="1" applyBorder="1" applyAlignment="1">
      <alignment horizontal="center" wrapText="1"/>
    </xf>
    <xf numFmtId="3" fontId="39" fillId="34" borderId="67" xfId="0" applyNumberFormat="1" applyFont="1" applyFill="1" applyBorder="1" applyAlignment="1">
      <alignment horizontal="center" wrapText="1"/>
    </xf>
    <xf numFmtId="3" fontId="39" fillId="34" borderId="33" xfId="0" applyNumberFormat="1" applyFont="1" applyFill="1" applyBorder="1" applyAlignment="1">
      <alignment horizontal="center" wrapText="1"/>
    </xf>
    <xf numFmtId="3" fontId="39" fillId="34" borderId="33" xfId="0" applyNumberFormat="1" applyFont="1" applyFill="1" applyBorder="1" applyAlignment="1">
      <alignment horizontal="right" wrapText="1"/>
    </xf>
    <xf numFmtId="3" fontId="39" fillId="34" borderId="29" xfId="0" applyNumberFormat="1" applyFont="1" applyFill="1" applyBorder="1" applyAlignment="1">
      <alignment horizontal="right" vertical="center" wrapText="1"/>
    </xf>
    <xf numFmtId="3" fontId="20" fillId="34" borderId="29" xfId="0" applyNumberFormat="1" applyFont="1" applyFill="1" applyBorder="1" applyAlignment="1">
      <alignment horizontal="right" vertical="center" wrapText="1"/>
    </xf>
    <xf numFmtId="3" fontId="39" fillId="34" borderId="29" xfId="0" applyNumberFormat="1" applyFont="1" applyFill="1" applyBorder="1" applyAlignment="1">
      <alignment horizontal="center" vertical="center" wrapText="1"/>
    </xf>
    <xf numFmtId="0" fontId="21" fillId="0" borderId="11" xfId="64" applyFont="1" applyBorder="1" applyAlignment="1">
      <alignment vertical="center" wrapText="1"/>
      <protection/>
    </xf>
    <xf numFmtId="0" fontId="3" fillId="0" borderId="0" xfId="66" applyFont="1" applyFill="1" applyAlignment="1">
      <alignment horizontal="centerContinuous" vertical="center"/>
      <protection/>
    </xf>
    <xf numFmtId="0" fontId="5" fillId="0" borderId="0" xfId="66" applyFont="1" applyFill="1" applyAlignment="1">
      <alignment horizontal="centerContinuous" vertical="center"/>
      <protection/>
    </xf>
    <xf numFmtId="0" fontId="2" fillId="0" borderId="0" xfId="66" applyFont="1" applyFill="1" applyAlignment="1">
      <alignment horizontal="right"/>
      <protection/>
    </xf>
    <xf numFmtId="0" fontId="4" fillId="0" borderId="48" xfId="66" applyFont="1" applyFill="1" applyBorder="1" applyAlignment="1">
      <alignment horizontal="center" vertical="center" wrapText="1"/>
      <protection/>
    </xf>
    <xf numFmtId="0" fontId="4" fillId="0" borderId="68" xfId="66" applyFont="1" applyFill="1" applyBorder="1" applyAlignment="1">
      <alignment horizontal="center" vertical="center" wrapText="1"/>
      <protection/>
    </xf>
    <xf numFmtId="0" fontId="9" fillId="0" borderId="69" xfId="66" applyFont="1" applyFill="1" applyBorder="1" applyAlignment="1">
      <alignment horizontal="center" vertical="center" wrapText="1"/>
      <protection/>
    </xf>
    <xf numFmtId="178" fontId="9" fillId="0" borderId="29" xfId="66" applyNumberFormat="1" applyFont="1" applyFill="1" applyBorder="1" applyAlignment="1">
      <alignment horizontal="right" vertical="center"/>
      <protection/>
    </xf>
    <xf numFmtId="178" fontId="9" fillId="0" borderId="47" xfId="66" applyNumberFormat="1" applyFont="1" applyFill="1" applyBorder="1" applyAlignment="1">
      <alignment horizontal="right" vertical="center"/>
      <protection/>
    </xf>
    <xf numFmtId="178" fontId="10" fillId="0" borderId="68" xfId="42" applyNumberFormat="1" applyFont="1" applyFill="1" applyBorder="1" applyAlignment="1" applyProtection="1">
      <alignment vertical="center"/>
      <protection locked="0"/>
    </xf>
    <xf numFmtId="178" fontId="10" fillId="0" borderId="69" xfId="66" applyNumberFormat="1" applyFont="1" applyFill="1" applyBorder="1">
      <alignment/>
      <protection/>
    </xf>
    <xf numFmtId="178" fontId="10" fillId="0" borderId="31" xfId="42" applyNumberFormat="1" applyFont="1" applyFill="1" applyBorder="1" applyAlignment="1" applyProtection="1">
      <alignment vertical="center"/>
      <protection locked="0"/>
    </xf>
    <xf numFmtId="178" fontId="10" fillId="0" borderId="70" xfId="66" applyNumberFormat="1" applyFont="1" applyFill="1" applyBorder="1">
      <alignment/>
      <protection/>
    </xf>
    <xf numFmtId="178" fontId="10" fillId="0" borderId="31" xfId="66" applyNumberFormat="1" applyFont="1" applyFill="1" applyBorder="1" applyAlignment="1" applyProtection="1">
      <alignment vertical="center"/>
      <protection locked="0"/>
    </xf>
    <xf numFmtId="178" fontId="10" fillId="0" borderId="71" xfId="66" applyNumberFormat="1" applyFont="1" applyFill="1" applyBorder="1" applyAlignment="1" applyProtection="1">
      <alignment vertical="center"/>
      <protection locked="0"/>
    </xf>
    <xf numFmtId="178" fontId="10" fillId="0" borderId="72" xfId="66" applyNumberFormat="1" applyFont="1" applyFill="1" applyBorder="1">
      <alignment/>
      <protection/>
    </xf>
    <xf numFmtId="178" fontId="9" fillId="0" borderId="29" xfId="66" applyNumberFormat="1" applyFont="1" applyFill="1" applyBorder="1" applyProtection="1">
      <alignment/>
      <protection locked="0"/>
    </xf>
    <xf numFmtId="178" fontId="10" fillId="0" borderId="54" xfId="66" applyNumberFormat="1" applyFont="1" applyFill="1" applyBorder="1" applyAlignment="1" applyProtection="1">
      <alignment vertical="center"/>
      <protection locked="0"/>
    </xf>
    <xf numFmtId="178" fontId="10" fillId="0" borderId="30" xfId="66" applyNumberFormat="1" applyFont="1" applyFill="1" applyBorder="1">
      <alignment/>
      <protection/>
    </xf>
    <xf numFmtId="178" fontId="10" fillId="0" borderId="51" xfId="66" applyNumberFormat="1" applyFont="1" applyFill="1" applyBorder="1" applyAlignment="1" applyProtection="1">
      <alignment vertical="center"/>
      <protection locked="0"/>
    </xf>
    <xf numFmtId="178" fontId="10" fillId="0" borderId="71" xfId="66" applyNumberFormat="1" applyFont="1" applyFill="1" applyBorder="1">
      <alignment/>
      <protection/>
    </xf>
    <xf numFmtId="178" fontId="9" fillId="0" borderId="37" xfId="66" applyNumberFormat="1" applyFont="1" applyFill="1" applyBorder="1" applyAlignment="1" applyProtection="1">
      <alignment vertical="center"/>
      <protection locked="0"/>
    </xf>
    <xf numFmtId="178" fontId="9" fillId="0" borderId="29" xfId="66" applyNumberFormat="1" applyFont="1" applyFill="1" applyBorder="1">
      <alignment/>
      <protection/>
    </xf>
    <xf numFmtId="178" fontId="9" fillId="0" borderId="38" xfId="66" applyNumberFormat="1" applyFont="1" applyFill="1" applyBorder="1" applyAlignment="1">
      <alignment vertical="center"/>
      <protection/>
    </xf>
    <xf numFmtId="178" fontId="9" fillId="0" borderId="29" xfId="66" applyNumberFormat="1" applyFont="1" applyFill="1" applyBorder="1" applyAlignment="1">
      <alignment vertical="center"/>
      <protection/>
    </xf>
    <xf numFmtId="178" fontId="9" fillId="0" borderId="47" xfId="66" applyNumberFormat="1" applyFont="1" applyFill="1" applyBorder="1" applyAlignment="1">
      <alignment vertical="center"/>
      <protection/>
    </xf>
    <xf numFmtId="178" fontId="10" fillId="0" borderId="68" xfId="66" applyNumberFormat="1" applyFont="1" applyFill="1" applyBorder="1" applyAlignment="1" applyProtection="1">
      <alignment vertical="center"/>
      <protection locked="0"/>
    </xf>
    <xf numFmtId="178" fontId="10" fillId="0" borderId="73" xfId="66" applyNumberFormat="1" applyFont="1" applyFill="1" applyBorder="1">
      <alignment/>
      <protection/>
    </xf>
    <xf numFmtId="178" fontId="9" fillId="0" borderId="29" xfId="66" applyNumberFormat="1" applyFont="1" applyFill="1" applyBorder="1" applyAlignment="1" applyProtection="1">
      <alignment vertical="center"/>
      <protection locked="0"/>
    </xf>
    <xf numFmtId="178" fontId="9" fillId="0" borderId="47" xfId="66" applyNumberFormat="1" applyFont="1" applyFill="1" applyBorder="1">
      <alignment/>
      <protection/>
    </xf>
    <xf numFmtId="178" fontId="10" fillId="0" borderId="68" xfId="66" applyNumberFormat="1" applyFont="1" applyFill="1" applyBorder="1">
      <alignment/>
      <protection/>
    </xf>
    <xf numFmtId="178" fontId="10" fillId="0" borderId="31" xfId="66" applyNumberFormat="1" applyFont="1" applyFill="1" applyBorder="1">
      <alignment/>
      <protection/>
    </xf>
    <xf numFmtId="178" fontId="10" fillId="0" borderId="74" xfId="66" applyNumberFormat="1" applyFont="1" applyFill="1" applyBorder="1" applyAlignment="1" applyProtection="1">
      <alignment vertical="center"/>
      <protection locked="0"/>
    </xf>
    <xf numFmtId="178" fontId="10" fillId="0" borderId="74" xfId="66" applyNumberFormat="1" applyFont="1" applyFill="1" applyBorder="1">
      <alignment/>
      <protection/>
    </xf>
    <xf numFmtId="178" fontId="9" fillId="0" borderId="30" xfId="66" applyNumberFormat="1" applyFont="1" applyFill="1" applyBorder="1" applyAlignment="1" applyProtection="1">
      <alignment vertical="center"/>
      <protection locked="0"/>
    </xf>
    <xf numFmtId="178" fontId="9" fillId="0" borderId="30" xfId="66" applyNumberFormat="1" applyFont="1" applyFill="1" applyBorder="1">
      <alignment/>
      <protection/>
    </xf>
    <xf numFmtId="0" fontId="0" fillId="0" borderId="0" xfId="66" applyFont="1" applyFill="1" applyAlignment="1">
      <alignment horizontal="right"/>
      <protection/>
    </xf>
    <xf numFmtId="0" fontId="0" fillId="0" borderId="0" xfId="66" applyFont="1" applyFill="1">
      <alignment/>
      <protection/>
    </xf>
    <xf numFmtId="0" fontId="23" fillId="0" borderId="0" xfId="66" applyFill="1">
      <alignment/>
      <protection/>
    </xf>
    <xf numFmtId="164" fontId="23" fillId="0" borderId="0" xfId="66" applyNumberFormat="1" applyFill="1" applyAlignment="1">
      <alignment vertical="center"/>
      <protection/>
    </xf>
    <xf numFmtId="164" fontId="0" fillId="0" borderId="0" xfId="0" applyNumberFormat="1" applyFill="1" applyAlignment="1">
      <alignment horizontal="right" vertical="center" wrapText="1"/>
    </xf>
    <xf numFmtId="0" fontId="39" fillId="0" borderId="0" xfId="68" applyFill="1">
      <alignment/>
      <protection/>
    </xf>
    <xf numFmtId="0" fontId="11" fillId="0" borderId="24" xfId="68" applyFont="1" applyFill="1" applyBorder="1" applyAlignment="1">
      <alignment horizontal="center" vertical="center"/>
      <protection/>
    </xf>
    <xf numFmtId="0" fontId="15" fillId="0" borderId="25" xfId="67" applyFont="1" applyFill="1" applyBorder="1" applyAlignment="1" applyProtection="1">
      <alignment horizontal="center" vertical="center" textRotation="90"/>
      <protection/>
    </xf>
    <xf numFmtId="0" fontId="11" fillId="0" borderId="25" xfId="68" applyFont="1" applyFill="1" applyBorder="1" applyAlignment="1">
      <alignment horizontal="center" vertical="center" wrapText="1"/>
      <protection/>
    </xf>
    <xf numFmtId="0" fontId="11" fillId="0" borderId="52" xfId="68" applyFont="1" applyFill="1" applyBorder="1" applyAlignment="1">
      <alignment horizontal="center" vertical="center" wrapText="1"/>
      <protection/>
    </xf>
    <xf numFmtId="0" fontId="11" fillId="0" borderId="22" xfId="68" applyFont="1" applyFill="1" applyBorder="1" applyAlignment="1">
      <alignment horizontal="center" vertical="center"/>
      <protection/>
    </xf>
    <xf numFmtId="0" fontId="11" fillId="0" borderId="23" xfId="68" applyFont="1" applyFill="1" applyBorder="1" applyAlignment="1">
      <alignment horizontal="center" vertical="center" wrapText="1"/>
      <protection/>
    </xf>
    <xf numFmtId="0" fontId="11" fillId="0" borderId="26" xfId="68" applyFont="1" applyFill="1" applyBorder="1" applyAlignment="1">
      <alignment horizontal="center" vertical="center" wrapText="1"/>
      <protection/>
    </xf>
    <xf numFmtId="0" fontId="12" fillId="0" borderId="17" xfId="68" applyFont="1" applyFill="1" applyBorder="1" applyProtection="1">
      <alignment/>
      <protection locked="0"/>
    </xf>
    <xf numFmtId="0" fontId="12" fillId="0" borderId="12" xfId="68" applyFont="1" applyFill="1" applyBorder="1" applyAlignment="1">
      <alignment horizontal="right" indent="1"/>
      <protection/>
    </xf>
    <xf numFmtId="3" fontId="12" fillId="0" borderId="12" xfId="68" applyNumberFormat="1" applyFont="1" applyFill="1" applyBorder="1" applyProtection="1">
      <alignment/>
      <protection locked="0"/>
    </xf>
    <xf numFmtId="3" fontId="12" fillId="0" borderId="62" xfId="68" applyNumberFormat="1" applyFont="1" applyFill="1" applyBorder="1" applyProtection="1">
      <alignment/>
      <protection locked="0"/>
    </xf>
    <xf numFmtId="0" fontId="12" fillId="0" borderId="11" xfId="68" applyFont="1" applyFill="1" applyBorder="1" applyAlignment="1">
      <alignment horizontal="right" indent="1"/>
      <protection/>
    </xf>
    <xf numFmtId="3" fontId="12" fillId="0" borderId="11" xfId="68" applyNumberFormat="1" applyFont="1" applyFill="1" applyBorder="1" applyProtection="1">
      <alignment/>
      <protection locked="0"/>
    </xf>
    <xf numFmtId="3" fontId="12" fillId="0" borderId="57" xfId="68" applyNumberFormat="1" applyFont="1" applyFill="1" applyBorder="1" applyProtection="1">
      <alignment/>
      <protection locked="0"/>
    </xf>
    <xf numFmtId="0" fontId="12" fillId="0" borderId="19" xfId="68" applyFont="1" applyFill="1" applyBorder="1" applyProtection="1">
      <alignment/>
      <protection locked="0"/>
    </xf>
    <xf numFmtId="0" fontId="12" fillId="0" borderId="15" xfId="68" applyFont="1" applyFill="1" applyBorder="1" applyAlignment="1">
      <alignment horizontal="right" indent="1"/>
      <protection/>
    </xf>
    <xf numFmtId="3" fontId="12" fillId="0" borderId="15" xfId="68" applyNumberFormat="1" applyFont="1" applyFill="1" applyBorder="1" applyProtection="1">
      <alignment/>
      <protection locked="0"/>
    </xf>
    <xf numFmtId="3" fontId="12" fillId="0" borderId="61" xfId="68" applyNumberFormat="1" applyFont="1" applyFill="1" applyBorder="1" applyProtection="1">
      <alignment/>
      <protection locked="0"/>
    </xf>
    <xf numFmtId="0" fontId="12" fillId="0" borderId="23" xfId="68" applyFont="1" applyFill="1" applyBorder="1" applyAlignment="1">
      <alignment horizontal="right" indent="1"/>
      <protection/>
    </xf>
    <xf numFmtId="3" fontId="12" fillId="0" borderId="23" xfId="68" applyNumberFormat="1" applyFont="1" applyFill="1" applyBorder="1" applyProtection="1">
      <alignment/>
      <protection locked="0"/>
    </xf>
    <xf numFmtId="177" fontId="9" fillId="0" borderId="26" xfId="67" applyNumberFormat="1" applyFont="1" applyFill="1" applyBorder="1" applyAlignment="1" applyProtection="1">
      <alignment vertical="center"/>
      <protection/>
    </xf>
    <xf numFmtId="3" fontId="12" fillId="0" borderId="75" xfId="68" applyNumberFormat="1" applyFont="1" applyFill="1" applyBorder="1">
      <alignment/>
      <protection/>
    </xf>
    <xf numFmtId="0" fontId="56" fillId="0" borderId="0" xfId="68" applyFont="1" applyFill="1">
      <alignment/>
      <protection/>
    </xf>
    <xf numFmtId="0" fontId="12" fillId="0" borderId="0" xfId="68" applyFont="1" applyFill="1">
      <alignment/>
      <protection/>
    </xf>
    <xf numFmtId="0" fontId="39" fillId="0" borderId="0" xfId="68" applyFont="1" applyFill="1">
      <alignment/>
      <protection/>
    </xf>
    <xf numFmtId="3" fontId="39" fillId="0" borderId="0" xfId="68" applyNumberFormat="1" applyFont="1" applyFill="1" applyAlignment="1">
      <alignment horizontal="center"/>
      <protection/>
    </xf>
    <xf numFmtId="0" fontId="39" fillId="0" borderId="0" xfId="68" applyFont="1" applyFill="1" applyAlignment="1">
      <alignment/>
      <protection/>
    </xf>
    <xf numFmtId="0" fontId="39" fillId="0" borderId="0" xfId="68" applyFill="1" applyAlignment="1">
      <alignment horizontal="right"/>
      <protection/>
    </xf>
    <xf numFmtId="0" fontId="27" fillId="0" borderId="11" xfId="0" applyFont="1" applyFill="1" applyBorder="1" applyAlignment="1">
      <alignment horizontal="left" wrapText="1"/>
    </xf>
    <xf numFmtId="0" fontId="28" fillId="0" borderId="58" xfId="0" applyFont="1" applyFill="1" applyBorder="1" applyAlignment="1">
      <alignment/>
    </xf>
    <xf numFmtId="164" fontId="2" fillId="0" borderId="0" xfId="0" applyNumberFormat="1" applyFont="1" applyFill="1" applyAlignment="1" applyProtection="1">
      <alignment horizontal="righ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2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59" fillId="0" borderId="0" xfId="0" applyFont="1" applyAlignment="1">
      <alignment horizontal="right"/>
    </xf>
    <xf numFmtId="37" fontId="9" fillId="0" borderId="22" xfId="66" applyNumberFormat="1" applyFont="1" applyFill="1" applyBorder="1" applyAlignment="1">
      <alignment horizontal="left" vertical="center" wrapText="1"/>
      <protection/>
    </xf>
    <xf numFmtId="0" fontId="9" fillId="0" borderId="23" xfId="66" applyFont="1" applyFill="1" applyBorder="1" applyAlignment="1">
      <alignment horizontal="left" vertical="center" wrapText="1"/>
      <protection/>
    </xf>
    <xf numFmtId="37" fontId="10" fillId="0" borderId="20" xfId="66" applyNumberFormat="1" applyFont="1" applyFill="1" applyBorder="1" applyAlignment="1">
      <alignment horizontal="left" wrapText="1"/>
      <protection/>
    </xf>
    <xf numFmtId="0" fontId="10" fillId="0" borderId="13" xfId="66" applyFont="1" applyFill="1" applyBorder="1" applyAlignment="1">
      <alignment horizontal="left" wrapText="1"/>
      <protection/>
    </xf>
    <xf numFmtId="37" fontId="10" fillId="0" borderId="17" xfId="66" applyNumberFormat="1" applyFont="1" applyFill="1" applyBorder="1" applyAlignment="1">
      <alignment horizontal="left" wrapText="1"/>
      <protection/>
    </xf>
    <xf numFmtId="0" fontId="10" fillId="0" borderId="11" xfId="66" applyFont="1" applyFill="1" applyBorder="1" applyAlignment="1">
      <alignment horizontal="left" wrapText="1"/>
      <protection/>
    </xf>
    <xf numFmtId="37" fontId="10" fillId="0" borderId="19" xfId="66" applyNumberFormat="1" applyFont="1" applyFill="1" applyBorder="1" applyAlignment="1">
      <alignment horizontal="left" wrapText="1"/>
      <protection/>
    </xf>
    <xf numFmtId="0" fontId="10" fillId="0" borderId="15" xfId="66" applyFont="1" applyFill="1" applyBorder="1" applyAlignment="1">
      <alignment horizontal="left" wrapText="1"/>
      <protection/>
    </xf>
    <xf numFmtId="37" fontId="10" fillId="0" borderId="22" xfId="66" applyNumberFormat="1" applyFont="1" applyFill="1" applyBorder="1" applyAlignment="1">
      <alignment horizontal="left" wrapText="1"/>
      <protection/>
    </xf>
    <xf numFmtId="0" fontId="9" fillId="0" borderId="44" xfId="66" applyFont="1" applyFill="1" applyBorder="1" applyAlignment="1">
      <alignment horizontal="left" vertical="center" wrapText="1"/>
      <protection/>
    </xf>
    <xf numFmtId="37" fontId="10" fillId="0" borderId="18" xfId="66" applyNumberFormat="1" applyFont="1" applyFill="1" applyBorder="1" applyAlignment="1">
      <alignment horizontal="left" wrapText="1"/>
      <protection/>
    </xf>
    <xf numFmtId="0" fontId="10" fillId="0" borderId="43" xfId="66" applyFont="1" applyFill="1" applyBorder="1" applyAlignment="1">
      <alignment horizontal="left" wrapText="1"/>
      <protection/>
    </xf>
    <xf numFmtId="0" fontId="10" fillId="0" borderId="46" xfId="66" applyFont="1" applyFill="1" applyBorder="1" applyAlignment="1">
      <alignment horizontal="left" wrapText="1"/>
      <protection/>
    </xf>
    <xf numFmtId="0" fontId="4" fillId="0" borderId="23" xfId="66" applyFont="1" applyFill="1" applyBorder="1" applyAlignment="1">
      <alignment horizontal="left" vertical="center" wrapText="1"/>
      <protection/>
    </xf>
    <xf numFmtId="0" fontId="9" fillId="0" borderId="22" xfId="66" applyFont="1" applyFill="1" applyBorder="1" applyAlignment="1">
      <alignment horizontal="left" vertical="center" wrapText="1"/>
      <protection/>
    </xf>
    <xf numFmtId="0" fontId="9" fillId="0" borderId="44" xfId="66" applyFont="1" applyFill="1" applyBorder="1" applyAlignment="1" quotePrefix="1">
      <alignment horizontal="left" vertical="center" wrapText="1"/>
      <protection/>
    </xf>
    <xf numFmtId="0" fontId="10" fillId="0" borderId="17" xfId="66" applyFont="1" applyFill="1" applyBorder="1" applyAlignment="1">
      <alignment horizontal="left" wrapText="1"/>
      <protection/>
    </xf>
    <xf numFmtId="0" fontId="10" fillId="0" borderId="42" xfId="66" applyFont="1" applyFill="1" applyBorder="1" applyAlignment="1">
      <alignment horizontal="left" wrapText="1"/>
      <protection/>
    </xf>
    <xf numFmtId="0" fontId="10" fillId="0" borderId="58" xfId="66" applyFont="1" applyFill="1" applyBorder="1" applyAlignment="1">
      <alignment horizontal="left" wrapText="1"/>
      <protection/>
    </xf>
    <xf numFmtId="0" fontId="10" fillId="0" borderId="19" xfId="66" applyFont="1" applyFill="1" applyBorder="1" applyAlignment="1">
      <alignment horizontal="left" wrapText="1"/>
      <protection/>
    </xf>
    <xf numFmtId="0" fontId="9" fillId="0" borderId="22" xfId="66" applyFont="1" applyFill="1" applyBorder="1" applyAlignment="1">
      <alignment horizontal="left" wrapText="1"/>
      <protection/>
    </xf>
    <xf numFmtId="0" fontId="9" fillId="0" borderId="26" xfId="60" applyFont="1" applyBorder="1" applyAlignment="1">
      <alignment horizontal="left" vertical="center" wrapText="1"/>
      <protection/>
    </xf>
    <xf numFmtId="0" fontId="9" fillId="0" borderId="18" xfId="66" applyFont="1" applyFill="1" applyBorder="1" applyAlignment="1">
      <alignment horizontal="left" wrapText="1"/>
      <protection/>
    </xf>
    <xf numFmtId="0" fontId="9" fillId="0" borderId="50" xfId="60" applyFont="1" applyBorder="1" applyAlignment="1">
      <alignment horizontal="left" vertical="center" wrapText="1"/>
      <protection/>
    </xf>
    <xf numFmtId="0" fontId="4" fillId="0" borderId="44" xfId="66" applyFont="1" applyFill="1" applyBorder="1" applyAlignment="1">
      <alignment horizontal="left" vertical="center" wrapText="1"/>
      <protection/>
    </xf>
    <xf numFmtId="0" fontId="57" fillId="0" borderId="0" xfId="0" applyFont="1" applyAlignment="1">
      <alignment horizontal="right"/>
    </xf>
    <xf numFmtId="0" fontId="12" fillId="0" borderId="17" xfId="68" applyFont="1" applyFill="1" applyBorder="1" applyAlignment="1" applyProtection="1">
      <alignment wrapText="1"/>
      <protection locked="0"/>
    </xf>
    <xf numFmtId="0" fontId="12" fillId="0" borderId="19" xfId="68" applyFont="1" applyFill="1" applyBorder="1" applyAlignment="1" applyProtection="1">
      <alignment wrapText="1"/>
      <protection locked="0"/>
    </xf>
    <xf numFmtId="0" fontId="13" fillId="0" borderId="22" xfId="68" applyFont="1" applyFill="1" applyBorder="1" applyAlignment="1" applyProtection="1">
      <alignment wrapText="1"/>
      <protection locked="0"/>
    </xf>
    <xf numFmtId="0" fontId="12" fillId="0" borderId="18" xfId="68" applyFont="1" applyFill="1" applyBorder="1" applyAlignment="1" applyProtection="1">
      <alignment wrapText="1"/>
      <protection locked="0"/>
    </xf>
    <xf numFmtId="0" fontId="5" fillId="0" borderId="0" xfId="65" applyFill="1" applyAlignment="1" applyProtection="1">
      <alignment vertical="top"/>
      <protection/>
    </xf>
    <xf numFmtId="164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27" xfId="65" applyNumberFormat="1" applyFont="1" applyFill="1" applyBorder="1" applyAlignment="1" applyProtection="1">
      <alignment horizontal="left" vertical="center"/>
      <protection/>
    </xf>
    <xf numFmtId="164" fontId="15" fillId="0" borderId="27" xfId="65" applyNumberFormat="1" applyFont="1" applyFill="1" applyBorder="1" applyAlignment="1" applyProtection="1">
      <alignment horizontal="left"/>
      <protection/>
    </xf>
    <xf numFmtId="0" fontId="1" fillId="0" borderId="0" xfId="65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14" fontId="0" fillId="0" borderId="0" xfId="65" applyNumberFormat="1" applyFont="1" applyFill="1" applyAlignment="1" applyProtection="1">
      <alignment horizontal="center"/>
      <protection/>
    </xf>
    <xf numFmtId="0" fontId="0" fillId="0" borderId="0" xfId="65" applyFont="1" applyFill="1" applyAlignment="1" applyProtection="1">
      <alignment horizontal="center"/>
      <protection/>
    </xf>
    <xf numFmtId="0" fontId="0" fillId="0" borderId="0" xfId="65" applyFont="1" applyFill="1" applyAlignment="1" applyProtection="1">
      <alignment horizontal="center" vertical="center"/>
      <protection/>
    </xf>
    <xf numFmtId="164" fontId="1" fillId="0" borderId="0" xfId="65" applyNumberFormat="1" applyFont="1" applyFill="1" applyBorder="1" applyAlignment="1" applyProtection="1">
      <alignment horizontal="center" vertical="center"/>
      <protection/>
    </xf>
    <xf numFmtId="164" fontId="3" fillId="0" borderId="53" xfId="65" applyNumberFormat="1" applyFont="1" applyFill="1" applyBorder="1" applyAlignment="1" applyProtection="1">
      <alignment horizontal="center" vertical="center"/>
      <protection/>
    </xf>
    <xf numFmtId="0" fontId="0" fillId="0" borderId="53" xfId="0" applyBorder="1" applyAlignment="1">
      <alignment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9" fillId="0" borderId="54" xfId="0" applyFont="1" applyFill="1" applyBorder="1" applyAlignment="1">
      <alignment horizontal="right"/>
    </xf>
    <xf numFmtId="0" fontId="29" fillId="0" borderId="54" xfId="0" applyFont="1" applyBorder="1" applyAlignment="1">
      <alignment horizontal="right"/>
    </xf>
    <xf numFmtId="0" fontId="28" fillId="0" borderId="15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5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1" fillId="0" borderId="54" xfId="0" applyFont="1" applyFill="1" applyBorder="1" applyAlignment="1">
      <alignment wrapText="1"/>
    </xf>
    <xf numFmtId="0" fontId="1" fillId="0" borderId="54" xfId="0" applyFont="1" applyBorder="1" applyAlignment="1">
      <alignment wrapText="1"/>
    </xf>
    <xf numFmtId="0" fontId="29" fillId="0" borderId="0" xfId="0" applyFont="1" applyAlignment="1">
      <alignment horizontal="right"/>
    </xf>
    <xf numFmtId="0" fontId="26" fillId="0" borderId="0" xfId="0" applyFont="1" applyAlignment="1">
      <alignment horizontal="center" vertical="center"/>
    </xf>
    <xf numFmtId="164" fontId="26" fillId="0" borderId="0" xfId="65" applyNumberFormat="1" applyFont="1" applyFill="1" applyBorder="1" applyAlignment="1" applyProtection="1">
      <alignment horizontal="center"/>
      <protection/>
    </xf>
    <xf numFmtId="0" fontId="26" fillId="0" borderId="0" xfId="0" applyFont="1" applyAlignment="1">
      <alignment/>
    </xf>
    <xf numFmtId="164" fontId="29" fillId="0" borderId="0" xfId="65" applyNumberFormat="1" applyFont="1" applyFill="1" applyBorder="1" applyAlignment="1" applyProtection="1">
      <alignment horizontal="left" vertical="center"/>
      <protection/>
    </xf>
    <xf numFmtId="0" fontId="29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8" fillId="0" borderId="11" xfId="65" applyFont="1" applyFill="1" applyBorder="1" applyAlignment="1" applyProtection="1">
      <alignment horizontal="center" vertical="center" wrapText="1"/>
      <protection/>
    </xf>
    <xf numFmtId="0" fontId="28" fillId="0" borderId="11" xfId="0" applyFont="1" applyBorder="1" applyAlignment="1">
      <alignment horizontal="center" vertical="center" textRotation="180" wrapText="1"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4" fillId="0" borderId="66" xfId="0" applyNumberFormat="1" applyFont="1" applyFill="1" applyBorder="1" applyAlignment="1" applyProtection="1">
      <alignment horizontal="center" vertical="center" wrapText="1"/>
      <protection/>
    </xf>
    <xf numFmtId="164" fontId="4" fillId="0" borderId="67" xfId="0" applyNumberFormat="1" applyFont="1" applyFill="1" applyBorder="1" applyAlignment="1" applyProtection="1">
      <alignment horizontal="center" vertical="center" wrapText="1"/>
      <protection/>
    </xf>
    <xf numFmtId="164" fontId="16" fillId="0" borderId="53" xfId="0" applyNumberFormat="1" applyFont="1" applyFill="1" applyBorder="1" applyAlignment="1" applyProtection="1">
      <alignment horizontal="center" vertical="center" wrapText="1"/>
      <protection/>
    </xf>
    <xf numFmtId="164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47" xfId="0" applyBorder="1" applyAlignment="1">
      <alignment wrapText="1"/>
    </xf>
    <xf numFmtId="164" fontId="4" fillId="0" borderId="68" xfId="0" applyNumberFormat="1" applyFont="1" applyFill="1" applyBorder="1" applyAlignment="1" applyProtection="1">
      <alignment horizontal="center" vertical="center" wrapText="1"/>
      <protection/>
    </xf>
    <xf numFmtId="164" fontId="4" fillId="0" borderId="74" xfId="0" applyNumberFormat="1" applyFont="1" applyFill="1" applyBorder="1" applyAlignment="1" applyProtection="1">
      <alignment horizontal="center" vertical="center" wrapText="1"/>
      <protection/>
    </xf>
    <xf numFmtId="164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26" fillId="0" borderId="0" xfId="0" applyFont="1" applyAlignment="1">
      <alignment horizontal="center"/>
    </xf>
    <xf numFmtId="0" fontId="26" fillId="0" borderId="20" xfId="61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26" fillId="0" borderId="13" xfId="61" applyFont="1" applyFill="1" applyBorder="1" applyAlignment="1">
      <alignment horizontal="center" vertical="center" wrapText="1"/>
      <protection/>
    </xf>
    <xf numFmtId="0" fontId="26" fillId="0" borderId="35" xfId="61" applyFont="1" applyFill="1" applyBorder="1" applyAlignment="1">
      <alignment horizontal="center" vertical="center" wrapText="1"/>
      <protection/>
    </xf>
    <xf numFmtId="0" fontId="26" fillId="0" borderId="52" xfId="61" applyFont="1" applyFill="1" applyBorder="1" applyAlignment="1">
      <alignment horizontal="center" vertical="center" wrapText="1"/>
      <protection/>
    </xf>
    <xf numFmtId="0" fontId="26" fillId="0" borderId="76" xfId="61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20" fillId="0" borderId="0" xfId="68" applyFont="1" applyFill="1" applyAlignment="1" applyProtection="1">
      <alignment horizontal="center" vertical="center" wrapText="1"/>
      <protection/>
    </xf>
    <xf numFmtId="0" fontId="20" fillId="0" borderId="0" xfId="68" applyFont="1" applyFill="1" applyAlignment="1" applyProtection="1">
      <alignment horizontal="center" vertical="center"/>
      <protection/>
    </xf>
    <xf numFmtId="0" fontId="41" fillId="0" borderId="0" xfId="68" applyFont="1" applyFill="1" applyBorder="1" applyAlignment="1" applyProtection="1">
      <alignment horizontal="right"/>
      <protection/>
    </xf>
    <xf numFmtId="0" fontId="20" fillId="0" borderId="24" xfId="68" applyFont="1" applyFill="1" applyBorder="1" applyAlignment="1" applyProtection="1">
      <alignment horizontal="center" vertical="center" wrapText="1"/>
      <protection/>
    </xf>
    <xf numFmtId="0" fontId="20" fillId="0" borderId="16" xfId="68" applyFont="1" applyFill="1" applyBorder="1" applyAlignment="1" applyProtection="1">
      <alignment horizontal="center" vertical="center" wrapText="1"/>
      <protection/>
    </xf>
    <xf numFmtId="0" fontId="20" fillId="0" borderId="18" xfId="68" applyFont="1" applyFill="1" applyBorder="1" applyAlignment="1" applyProtection="1">
      <alignment horizontal="center" vertical="center" wrapText="1"/>
      <protection/>
    </xf>
    <xf numFmtId="0" fontId="42" fillId="0" borderId="25" xfId="67" applyFont="1" applyFill="1" applyBorder="1" applyAlignment="1" applyProtection="1">
      <alignment horizontal="center" vertical="center" textRotation="90"/>
      <protection/>
    </xf>
    <xf numFmtId="0" fontId="42" fillId="0" borderId="10" xfId="67" applyFont="1" applyFill="1" applyBorder="1" applyAlignment="1" applyProtection="1">
      <alignment horizontal="center" vertical="center" textRotation="90"/>
      <protection/>
    </xf>
    <xf numFmtId="0" fontId="42" fillId="0" borderId="12" xfId="67" applyFont="1" applyFill="1" applyBorder="1" applyAlignment="1" applyProtection="1">
      <alignment horizontal="center" vertical="center" textRotation="90"/>
      <protection/>
    </xf>
    <xf numFmtId="0" fontId="41" fillId="0" borderId="13" xfId="68" applyFont="1" applyFill="1" applyBorder="1" applyAlignment="1" applyProtection="1">
      <alignment horizontal="center" vertical="center" wrapText="1"/>
      <protection/>
    </xf>
    <xf numFmtId="0" fontId="41" fillId="0" borderId="11" xfId="68" applyFont="1" applyFill="1" applyBorder="1" applyAlignment="1" applyProtection="1">
      <alignment horizontal="center" vertical="center" wrapText="1"/>
      <protection/>
    </xf>
    <xf numFmtId="0" fontId="41" fillId="0" borderId="11" xfId="68" applyFont="1" applyFill="1" applyBorder="1" applyAlignment="1" applyProtection="1">
      <alignment horizontal="center" wrapText="1"/>
      <protection/>
    </xf>
    <xf numFmtId="0" fontId="3" fillId="0" borderId="20" xfId="67" applyFont="1" applyFill="1" applyBorder="1" applyAlignment="1" applyProtection="1">
      <alignment horizontal="center" vertical="center" wrapText="1"/>
      <protection/>
    </xf>
    <xf numFmtId="0" fontId="3" fillId="0" borderId="17" xfId="67" applyFont="1" applyFill="1" applyBorder="1" applyAlignment="1" applyProtection="1">
      <alignment horizontal="center" vertical="center" wrapText="1"/>
      <protection/>
    </xf>
    <xf numFmtId="0" fontId="42" fillId="0" borderId="13" xfId="67" applyFont="1" applyFill="1" applyBorder="1" applyAlignment="1" applyProtection="1">
      <alignment horizontal="center" vertical="center" textRotation="90"/>
      <protection/>
    </xf>
    <xf numFmtId="0" fontId="42" fillId="0" borderId="11" xfId="67" applyFont="1" applyFill="1" applyBorder="1" applyAlignment="1" applyProtection="1">
      <alignment horizontal="center" vertical="center" textRotation="90"/>
      <protection/>
    </xf>
    <xf numFmtId="0" fontId="42" fillId="0" borderId="48" xfId="67" applyFont="1" applyFill="1" applyBorder="1" applyAlignment="1" applyProtection="1">
      <alignment horizontal="center" vertical="center" wrapText="1"/>
      <protection/>
    </xf>
    <xf numFmtId="0" fontId="42" fillId="0" borderId="42" xfId="67" applyFont="1" applyFill="1" applyBorder="1" applyAlignment="1" applyProtection="1">
      <alignment horizontal="center" vertical="center"/>
      <protection/>
    </xf>
    <xf numFmtId="0" fontId="42" fillId="0" borderId="64" xfId="67" applyFont="1" applyFill="1" applyBorder="1" applyAlignment="1" applyProtection="1">
      <alignment horizontal="center" vertical="center" wrapText="1"/>
      <protection/>
    </xf>
    <xf numFmtId="0" fontId="42" fillId="0" borderId="57" xfId="67" applyFont="1" applyFill="1" applyBorder="1" applyAlignment="1" applyProtection="1">
      <alignment horizontal="center" vertical="center"/>
      <protection/>
    </xf>
    <xf numFmtId="0" fontId="3" fillId="0" borderId="0" xfId="67" applyFont="1" applyFill="1" applyAlignment="1" applyProtection="1">
      <alignment horizontal="center" vertical="center" wrapText="1"/>
      <protection/>
    </xf>
    <xf numFmtId="0" fontId="42" fillId="0" borderId="27" xfId="67" applyFont="1" applyFill="1" applyBorder="1" applyAlignment="1" applyProtection="1">
      <alignment horizontal="right" vertical="center"/>
      <protection/>
    </xf>
    <xf numFmtId="0" fontId="43" fillId="0" borderId="27" xfId="0" applyFont="1" applyBorder="1" applyAlignment="1">
      <alignment/>
    </xf>
    <xf numFmtId="0" fontId="20" fillId="0" borderId="0" xfId="68" applyFont="1" applyFill="1" applyAlignment="1">
      <alignment horizontal="center" vertical="center" wrapText="1"/>
      <protection/>
    </xf>
    <xf numFmtId="0" fontId="20" fillId="0" borderId="0" xfId="68" applyFont="1" applyFill="1" applyAlignment="1">
      <alignment horizontal="center" vertical="center"/>
      <protection/>
    </xf>
    <xf numFmtId="0" fontId="11" fillId="0" borderId="38" xfId="68" applyFont="1" applyFill="1" applyBorder="1" applyAlignment="1">
      <alignment horizontal="left"/>
      <protection/>
    </xf>
    <xf numFmtId="0" fontId="11" fillId="0" borderId="36" xfId="68" applyFont="1" applyFill="1" applyBorder="1" applyAlignment="1">
      <alignment horizontal="left"/>
      <protection/>
    </xf>
    <xf numFmtId="3" fontId="39" fillId="0" borderId="0" xfId="68" applyNumberFormat="1" applyFont="1" applyFill="1" applyAlignment="1">
      <alignment horizontal="center"/>
      <protection/>
    </xf>
    <xf numFmtId="3" fontId="20" fillId="34" borderId="66" xfId="0" applyNumberFormat="1" applyFont="1" applyFill="1" applyBorder="1" applyAlignment="1">
      <alignment horizontal="right" wrapText="1"/>
    </xf>
    <xf numFmtId="3" fontId="20" fillId="34" borderId="67" xfId="0" applyNumberFormat="1" applyFont="1" applyFill="1" applyBorder="1" applyAlignment="1">
      <alignment horizontal="right" wrapText="1"/>
    </xf>
    <xf numFmtId="0" fontId="43" fillId="0" borderId="29" xfId="0" applyFont="1" applyBorder="1" applyAlignment="1">
      <alignment horizontal="center"/>
    </xf>
    <xf numFmtId="0" fontId="39" fillId="0" borderId="29" xfId="0" applyFont="1" applyBorder="1" applyAlignment="1">
      <alignment horizontal="left" wrapText="1"/>
    </xf>
    <xf numFmtId="0" fontId="39" fillId="33" borderId="29" xfId="0" applyFont="1" applyFill="1" applyBorder="1" applyAlignment="1">
      <alignment horizontal="center" wrapText="1"/>
    </xf>
    <xf numFmtId="3" fontId="39" fillId="34" borderId="29" xfId="0" applyNumberFormat="1" applyFont="1" applyFill="1" applyBorder="1" applyAlignment="1">
      <alignment horizontal="right" wrapText="1"/>
    </xf>
    <xf numFmtId="3" fontId="39" fillId="34" borderId="66" xfId="0" applyNumberFormat="1" applyFont="1" applyFill="1" applyBorder="1" applyAlignment="1">
      <alignment horizontal="right" wrapText="1"/>
    </xf>
    <xf numFmtId="3" fontId="39" fillId="34" borderId="67" xfId="0" applyNumberFormat="1" applyFont="1" applyFill="1" applyBorder="1" applyAlignment="1">
      <alignment horizontal="right" wrapText="1"/>
    </xf>
    <xf numFmtId="0" fontId="43" fillId="0" borderId="66" xfId="0" applyFont="1" applyBorder="1" applyAlignment="1">
      <alignment horizontal="center"/>
    </xf>
    <xf numFmtId="0" fontId="43" fillId="0" borderId="33" xfId="0" applyFont="1" applyBorder="1" applyAlignment="1">
      <alignment horizontal="center"/>
    </xf>
    <xf numFmtId="0" fontId="39" fillId="0" borderId="66" xfId="0" applyFont="1" applyBorder="1" applyAlignment="1">
      <alignment horizontal="left" wrapText="1"/>
    </xf>
    <xf numFmtId="0" fontId="39" fillId="0" borderId="33" xfId="0" applyFont="1" applyBorder="1" applyAlignment="1">
      <alignment horizontal="left" wrapText="1"/>
    </xf>
    <xf numFmtId="0" fontId="39" fillId="0" borderId="66" xfId="0" applyFont="1" applyFill="1" applyBorder="1" applyAlignment="1">
      <alignment horizontal="center" wrapText="1"/>
    </xf>
    <xf numFmtId="0" fontId="39" fillId="0" borderId="67" xfId="0" applyFont="1" applyFill="1" applyBorder="1" applyAlignment="1">
      <alignment horizontal="center" wrapText="1"/>
    </xf>
    <xf numFmtId="3" fontId="39" fillId="34" borderId="33" xfId="0" applyNumberFormat="1" applyFont="1" applyFill="1" applyBorder="1" applyAlignment="1">
      <alignment horizontal="right" wrapText="1"/>
    </xf>
    <xf numFmtId="3" fontId="20" fillId="34" borderId="33" xfId="0" applyNumberFormat="1" applyFont="1" applyFill="1" applyBorder="1" applyAlignment="1">
      <alignment horizontal="right" wrapText="1"/>
    </xf>
    <xf numFmtId="0" fontId="58" fillId="0" borderId="0" xfId="0" applyFont="1" applyAlignment="1">
      <alignment horizontal="right"/>
    </xf>
    <xf numFmtId="49" fontId="45" fillId="0" borderId="0" xfId="0" applyNumberFormat="1" applyFont="1" applyBorder="1" applyAlignment="1">
      <alignment horizontal="center" vertical="top" wrapText="1"/>
    </xf>
    <xf numFmtId="0" fontId="47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49" fontId="20" fillId="0" borderId="29" xfId="0" applyNumberFormat="1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/>
    </xf>
    <xf numFmtId="49" fontId="20" fillId="0" borderId="29" xfId="0" applyNumberFormat="1" applyFont="1" applyBorder="1" applyAlignment="1">
      <alignment vertical="top" wrapText="1"/>
    </xf>
    <xf numFmtId="0" fontId="43" fillId="0" borderId="29" xfId="0" applyFont="1" applyBorder="1" applyAlignment="1">
      <alignment vertical="top" wrapText="1"/>
    </xf>
    <xf numFmtId="0" fontId="39" fillId="33" borderId="66" xfId="0" applyFont="1" applyFill="1" applyBorder="1" applyAlignment="1">
      <alignment horizontal="center" vertical="top" wrapText="1"/>
    </xf>
    <xf numFmtId="0" fontId="39" fillId="33" borderId="33" xfId="0" applyFont="1" applyFill="1" applyBorder="1" applyAlignment="1">
      <alignment horizontal="center" vertical="top" wrapText="1"/>
    </xf>
    <xf numFmtId="0" fontId="39" fillId="33" borderId="67" xfId="0" applyFont="1" applyFill="1" applyBorder="1" applyAlignment="1">
      <alignment horizontal="center" vertical="top" wrapText="1"/>
    </xf>
    <xf numFmtId="0" fontId="39" fillId="34" borderId="66" xfId="0" applyFont="1" applyFill="1" applyBorder="1" applyAlignment="1">
      <alignment horizontal="center" wrapText="1"/>
    </xf>
    <xf numFmtId="0" fontId="39" fillId="34" borderId="33" xfId="0" applyFont="1" applyFill="1" applyBorder="1" applyAlignment="1">
      <alignment horizontal="center" wrapText="1"/>
    </xf>
    <xf numFmtId="0" fontId="39" fillId="34" borderId="67" xfId="0" applyFont="1" applyFill="1" applyBorder="1" applyAlignment="1">
      <alignment horizontal="center" wrapText="1"/>
    </xf>
    <xf numFmtId="0" fontId="20" fillId="34" borderId="29" xfId="0" applyFont="1" applyFill="1" applyBorder="1" applyAlignment="1">
      <alignment horizontal="center" wrapText="1"/>
    </xf>
    <xf numFmtId="49" fontId="20" fillId="0" borderId="29" xfId="0" applyNumberFormat="1" applyFont="1" applyBorder="1" applyAlignment="1">
      <alignment wrapText="1"/>
    </xf>
    <xf numFmtId="0" fontId="39" fillId="33" borderId="66" xfId="0" applyFont="1" applyFill="1" applyBorder="1" applyAlignment="1">
      <alignment horizontal="center" wrapText="1"/>
    </xf>
    <xf numFmtId="0" fontId="39" fillId="33" borderId="67" xfId="0" applyFont="1" applyFill="1" applyBorder="1" applyAlignment="1">
      <alignment horizontal="center" wrapText="1"/>
    </xf>
    <xf numFmtId="0" fontId="43" fillId="0" borderId="29" xfId="0" applyFont="1" applyBorder="1" applyAlignment="1">
      <alignment wrapText="1"/>
    </xf>
    <xf numFmtId="0" fontId="39" fillId="0" borderId="66" xfId="0" applyFont="1" applyBorder="1" applyAlignment="1">
      <alignment horizontal="center" wrapText="1"/>
    </xf>
    <xf numFmtId="0" fontId="39" fillId="0" borderId="67" xfId="0" applyFont="1" applyBorder="1" applyAlignment="1">
      <alignment horizontal="center" wrapText="1"/>
    </xf>
    <xf numFmtId="0" fontId="20" fillId="34" borderId="66" xfId="0" applyFont="1" applyFill="1" applyBorder="1" applyAlignment="1">
      <alignment horizontal="center" wrapText="1"/>
    </xf>
    <xf numFmtId="0" fontId="20" fillId="34" borderId="67" xfId="0" applyFont="1" applyFill="1" applyBorder="1" applyAlignment="1">
      <alignment horizontal="center" wrapText="1"/>
    </xf>
    <xf numFmtId="3" fontId="39" fillId="34" borderId="66" xfId="0" applyNumberFormat="1" applyFont="1" applyFill="1" applyBorder="1" applyAlignment="1">
      <alignment horizontal="center" wrapText="1"/>
    </xf>
    <xf numFmtId="3" fontId="39" fillId="34" borderId="67" xfId="0" applyNumberFormat="1" applyFont="1" applyFill="1" applyBorder="1" applyAlignment="1">
      <alignment horizontal="center" wrapText="1"/>
    </xf>
    <xf numFmtId="49" fontId="39" fillId="0" borderId="29" xfId="0" applyNumberFormat="1" applyFont="1" applyBorder="1" applyAlignment="1">
      <alignment vertical="top" wrapText="1"/>
    </xf>
    <xf numFmtId="0" fontId="39" fillId="0" borderId="66" xfId="0" applyFont="1" applyBorder="1" applyAlignment="1">
      <alignment horizontal="center" vertical="center" wrapText="1"/>
    </xf>
    <xf numFmtId="0" fontId="43" fillId="0" borderId="67" xfId="0" applyFont="1" applyBorder="1" applyAlignment="1">
      <alignment horizontal="center" vertical="center" wrapText="1"/>
    </xf>
    <xf numFmtId="3" fontId="39" fillId="34" borderId="66" xfId="0" applyNumberFormat="1" applyFont="1" applyFill="1" applyBorder="1" applyAlignment="1">
      <alignment horizontal="right" vertical="center" wrapText="1"/>
    </xf>
    <xf numFmtId="3" fontId="39" fillId="34" borderId="67" xfId="0" applyNumberFormat="1" applyFont="1" applyFill="1" applyBorder="1" applyAlignment="1">
      <alignment horizontal="right" vertical="center" wrapText="1"/>
    </xf>
    <xf numFmtId="3" fontId="39" fillId="34" borderId="29" xfId="0" applyNumberFormat="1" applyFont="1" applyFill="1" applyBorder="1" applyAlignment="1">
      <alignment horizontal="right" vertical="center" wrapText="1"/>
    </xf>
    <xf numFmtId="3" fontId="43" fillId="0" borderId="29" xfId="0" applyNumberFormat="1" applyFont="1" applyBorder="1" applyAlignment="1">
      <alignment horizontal="right" vertical="center" wrapText="1"/>
    </xf>
    <xf numFmtId="3" fontId="39" fillId="34" borderId="66" xfId="0" applyNumberFormat="1" applyFont="1" applyFill="1" applyBorder="1" applyAlignment="1">
      <alignment horizontal="center" vertical="center" wrapText="1"/>
    </xf>
    <xf numFmtId="3" fontId="39" fillId="34" borderId="67" xfId="0" applyNumberFormat="1" applyFont="1" applyFill="1" applyBorder="1" applyAlignment="1">
      <alignment horizontal="center" vertical="center" wrapText="1"/>
    </xf>
    <xf numFmtId="3" fontId="20" fillId="34" borderId="29" xfId="0" applyNumberFormat="1" applyFont="1" applyFill="1" applyBorder="1" applyAlignment="1">
      <alignment horizontal="right" vertical="center" wrapText="1"/>
    </xf>
    <xf numFmtId="3" fontId="20" fillId="34" borderId="29" xfId="0" applyNumberFormat="1" applyFont="1" applyFill="1" applyBorder="1" applyAlignment="1">
      <alignment horizontal="right" wrapText="1"/>
    </xf>
    <xf numFmtId="0" fontId="4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38" xfId="60" applyFont="1" applyFill="1" applyBorder="1" applyAlignment="1" applyProtection="1">
      <alignment horizontal="left" vertical="center"/>
      <protection/>
    </xf>
    <xf numFmtId="0" fontId="1" fillId="0" borderId="36" xfId="60" applyFont="1" applyFill="1" applyBorder="1" applyAlignment="1" applyProtection="1">
      <alignment horizontal="left" vertical="center"/>
      <protection/>
    </xf>
    <xf numFmtId="0" fontId="3" fillId="0" borderId="0" xfId="60" applyFont="1" applyFill="1" applyAlignment="1">
      <alignment horizontal="center" wrapText="1"/>
      <protection/>
    </xf>
    <xf numFmtId="0" fontId="3" fillId="0" borderId="0" xfId="60" applyFont="1" applyFill="1" applyAlignment="1">
      <alignment horizontal="center"/>
      <protection/>
    </xf>
    <xf numFmtId="0" fontId="2" fillId="0" borderId="27" xfId="60" applyFont="1" applyFill="1" applyBorder="1" applyAlignment="1">
      <alignment horizontal="right"/>
      <protection/>
    </xf>
    <xf numFmtId="0" fontId="4" fillId="0" borderId="77" xfId="60" applyFont="1" applyFill="1" applyBorder="1" applyAlignment="1">
      <alignment horizontal="center" vertical="center" wrapText="1"/>
      <protection/>
    </xf>
    <xf numFmtId="0" fontId="4" fillId="0" borderId="78" xfId="60" applyFont="1" applyFill="1" applyBorder="1" applyAlignment="1">
      <alignment horizontal="center" vertical="center" wrapText="1"/>
      <protection/>
    </xf>
    <xf numFmtId="0" fontId="4" fillId="0" borderId="25" xfId="60" applyFont="1" applyFill="1" applyBorder="1" applyAlignment="1">
      <alignment horizontal="center" vertical="center" wrapText="1"/>
      <protection/>
    </xf>
    <xf numFmtId="0" fontId="4" fillId="0" borderId="34" xfId="60" applyFont="1" applyFill="1" applyBorder="1" applyAlignment="1">
      <alignment horizontal="center" vertical="center" wrapText="1"/>
      <protection/>
    </xf>
    <xf numFmtId="0" fontId="4" fillId="0" borderId="53" xfId="60" applyFont="1" applyFill="1" applyBorder="1" applyAlignment="1">
      <alignment horizontal="center" vertical="center" wrapText="1"/>
      <protection/>
    </xf>
    <xf numFmtId="0" fontId="4" fillId="0" borderId="27" xfId="60" applyFont="1" applyFill="1" applyBorder="1" applyAlignment="1">
      <alignment horizontal="center" vertical="center" wrapText="1"/>
      <protection/>
    </xf>
    <xf numFmtId="0" fontId="4" fillId="0" borderId="44" xfId="60" applyFont="1" applyFill="1" applyBorder="1" applyAlignment="1">
      <alignment horizontal="center"/>
      <protection/>
    </xf>
    <xf numFmtId="0" fontId="4" fillId="0" borderId="37" xfId="60" applyFont="1" applyFill="1" applyBorder="1" applyAlignment="1">
      <alignment horizontal="center"/>
      <protection/>
    </xf>
    <xf numFmtId="0" fontId="4" fillId="0" borderId="52" xfId="60" applyFont="1" applyFill="1" applyBorder="1" applyAlignment="1">
      <alignment horizontal="center" vertical="center" wrapText="1"/>
      <protection/>
    </xf>
    <xf numFmtId="0" fontId="4" fillId="0" borderId="76" xfId="60" applyFont="1" applyFill="1" applyBorder="1" applyAlignment="1">
      <alignment horizontal="center" vertical="center" wrapText="1"/>
      <protection/>
    </xf>
    <xf numFmtId="0" fontId="4" fillId="0" borderId="77" xfId="60" applyFont="1" applyFill="1" applyBorder="1" applyAlignment="1">
      <alignment horizontal="left" vertical="center" wrapText="1"/>
      <protection/>
    </xf>
    <xf numFmtId="0" fontId="4" fillId="0" borderId="53" xfId="60" applyFont="1" applyFill="1" applyBorder="1" applyAlignment="1">
      <alignment horizontal="left" vertical="center" wrapText="1"/>
      <protection/>
    </xf>
    <xf numFmtId="0" fontId="4" fillId="0" borderId="79" xfId="60" applyFont="1" applyFill="1" applyBorder="1" applyAlignment="1">
      <alignment horizontal="left" vertical="center" wrapText="1"/>
      <protection/>
    </xf>
    <xf numFmtId="0" fontId="9" fillId="0" borderId="38" xfId="60" applyFont="1" applyFill="1" applyBorder="1" applyAlignment="1" applyProtection="1">
      <alignment horizontal="left" vertical="center"/>
      <protection/>
    </xf>
    <xf numFmtId="0" fontId="9" fillId="0" borderId="36" xfId="60" applyFont="1" applyFill="1" applyBorder="1" applyAlignment="1" applyProtection="1">
      <alignment horizontal="left" vertical="center"/>
      <protection/>
    </xf>
    <xf numFmtId="0" fontId="4" fillId="0" borderId="77" xfId="60" applyFont="1" applyFill="1" applyBorder="1" applyAlignment="1" applyProtection="1">
      <alignment horizontal="left" vertical="center" wrapText="1"/>
      <protection/>
    </xf>
    <xf numFmtId="0" fontId="4" fillId="0" borderId="53" xfId="60" applyFont="1" applyFill="1" applyBorder="1" applyAlignment="1" applyProtection="1">
      <alignment horizontal="left" vertical="center" wrapText="1"/>
      <protection/>
    </xf>
    <xf numFmtId="0" fontId="4" fillId="0" borderId="79" xfId="60" applyFont="1" applyFill="1" applyBorder="1" applyAlignment="1" applyProtection="1">
      <alignment horizontal="left" vertical="center" wrapText="1"/>
      <protection/>
    </xf>
    <xf numFmtId="0" fontId="20" fillId="0" borderId="0" xfId="0" applyFont="1" applyAlignment="1">
      <alignment horizontal="center"/>
    </xf>
    <xf numFmtId="164" fontId="4" fillId="0" borderId="66" xfId="60" applyNumberFormat="1" applyFont="1" applyFill="1" applyBorder="1" applyAlignment="1">
      <alignment horizontal="center" vertical="center" wrapText="1"/>
      <protection/>
    </xf>
    <xf numFmtId="164" fontId="4" fillId="0" borderId="67" xfId="60" applyNumberFormat="1" applyFont="1" applyFill="1" applyBorder="1" applyAlignment="1">
      <alignment horizontal="center" vertical="center" wrapText="1"/>
      <protection/>
    </xf>
    <xf numFmtId="164" fontId="4" fillId="0" borderId="66" xfId="60" applyNumberFormat="1" applyFont="1" applyFill="1" applyBorder="1" applyAlignment="1">
      <alignment horizontal="center" vertical="center"/>
      <protection/>
    </xf>
    <xf numFmtId="164" fontId="4" fillId="0" borderId="67" xfId="60" applyNumberFormat="1" applyFont="1" applyFill="1" applyBorder="1" applyAlignment="1">
      <alignment horizontal="center" vertical="center"/>
      <protection/>
    </xf>
    <xf numFmtId="164" fontId="4" fillId="0" borderId="77" xfId="60" applyNumberFormat="1" applyFont="1" applyFill="1" applyBorder="1" applyAlignment="1">
      <alignment horizontal="center" vertical="center" wrapText="1"/>
      <protection/>
    </xf>
    <xf numFmtId="164" fontId="4" fillId="0" borderId="78" xfId="60" applyNumberFormat="1" applyFont="1" applyFill="1" applyBorder="1" applyAlignment="1">
      <alignment horizontal="center" vertical="center" wrapText="1"/>
      <protection/>
    </xf>
    <xf numFmtId="164" fontId="4" fillId="0" borderId="48" xfId="60" applyNumberFormat="1" applyFont="1" applyFill="1" applyBorder="1" applyAlignment="1">
      <alignment horizontal="center" vertical="center" wrapText="1"/>
      <protection/>
    </xf>
    <xf numFmtId="164" fontId="4" fillId="0" borderId="80" xfId="60" applyNumberFormat="1" applyFont="1" applyFill="1" applyBorder="1" applyAlignment="1">
      <alignment horizontal="center" vertical="center" wrapText="1"/>
      <protection/>
    </xf>
    <xf numFmtId="164" fontId="4" fillId="0" borderId="79" xfId="60" applyNumberFormat="1" applyFont="1" applyFill="1" applyBorder="1" applyAlignment="1">
      <alignment horizontal="center" vertical="center" wrapText="1"/>
      <protection/>
    </xf>
    <xf numFmtId="164" fontId="4" fillId="0" borderId="81" xfId="60" applyNumberFormat="1" applyFont="1" applyFill="1" applyBorder="1" applyAlignment="1">
      <alignment horizontal="center" vertical="center" wrapText="1"/>
      <protection/>
    </xf>
    <xf numFmtId="164" fontId="3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1" fillId="0" borderId="46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46" xfId="0" applyFont="1" applyBorder="1" applyAlignment="1">
      <alignment vertical="center" wrapText="1"/>
    </xf>
    <xf numFmtId="0" fontId="21" fillId="0" borderId="58" xfId="0" applyFont="1" applyBorder="1" applyAlignment="1">
      <alignment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4" fillId="0" borderId="0" xfId="60" applyFont="1" applyAlignment="1" applyProtection="1">
      <alignment horizontal="center" vertical="center" wrapText="1"/>
      <protection locked="0"/>
    </xf>
    <xf numFmtId="0" fontId="49" fillId="0" borderId="22" xfId="60" applyFont="1" applyBorder="1" applyAlignment="1" applyProtection="1">
      <alignment wrapText="1"/>
      <protection/>
    </xf>
    <xf numFmtId="0" fontId="49" fillId="0" borderId="23" xfId="60" applyFont="1" applyBorder="1" applyAlignment="1" applyProtection="1">
      <alignment wrapText="1"/>
      <protection/>
    </xf>
    <xf numFmtId="0" fontId="5" fillId="0" borderId="0" xfId="66" applyFont="1" applyFill="1" applyAlignment="1" applyProtection="1">
      <alignment horizontal="right"/>
      <protection locked="0"/>
    </xf>
    <xf numFmtId="0" fontId="3" fillId="0" borderId="0" xfId="66" applyFont="1" applyFill="1" applyAlignment="1">
      <alignment horizontal="center" wrapText="1"/>
      <protection/>
    </xf>
    <xf numFmtId="0" fontId="3" fillId="0" borderId="0" xfId="66" applyFont="1" applyFill="1" applyAlignment="1">
      <alignment horizontal="center"/>
      <protection/>
    </xf>
    <xf numFmtId="0" fontId="3" fillId="0" borderId="38" xfId="66" applyFont="1" applyFill="1" applyBorder="1" applyAlignment="1">
      <alignment horizontal="center" vertical="center"/>
      <protection/>
    </xf>
    <xf numFmtId="0" fontId="3" fillId="0" borderId="47" xfId="66" applyFont="1" applyFill="1" applyBorder="1" applyAlignment="1">
      <alignment horizontal="center" vertical="center"/>
      <protection/>
    </xf>
    <xf numFmtId="0" fontId="3" fillId="0" borderId="38" xfId="66" applyFont="1" applyFill="1" applyBorder="1" applyAlignment="1">
      <alignment horizontal="center" vertical="center" wrapText="1"/>
      <protection/>
    </xf>
    <xf numFmtId="0" fontId="3" fillId="0" borderId="37" xfId="66" applyFont="1" applyFill="1" applyBorder="1" applyAlignment="1">
      <alignment horizontal="center" vertical="center" wrapText="1"/>
      <protection/>
    </xf>
  </cellXfs>
  <cellStyles count="6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 2" xfId="60"/>
    <cellStyle name="Normál 3_SZÖT Zárszámadás 2014." xfId="61"/>
    <cellStyle name="Normál 4" xfId="62"/>
    <cellStyle name="Normál 5" xfId="63"/>
    <cellStyle name="Normál_006. sz.melléklet2007" xfId="64"/>
    <cellStyle name="Normál_KVRENMUNKA" xfId="65"/>
    <cellStyle name="Normál_minta" xfId="66"/>
    <cellStyle name="Normál_VAGYONK" xfId="67"/>
    <cellStyle name="Normál_VAGYONKIM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  <cellStyle name="Százalék 2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SkyDrive\Dokumentumok\Munkahelyi%20dokumentumok\Analitika,%20NYOMTATV&#193;NY\ERVIK%20CD\2017\szabaly\ZARSZ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sz. mell."/>
      <sheetName val="2.1.sz.mell  "/>
      <sheetName val="2.2.sz.mell  "/>
      <sheetName val="3.sz.mell."/>
      <sheetName val="4. sz. mell. "/>
      <sheetName val="5. sz. mell"/>
      <sheetName val="6.1. sz. mell"/>
      <sheetName val="7. sz. mell"/>
      <sheetName val="1. sz tájékoztató t."/>
      <sheetName val="2. sz tájékoztató t"/>
      <sheetName val="3. tájékoztató tábla"/>
      <sheetName val="4.1. tájékoztató tábla"/>
      <sheetName val="4.2. tájékoztató tábla"/>
      <sheetName val="4.3. tájékoztató tábla"/>
      <sheetName val="4.4. tájékoztató tábla"/>
      <sheetName val="5. tájékoztató tábla"/>
      <sheetName val="6. tájékoztató tábla"/>
      <sheetName val="Munka1"/>
    </sheetNames>
    <sheetDataSet>
      <sheetData sheetId="0">
        <row r="3">
          <cell r="C3" t="str">
            <v>2016. évi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view="pageLayout" zoomScaleNormal="130" zoomScaleSheetLayoutView="100" workbookViewId="0" topLeftCell="A88">
      <selection activeCell="J98" sqref="J98"/>
    </sheetView>
  </sheetViews>
  <sheetFormatPr defaultColWidth="9.00390625" defaultRowHeight="12.75"/>
  <cols>
    <col min="1" max="1" width="5.375" style="68" customWidth="1"/>
    <col min="2" max="2" width="44.375" style="68" customWidth="1"/>
    <col min="3" max="3" width="12.50390625" style="69" customWidth="1"/>
    <col min="4" max="4" width="12.625" style="75" customWidth="1"/>
    <col min="5" max="5" width="12.875" style="75" customWidth="1"/>
    <col min="6" max="6" width="13.00390625" style="75" customWidth="1"/>
    <col min="7" max="16384" width="9.375" style="75" customWidth="1"/>
  </cols>
  <sheetData>
    <row r="1" spans="1:6" ht="15">
      <c r="A1" s="653"/>
      <c r="B1" s="654"/>
      <c r="C1" s="655"/>
      <c r="D1" s="654"/>
      <c r="E1" s="652"/>
      <c r="F1" s="652"/>
    </row>
    <row r="2" spans="1:6" ht="15.75" customHeight="1">
      <c r="A2" s="656" t="s">
        <v>1</v>
      </c>
      <c r="B2" s="656"/>
      <c r="C2" s="656"/>
      <c r="D2" s="651"/>
      <c r="E2" s="652"/>
      <c r="F2" s="652"/>
    </row>
    <row r="3" spans="1:6" ht="15.75" customHeight="1" thickBot="1">
      <c r="A3" s="648" t="s">
        <v>72</v>
      </c>
      <c r="B3" s="648"/>
      <c r="C3" s="40"/>
      <c r="D3" s="40"/>
      <c r="F3" s="40" t="s">
        <v>351</v>
      </c>
    </row>
    <row r="4" spans="1:11" ht="56.25" customHeight="1" thickBot="1">
      <c r="A4" s="17" t="s">
        <v>37</v>
      </c>
      <c r="B4" s="18" t="s">
        <v>2</v>
      </c>
      <c r="C4" s="128" t="s">
        <v>772</v>
      </c>
      <c r="D4" s="18" t="s">
        <v>773</v>
      </c>
      <c r="E4" s="174" t="s">
        <v>401</v>
      </c>
      <c r="F4" s="172" t="s">
        <v>402</v>
      </c>
      <c r="K4" s="646"/>
    </row>
    <row r="5" spans="1:6" s="76" customFormat="1" ht="12" customHeight="1" thickBot="1">
      <c r="A5" s="73" t="s">
        <v>343</v>
      </c>
      <c r="B5" s="74" t="s">
        <v>344</v>
      </c>
      <c r="C5" s="129" t="s">
        <v>345</v>
      </c>
      <c r="D5" s="74" t="s">
        <v>347</v>
      </c>
      <c r="E5" s="175" t="s">
        <v>346</v>
      </c>
      <c r="F5" s="173" t="s">
        <v>348</v>
      </c>
    </row>
    <row r="6" spans="1:6" s="77" customFormat="1" ht="12" customHeight="1" thickBot="1">
      <c r="A6" s="14" t="s">
        <v>3</v>
      </c>
      <c r="B6" s="15" t="s">
        <v>126</v>
      </c>
      <c r="C6" s="130">
        <f>+C7+C8+C9+C10+C11+C12</f>
        <v>54163023</v>
      </c>
      <c r="D6" s="141">
        <f>+D7+D8+D9+D10+D11+D12</f>
        <v>66749692</v>
      </c>
      <c r="E6" s="176">
        <f>+E7+E8+E9+E10+E11+E12</f>
        <v>66749692</v>
      </c>
      <c r="F6" s="283"/>
    </row>
    <row r="7" spans="1:6" s="77" customFormat="1" ht="23.25" customHeight="1">
      <c r="A7" s="9" t="s">
        <v>49</v>
      </c>
      <c r="B7" s="78" t="s">
        <v>127</v>
      </c>
      <c r="C7" s="131">
        <v>16988463</v>
      </c>
      <c r="D7" s="142">
        <v>17988463</v>
      </c>
      <c r="E7" s="177">
        <v>17988463</v>
      </c>
      <c r="F7" s="282">
        <f>E7/D7</f>
        <v>1</v>
      </c>
    </row>
    <row r="8" spans="1:6" s="77" customFormat="1" ht="23.25" customHeight="1">
      <c r="A8" s="8" t="s">
        <v>50</v>
      </c>
      <c r="B8" s="79" t="s">
        <v>128</v>
      </c>
      <c r="C8" s="132"/>
      <c r="D8" s="72"/>
      <c r="E8" s="177"/>
      <c r="F8" s="282"/>
    </row>
    <row r="9" spans="1:6" s="77" customFormat="1" ht="23.25" customHeight="1">
      <c r="A9" s="8" t="s">
        <v>51</v>
      </c>
      <c r="B9" s="79" t="s">
        <v>129</v>
      </c>
      <c r="C9" s="132">
        <v>35974560</v>
      </c>
      <c r="D9" s="72">
        <v>38653349</v>
      </c>
      <c r="E9" s="177">
        <v>38653349</v>
      </c>
      <c r="F9" s="282">
        <f>E9/D9</f>
        <v>1</v>
      </c>
    </row>
    <row r="10" spans="1:6" s="77" customFormat="1" ht="12" customHeight="1">
      <c r="A10" s="8" t="s">
        <v>52</v>
      </c>
      <c r="B10" s="79" t="s">
        <v>130</v>
      </c>
      <c r="C10" s="132">
        <v>1200000</v>
      </c>
      <c r="D10" s="72">
        <v>1200000</v>
      </c>
      <c r="E10" s="177">
        <v>1200000</v>
      </c>
      <c r="F10" s="282">
        <f>E10/D10</f>
        <v>1</v>
      </c>
    </row>
    <row r="11" spans="1:6" s="77" customFormat="1" ht="12" customHeight="1">
      <c r="A11" s="8" t="s">
        <v>69</v>
      </c>
      <c r="B11" s="36" t="s">
        <v>285</v>
      </c>
      <c r="C11" s="132"/>
      <c r="D11" s="72">
        <v>8907880</v>
      </c>
      <c r="E11" s="177">
        <v>8907880</v>
      </c>
      <c r="F11" s="282">
        <f>E11/D11</f>
        <v>1</v>
      </c>
    </row>
    <row r="12" spans="1:6" s="77" customFormat="1" ht="12" customHeight="1" thickBot="1">
      <c r="A12" s="10" t="s">
        <v>53</v>
      </c>
      <c r="B12" s="37" t="s">
        <v>286</v>
      </c>
      <c r="C12" s="132"/>
      <c r="D12" s="72"/>
      <c r="E12" s="177"/>
      <c r="F12" s="284"/>
    </row>
    <row r="13" spans="1:6" s="77" customFormat="1" ht="24" customHeight="1" thickBot="1">
      <c r="A13" s="14" t="s">
        <v>4</v>
      </c>
      <c r="B13" s="35" t="s">
        <v>131</v>
      </c>
      <c r="C13" s="130">
        <f>+C14+C15+C16+C17+C18</f>
        <v>2932000</v>
      </c>
      <c r="D13" s="141">
        <f>+D14+D15+D16+D17+D18</f>
        <v>5225731</v>
      </c>
      <c r="E13" s="176">
        <f>+E14+E15+E16+E17+E18</f>
        <v>5225731</v>
      </c>
      <c r="F13" s="286">
        <f>E13/D13</f>
        <v>1</v>
      </c>
    </row>
    <row r="14" spans="1:6" s="77" customFormat="1" ht="12" customHeight="1">
      <c r="A14" s="9" t="s">
        <v>55</v>
      </c>
      <c r="B14" s="78" t="s">
        <v>132</v>
      </c>
      <c r="C14" s="131"/>
      <c r="D14" s="142"/>
      <c r="E14" s="177"/>
      <c r="F14" s="285"/>
    </row>
    <row r="15" spans="1:6" s="77" customFormat="1" ht="23.25" customHeight="1">
      <c r="A15" s="8" t="s">
        <v>56</v>
      </c>
      <c r="B15" s="79" t="s">
        <v>133</v>
      </c>
      <c r="C15" s="132"/>
      <c r="D15" s="72"/>
      <c r="E15" s="155"/>
      <c r="F15" s="282"/>
    </row>
    <row r="16" spans="1:6" s="77" customFormat="1" ht="24" customHeight="1">
      <c r="A16" s="8" t="s">
        <v>57</v>
      </c>
      <c r="B16" s="79" t="s">
        <v>278</v>
      </c>
      <c r="C16" s="132"/>
      <c r="D16" s="72">
        <v>155000</v>
      </c>
      <c r="E16" s="155">
        <v>155000</v>
      </c>
      <c r="F16" s="282"/>
    </row>
    <row r="17" spans="1:6" s="77" customFormat="1" ht="21" customHeight="1">
      <c r="A17" s="8" t="s">
        <v>58</v>
      </c>
      <c r="B17" s="79" t="s">
        <v>279</v>
      </c>
      <c r="C17" s="132"/>
      <c r="D17" s="72"/>
      <c r="E17" s="155"/>
      <c r="F17" s="282"/>
    </row>
    <row r="18" spans="1:6" s="77" customFormat="1" ht="12" customHeight="1">
      <c r="A18" s="8" t="s">
        <v>59</v>
      </c>
      <c r="B18" s="79" t="s">
        <v>134</v>
      </c>
      <c r="C18" s="132">
        <v>2932000</v>
      </c>
      <c r="D18" s="72">
        <v>5070731</v>
      </c>
      <c r="E18" s="155">
        <v>5070731</v>
      </c>
      <c r="F18" s="282">
        <f>E18/C18</f>
        <v>1.7294444065484311</v>
      </c>
    </row>
    <row r="19" spans="1:6" s="77" customFormat="1" ht="12" customHeight="1" thickBot="1">
      <c r="A19" s="10" t="s">
        <v>65</v>
      </c>
      <c r="B19" s="37" t="s">
        <v>135</v>
      </c>
      <c r="C19" s="133"/>
      <c r="D19" s="143"/>
      <c r="E19" s="156"/>
      <c r="F19" s="284"/>
    </row>
    <row r="20" spans="1:6" s="77" customFormat="1" ht="22.5" customHeight="1" thickBot="1">
      <c r="A20" s="14" t="s">
        <v>5</v>
      </c>
      <c r="B20" s="15" t="s">
        <v>136</v>
      </c>
      <c r="C20" s="130">
        <f>+C21+C22+C23+C24+C25</f>
        <v>2000000</v>
      </c>
      <c r="D20" s="141">
        <f>+D21+D22+D23+D24+D25</f>
        <v>187396486</v>
      </c>
      <c r="E20" s="176">
        <f>+E21+E22+E23+E24+E25</f>
        <v>187396486</v>
      </c>
      <c r="F20" s="286">
        <f>E20/D20</f>
        <v>1</v>
      </c>
    </row>
    <row r="21" spans="1:6" s="77" customFormat="1" ht="12" customHeight="1">
      <c r="A21" s="9" t="s">
        <v>38</v>
      </c>
      <c r="B21" s="78" t="s">
        <v>137</v>
      </c>
      <c r="C21" s="131">
        <v>2000000</v>
      </c>
      <c r="D21" s="142">
        <v>3250000</v>
      </c>
      <c r="E21" s="177">
        <v>3250000</v>
      </c>
      <c r="F21" s="285">
        <f aca="true" t="shared" si="0" ref="F21:F35">E21/D21</f>
        <v>1</v>
      </c>
    </row>
    <row r="22" spans="1:6" s="77" customFormat="1" ht="22.5" customHeight="1">
      <c r="A22" s="8" t="s">
        <v>39</v>
      </c>
      <c r="B22" s="79" t="s">
        <v>138</v>
      </c>
      <c r="C22" s="132"/>
      <c r="D22" s="72"/>
      <c r="E22" s="155"/>
      <c r="F22" s="285"/>
    </row>
    <row r="23" spans="1:6" s="77" customFormat="1" ht="21" customHeight="1">
      <c r="A23" s="8" t="s">
        <v>40</v>
      </c>
      <c r="B23" s="79" t="s">
        <v>280</v>
      </c>
      <c r="C23" s="132"/>
      <c r="D23" s="72"/>
      <c r="E23" s="155"/>
      <c r="F23" s="285"/>
    </row>
    <row r="24" spans="1:6" s="77" customFormat="1" ht="21" customHeight="1">
      <c r="A24" s="8" t="s">
        <v>41</v>
      </c>
      <c r="B24" s="79" t="s">
        <v>281</v>
      </c>
      <c r="C24" s="132"/>
      <c r="D24" s="72"/>
      <c r="E24" s="155"/>
      <c r="F24" s="285"/>
    </row>
    <row r="25" spans="1:6" s="77" customFormat="1" ht="12" customHeight="1">
      <c r="A25" s="8" t="s">
        <v>79</v>
      </c>
      <c r="B25" s="79" t="s">
        <v>139</v>
      </c>
      <c r="C25" s="132"/>
      <c r="D25" s="72">
        <v>184146486</v>
      </c>
      <c r="E25" s="155">
        <v>184146486</v>
      </c>
      <c r="F25" s="285">
        <f t="shared" si="0"/>
        <v>1</v>
      </c>
    </row>
    <row r="26" spans="1:6" s="77" customFormat="1" ht="12" customHeight="1" thickBot="1">
      <c r="A26" s="10" t="s">
        <v>80</v>
      </c>
      <c r="B26" s="80" t="s">
        <v>140</v>
      </c>
      <c r="C26" s="133"/>
      <c r="D26" s="143"/>
      <c r="E26" s="156"/>
      <c r="F26" s="284"/>
    </row>
    <row r="27" spans="1:6" s="77" customFormat="1" ht="12" customHeight="1" thickBot="1">
      <c r="A27" s="14" t="s">
        <v>81</v>
      </c>
      <c r="B27" s="15" t="s">
        <v>141</v>
      </c>
      <c r="C27" s="134">
        <f>+C28+C32+C33+C34</f>
        <v>5000000</v>
      </c>
      <c r="D27" s="144">
        <f>+D28+D32+D33+D34</f>
        <v>5817473</v>
      </c>
      <c r="E27" s="178">
        <f>+E28+E32+E33+E34</f>
        <v>5226982</v>
      </c>
      <c r="F27" s="286">
        <f t="shared" si="0"/>
        <v>0.8984969934540307</v>
      </c>
    </row>
    <row r="28" spans="1:6" s="77" customFormat="1" ht="12" customHeight="1">
      <c r="A28" s="9" t="s">
        <v>142</v>
      </c>
      <c r="B28" s="78" t="s">
        <v>292</v>
      </c>
      <c r="C28" s="135">
        <f>+C29+C30+C31</f>
        <v>3500000</v>
      </c>
      <c r="D28" s="145">
        <f>+D29+D30+D31</f>
        <v>3657226</v>
      </c>
      <c r="E28" s="145">
        <f>+E29+E30+E31</f>
        <v>3543863</v>
      </c>
      <c r="F28" s="285">
        <f t="shared" si="0"/>
        <v>0.9690030093847085</v>
      </c>
    </row>
    <row r="29" spans="1:6" s="77" customFormat="1" ht="12" customHeight="1">
      <c r="A29" s="8" t="s">
        <v>143</v>
      </c>
      <c r="B29" s="79" t="s">
        <v>148</v>
      </c>
      <c r="C29" s="132"/>
      <c r="D29" s="72"/>
      <c r="E29" s="155"/>
      <c r="F29" s="282"/>
    </row>
    <row r="30" spans="1:6" s="77" customFormat="1" ht="12" customHeight="1">
      <c r="A30" s="8" t="s">
        <v>144</v>
      </c>
      <c r="B30" s="79" t="s">
        <v>149</v>
      </c>
      <c r="C30" s="132"/>
      <c r="D30" s="72"/>
      <c r="E30" s="155"/>
      <c r="F30" s="282"/>
    </row>
    <row r="31" spans="1:6" s="77" customFormat="1" ht="12" customHeight="1">
      <c r="A31" s="8" t="s">
        <v>290</v>
      </c>
      <c r="B31" s="90" t="s">
        <v>291</v>
      </c>
      <c r="C31" s="132">
        <v>3500000</v>
      </c>
      <c r="D31" s="72">
        <v>3657226</v>
      </c>
      <c r="E31" s="155">
        <v>3543863</v>
      </c>
      <c r="F31" s="282">
        <f t="shared" si="0"/>
        <v>0.9690030093847085</v>
      </c>
    </row>
    <row r="32" spans="1:6" s="77" customFormat="1" ht="12" customHeight="1">
      <c r="A32" s="8" t="s">
        <v>145</v>
      </c>
      <c r="B32" s="79" t="s">
        <v>150</v>
      </c>
      <c r="C32" s="132">
        <v>1300000</v>
      </c>
      <c r="D32" s="72">
        <v>1526813</v>
      </c>
      <c r="E32" s="155">
        <v>1438993</v>
      </c>
      <c r="F32" s="282">
        <f t="shared" si="0"/>
        <v>0.942481495769292</v>
      </c>
    </row>
    <row r="33" spans="1:6" s="77" customFormat="1" ht="12" customHeight="1">
      <c r="A33" s="8" t="s">
        <v>146</v>
      </c>
      <c r="B33" s="79" t="s">
        <v>151</v>
      </c>
      <c r="C33" s="132">
        <v>175000</v>
      </c>
      <c r="D33" s="72">
        <v>476508</v>
      </c>
      <c r="E33" s="155">
        <v>93200</v>
      </c>
      <c r="F33" s="282">
        <f t="shared" si="0"/>
        <v>0.19558958086747757</v>
      </c>
    </row>
    <row r="34" spans="1:6" s="77" customFormat="1" ht="12" customHeight="1" thickBot="1">
      <c r="A34" s="10" t="s">
        <v>147</v>
      </c>
      <c r="B34" s="80" t="s">
        <v>152</v>
      </c>
      <c r="C34" s="133">
        <v>25000</v>
      </c>
      <c r="D34" s="143">
        <v>156926</v>
      </c>
      <c r="E34" s="156">
        <v>150926</v>
      </c>
      <c r="F34" s="284">
        <f t="shared" si="0"/>
        <v>0.9617654180951531</v>
      </c>
    </row>
    <row r="35" spans="1:6" s="77" customFormat="1" ht="12" customHeight="1" thickBot="1">
      <c r="A35" s="14" t="s">
        <v>7</v>
      </c>
      <c r="B35" s="15" t="s">
        <v>287</v>
      </c>
      <c r="C35" s="130">
        <f>SUM(C36:C46)</f>
        <v>4015000</v>
      </c>
      <c r="D35" s="141">
        <f>SUM(D36:D46)</f>
        <v>4042548</v>
      </c>
      <c r="E35" s="176">
        <f>SUM(E36:E46)</f>
        <v>4036548</v>
      </c>
      <c r="F35" s="286">
        <f t="shared" si="0"/>
        <v>0.998515787567643</v>
      </c>
    </row>
    <row r="36" spans="1:6" s="77" customFormat="1" ht="12" customHeight="1">
      <c r="A36" s="9" t="s">
        <v>42</v>
      </c>
      <c r="B36" s="78" t="s">
        <v>155</v>
      </c>
      <c r="C36" s="131">
        <v>25000</v>
      </c>
      <c r="D36" s="142">
        <v>71298</v>
      </c>
      <c r="E36" s="177">
        <v>71298</v>
      </c>
      <c r="F36" s="285">
        <f>E36/C36</f>
        <v>2.85192</v>
      </c>
    </row>
    <row r="37" spans="1:6" s="77" customFormat="1" ht="12" customHeight="1">
      <c r="A37" s="8" t="s">
        <v>43</v>
      </c>
      <c r="B37" s="79" t="s">
        <v>156</v>
      </c>
      <c r="C37" s="132">
        <v>1100000</v>
      </c>
      <c r="D37" s="72">
        <v>3478909</v>
      </c>
      <c r="E37" s="155">
        <v>3472909</v>
      </c>
      <c r="F37" s="282">
        <f>E37/C37</f>
        <v>3.15719</v>
      </c>
    </row>
    <row r="38" spans="1:6" s="77" customFormat="1" ht="12" customHeight="1">
      <c r="A38" s="8" t="s">
        <v>44</v>
      </c>
      <c r="B38" s="79" t="s">
        <v>157</v>
      </c>
      <c r="C38" s="132">
        <v>150000</v>
      </c>
      <c r="D38" s="72"/>
      <c r="E38" s="155"/>
      <c r="F38" s="282">
        <f>E38/C38</f>
        <v>0</v>
      </c>
    </row>
    <row r="39" spans="1:6" s="77" customFormat="1" ht="12" customHeight="1">
      <c r="A39" s="8" t="s">
        <v>83</v>
      </c>
      <c r="B39" s="79" t="s">
        <v>158</v>
      </c>
      <c r="C39" s="132">
        <v>1700000</v>
      </c>
      <c r="D39" s="72"/>
      <c r="E39" s="155"/>
      <c r="F39" s="282">
        <f>E39/C39</f>
        <v>0</v>
      </c>
    </row>
    <row r="40" spans="1:6" s="77" customFormat="1" ht="12" customHeight="1">
      <c r="A40" s="8" t="s">
        <v>84</v>
      </c>
      <c r="B40" s="79" t="s">
        <v>159</v>
      </c>
      <c r="C40" s="132"/>
      <c r="D40" s="72"/>
      <c r="E40" s="155"/>
      <c r="F40" s="282"/>
    </row>
    <row r="41" spans="1:6" s="77" customFormat="1" ht="12" customHeight="1">
      <c r="A41" s="8" t="s">
        <v>85</v>
      </c>
      <c r="B41" s="79" t="s">
        <v>160</v>
      </c>
      <c r="C41" s="132">
        <v>940000</v>
      </c>
      <c r="D41" s="72">
        <v>424771</v>
      </c>
      <c r="E41" s="155">
        <v>424771</v>
      </c>
      <c r="F41" s="282">
        <f>E41/C41</f>
        <v>0.4518840425531915</v>
      </c>
    </row>
    <row r="42" spans="1:6" s="77" customFormat="1" ht="12" customHeight="1">
      <c r="A42" s="8" t="s">
        <v>86</v>
      </c>
      <c r="B42" s="79" t="s">
        <v>161</v>
      </c>
      <c r="C42" s="132"/>
      <c r="D42" s="72"/>
      <c r="E42" s="155"/>
      <c r="F42" s="282"/>
    </row>
    <row r="43" spans="1:6" s="77" customFormat="1" ht="12" customHeight="1">
      <c r="A43" s="8" t="s">
        <v>87</v>
      </c>
      <c r="B43" s="79" t="s">
        <v>162</v>
      </c>
      <c r="C43" s="132">
        <v>50000</v>
      </c>
      <c r="D43" s="72">
        <v>11542</v>
      </c>
      <c r="E43" s="155">
        <v>11542</v>
      </c>
      <c r="F43" s="282">
        <f>E43/C43</f>
        <v>0.23084</v>
      </c>
    </row>
    <row r="44" spans="1:6" s="77" customFormat="1" ht="12" customHeight="1">
      <c r="A44" s="8" t="s">
        <v>153</v>
      </c>
      <c r="B44" s="79" t="s">
        <v>163</v>
      </c>
      <c r="C44" s="136"/>
      <c r="D44" s="146"/>
      <c r="E44" s="179"/>
      <c r="F44" s="282"/>
    </row>
    <row r="45" spans="1:6" s="77" customFormat="1" ht="12" customHeight="1">
      <c r="A45" s="10" t="s">
        <v>154</v>
      </c>
      <c r="B45" s="80" t="s">
        <v>289</v>
      </c>
      <c r="C45" s="137"/>
      <c r="D45" s="147"/>
      <c r="E45" s="180"/>
      <c r="F45" s="282"/>
    </row>
    <row r="46" spans="1:6" s="77" customFormat="1" ht="12" customHeight="1" thickBot="1">
      <c r="A46" s="10" t="s">
        <v>288</v>
      </c>
      <c r="B46" s="37" t="s">
        <v>164</v>
      </c>
      <c r="C46" s="137">
        <v>50000</v>
      </c>
      <c r="D46" s="147">
        <v>56028</v>
      </c>
      <c r="E46" s="180">
        <v>56028</v>
      </c>
      <c r="F46" s="284">
        <f>E46/C46</f>
        <v>1.12056</v>
      </c>
    </row>
    <row r="47" spans="1:6" s="77" customFormat="1" ht="12" customHeight="1" thickBot="1">
      <c r="A47" s="14" t="s">
        <v>8</v>
      </c>
      <c r="B47" s="15" t="s">
        <v>165</v>
      </c>
      <c r="C47" s="130">
        <f>SUM(C48:C52)</f>
        <v>0</v>
      </c>
      <c r="D47" s="141">
        <f>SUM(D48:D52)</f>
        <v>0</v>
      </c>
      <c r="E47" s="176">
        <f>SUM(E48:E52)</f>
        <v>0</v>
      </c>
      <c r="F47" s="286"/>
    </row>
    <row r="48" spans="1:6" s="77" customFormat="1" ht="12" customHeight="1">
      <c r="A48" s="9" t="s">
        <v>45</v>
      </c>
      <c r="B48" s="78" t="s">
        <v>169</v>
      </c>
      <c r="C48" s="138"/>
      <c r="D48" s="148"/>
      <c r="E48" s="181"/>
      <c r="F48" s="285"/>
    </row>
    <row r="49" spans="1:6" s="77" customFormat="1" ht="12" customHeight="1">
      <c r="A49" s="8" t="s">
        <v>46</v>
      </c>
      <c r="B49" s="79" t="s">
        <v>170</v>
      </c>
      <c r="C49" s="136"/>
      <c r="D49" s="146"/>
      <c r="E49" s="179"/>
      <c r="F49" s="282"/>
    </row>
    <row r="50" spans="1:6" s="77" customFormat="1" ht="12" customHeight="1">
      <c r="A50" s="8" t="s">
        <v>166</v>
      </c>
      <c r="B50" s="79" t="s">
        <v>171</v>
      </c>
      <c r="C50" s="136"/>
      <c r="D50" s="146"/>
      <c r="E50" s="179"/>
      <c r="F50" s="282"/>
    </row>
    <row r="51" spans="1:6" s="77" customFormat="1" ht="12" customHeight="1">
      <c r="A51" s="8" t="s">
        <v>167</v>
      </c>
      <c r="B51" s="79" t="s">
        <v>172</v>
      </c>
      <c r="C51" s="136"/>
      <c r="D51" s="146"/>
      <c r="E51" s="179"/>
      <c r="F51" s="282"/>
    </row>
    <row r="52" spans="1:6" s="77" customFormat="1" ht="12" customHeight="1" thickBot="1">
      <c r="A52" s="10" t="s">
        <v>168</v>
      </c>
      <c r="B52" s="37" t="s">
        <v>173</v>
      </c>
      <c r="C52" s="137"/>
      <c r="D52" s="147"/>
      <c r="E52" s="180"/>
      <c r="F52" s="284"/>
    </row>
    <row r="53" spans="1:6" s="77" customFormat="1" ht="12" customHeight="1" thickBot="1">
      <c r="A53" s="14" t="s">
        <v>88</v>
      </c>
      <c r="B53" s="15" t="s">
        <v>174</v>
      </c>
      <c r="C53" s="130">
        <f>SUM(C54:C56)</f>
        <v>250000</v>
      </c>
      <c r="D53" s="141">
        <f>SUM(D54:D56)</f>
        <v>389500</v>
      </c>
      <c r="E53" s="176">
        <f>SUM(E54:E56)</f>
        <v>389500</v>
      </c>
      <c r="F53" s="286">
        <f>E53/D53</f>
        <v>1</v>
      </c>
    </row>
    <row r="54" spans="1:6" s="77" customFormat="1" ht="22.5" customHeight="1">
      <c r="A54" s="9" t="s">
        <v>47</v>
      </c>
      <c r="B54" s="78" t="s">
        <v>175</v>
      </c>
      <c r="C54" s="131"/>
      <c r="D54" s="142"/>
      <c r="E54" s="177"/>
      <c r="F54" s="285"/>
    </row>
    <row r="55" spans="1:6" s="77" customFormat="1" ht="24" customHeight="1">
      <c r="A55" s="8" t="s">
        <v>48</v>
      </c>
      <c r="B55" s="79" t="s">
        <v>282</v>
      </c>
      <c r="C55" s="132"/>
      <c r="D55" s="72"/>
      <c r="E55" s="155"/>
      <c r="F55" s="282"/>
    </row>
    <row r="56" spans="1:6" s="77" customFormat="1" ht="12" customHeight="1">
      <c r="A56" s="8" t="s">
        <v>178</v>
      </c>
      <c r="B56" s="79" t="s">
        <v>176</v>
      </c>
      <c r="C56" s="132">
        <v>250000</v>
      </c>
      <c r="D56" s="72">
        <v>389500</v>
      </c>
      <c r="E56" s="155">
        <v>389500</v>
      </c>
      <c r="F56" s="282">
        <f>E56/D56</f>
        <v>1</v>
      </c>
    </row>
    <row r="57" spans="1:6" s="77" customFormat="1" ht="12" customHeight="1" thickBot="1">
      <c r="A57" s="10" t="s">
        <v>179</v>
      </c>
      <c r="B57" s="37" t="s">
        <v>177</v>
      </c>
      <c r="C57" s="133"/>
      <c r="D57" s="143"/>
      <c r="E57" s="156"/>
      <c r="F57" s="284"/>
    </row>
    <row r="58" spans="1:6" s="77" customFormat="1" ht="12" customHeight="1" thickBot="1">
      <c r="A58" s="14" t="s">
        <v>10</v>
      </c>
      <c r="B58" s="35" t="s">
        <v>180</v>
      </c>
      <c r="C58" s="130">
        <f>SUM(C59:C61)</f>
        <v>200000</v>
      </c>
      <c r="D58" s="141">
        <f>SUM(D59:D61)</f>
        <v>0</v>
      </c>
      <c r="E58" s="176">
        <f>SUM(E59:E61)</f>
        <v>0</v>
      </c>
      <c r="F58" s="286"/>
    </row>
    <row r="59" spans="1:6" s="77" customFormat="1" ht="25.5" customHeight="1">
      <c r="A59" s="9" t="s">
        <v>89</v>
      </c>
      <c r="B59" s="78" t="s">
        <v>182</v>
      </c>
      <c r="C59" s="136"/>
      <c r="D59" s="146"/>
      <c r="E59" s="179"/>
      <c r="F59" s="285"/>
    </row>
    <row r="60" spans="1:6" s="77" customFormat="1" ht="24.75" customHeight="1">
      <c r="A60" s="8" t="s">
        <v>90</v>
      </c>
      <c r="B60" s="79" t="s">
        <v>283</v>
      </c>
      <c r="C60" s="136"/>
      <c r="D60" s="146"/>
      <c r="E60" s="179"/>
      <c r="F60" s="282"/>
    </row>
    <row r="61" spans="1:6" s="77" customFormat="1" ht="12" customHeight="1">
      <c r="A61" s="8" t="s">
        <v>106</v>
      </c>
      <c r="B61" s="79" t="s">
        <v>183</v>
      </c>
      <c r="C61" s="136">
        <v>200000</v>
      </c>
      <c r="D61" s="146"/>
      <c r="E61" s="179"/>
      <c r="F61" s="282"/>
    </row>
    <row r="62" spans="1:6" s="77" customFormat="1" ht="12" customHeight="1" thickBot="1">
      <c r="A62" s="10" t="s">
        <v>181</v>
      </c>
      <c r="B62" s="37" t="s">
        <v>184</v>
      </c>
      <c r="C62" s="136"/>
      <c r="D62" s="146"/>
      <c r="E62" s="179"/>
      <c r="F62" s="284"/>
    </row>
    <row r="63" spans="1:6" s="77" customFormat="1" ht="12" customHeight="1" thickBot="1">
      <c r="A63" s="95" t="s">
        <v>332</v>
      </c>
      <c r="B63" s="15" t="s">
        <v>185</v>
      </c>
      <c r="C63" s="134">
        <f>+C6+C13+C20+C27+C35+C47+C53+C58</f>
        <v>68560023</v>
      </c>
      <c r="D63" s="144">
        <f>+D6+D13+D20+D27+D35+D47+D53+D58</f>
        <v>269621430</v>
      </c>
      <c r="E63" s="178">
        <f>+E6+E13+E20+E27+E35+E47+E53+E58</f>
        <v>269024939</v>
      </c>
      <c r="F63" s="286">
        <f>E63/D63</f>
        <v>0.9977876721446066</v>
      </c>
    </row>
    <row r="64" spans="1:6" s="77" customFormat="1" ht="22.5" customHeight="1" thickBot="1">
      <c r="A64" s="89" t="s">
        <v>186</v>
      </c>
      <c r="B64" s="35" t="s">
        <v>187</v>
      </c>
      <c r="C64" s="130">
        <f>SUM(C65:C67)</f>
        <v>0</v>
      </c>
      <c r="D64" s="141">
        <f>SUM(D65:D67)</f>
        <v>0</v>
      </c>
      <c r="E64" s="176">
        <f>SUM(E65:E67)</f>
        <v>0</v>
      </c>
      <c r="F64" s="286"/>
    </row>
    <row r="65" spans="1:6" s="77" customFormat="1" ht="12" customHeight="1">
      <c r="A65" s="9" t="s">
        <v>217</v>
      </c>
      <c r="B65" s="78" t="s">
        <v>188</v>
      </c>
      <c r="C65" s="136"/>
      <c r="D65" s="146"/>
      <c r="E65" s="179"/>
      <c r="F65" s="285"/>
    </row>
    <row r="66" spans="1:6" s="77" customFormat="1" ht="21.75" customHeight="1">
      <c r="A66" s="8" t="s">
        <v>226</v>
      </c>
      <c r="B66" s="79" t="s">
        <v>189</v>
      </c>
      <c r="C66" s="136"/>
      <c r="D66" s="146"/>
      <c r="E66" s="179"/>
      <c r="F66" s="282"/>
    </row>
    <row r="67" spans="1:6" s="77" customFormat="1" ht="12" customHeight="1" thickBot="1">
      <c r="A67" s="10" t="s">
        <v>227</v>
      </c>
      <c r="B67" s="91" t="s">
        <v>317</v>
      </c>
      <c r="C67" s="136"/>
      <c r="D67" s="146"/>
      <c r="E67" s="179"/>
      <c r="F67" s="284"/>
    </row>
    <row r="68" spans="1:6" s="77" customFormat="1" ht="12" customHeight="1" thickBot="1">
      <c r="A68" s="89" t="s">
        <v>190</v>
      </c>
      <c r="B68" s="35" t="s">
        <v>191</v>
      </c>
      <c r="C68" s="130">
        <f>SUM(C69:C72)</f>
        <v>0</v>
      </c>
      <c r="D68" s="141">
        <f>SUM(D69:D72)</f>
        <v>0</v>
      </c>
      <c r="E68" s="176">
        <f>SUM(E69:E72)</f>
        <v>0</v>
      </c>
      <c r="F68" s="286"/>
    </row>
    <row r="69" spans="1:6" s="77" customFormat="1" ht="21.75" customHeight="1">
      <c r="A69" s="9" t="s">
        <v>70</v>
      </c>
      <c r="B69" s="78" t="s">
        <v>192</v>
      </c>
      <c r="C69" s="136"/>
      <c r="D69" s="146"/>
      <c r="E69" s="179"/>
      <c r="F69" s="285"/>
    </row>
    <row r="70" spans="1:6" s="77" customFormat="1" ht="12" customHeight="1">
      <c r="A70" s="8" t="s">
        <v>71</v>
      </c>
      <c r="B70" s="79" t="s">
        <v>193</v>
      </c>
      <c r="C70" s="136"/>
      <c r="D70" s="146"/>
      <c r="E70" s="179"/>
      <c r="F70" s="282"/>
    </row>
    <row r="71" spans="1:6" s="77" customFormat="1" ht="23.25" customHeight="1">
      <c r="A71" s="8" t="s">
        <v>218</v>
      </c>
      <c r="B71" s="79" t="s">
        <v>194</v>
      </c>
      <c r="C71" s="136"/>
      <c r="D71" s="146"/>
      <c r="E71" s="179"/>
      <c r="F71" s="282"/>
    </row>
    <row r="72" spans="1:6" s="77" customFormat="1" ht="12" customHeight="1" thickBot="1">
      <c r="A72" s="10" t="s">
        <v>219</v>
      </c>
      <c r="B72" s="37" t="s">
        <v>195</v>
      </c>
      <c r="C72" s="136"/>
      <c r="D72" s="146"/>
      <c r="E72" s="179"/>
      <c r="F72" s="284"/>
    </row>
    <row r="73" spans="1:6" s="77" customFormat="1" ht="12" customHeight="1" thickBot="1">
      <c r="A73" s="89" t="s">
        <v>196</v>
      </c>
      <c r="B73" s="35" t="s">
        <v>197</v>
      </c>
      <c r="C73" s="130">
        <f>SUM(C74:C75)</f>
        <v>27573957</v>
      </c>
      <c r="D73" s="141">
        <f>SUM(D74:D75)</f>
        <v>36984095</v>
      </c>
      <c r="E73" s="176">
        <f>SUM(E74:E75)</f>
        <v>36984095</v>
      </c>
      <c r="F73" s="286">
        <f>E73/D73</f>
        <v>1</v>
      </c>
    </row>
    <row r="74" spans="1:6" s="77" customFormat="1" ht="12" customHeight="1">
      <c r="A74" s="9" t="s">
        <v>220</v>
      </c>
      <c r="B74" s="78" t="s">
        <v>198</v>
      </c>
      <c r="C74" s="136">
        <v>27573957</v>
      </c>
      <c r="D74" s="146">
        <v>36984095</v>
      </c>
      <c r="E74" s="179">
        <v>36984095</v>
      </c>
      <c r="F74" s="285">
        <f>E74/D74</f>
        <v>1</v>
      </c>
    </row>
    <row r="75" spans="1:6" s="77" customFormat="1" ht="12" customHeight="1" thickBot="1">
      <c r="A75" s="10" t="s">
        <v>221</v>
      </c>
      <c r="B75" s="37" t="s">
        <v>199</v>
      </c>
      <c r="C75" s="136"/>
      <c r="D75" s="146"/>
      <c r="E75" s="179"/>
      <c r="F75" s="284"/>
    </row>
    <row r="76" spans="1:6" s="77" customFormat="1" ht="12" customHeight="1" thickBot="1">
      <c r="A76" s="89" t="s">
        <v>200</v>
      </c>
      <c r="B76" s="35" t="s">
        <v>201</v>
      </c>
      <c r="C76" s="130">
        <f>SUM(C77:C79)</f>
        <v>0</v>
      </c>
      <c r="D76" s="141">
        <f>SUM(D77:D79)</f>
        <v>2448332</v>
      </c>
      <c r="E76" s="176">
        <f>SUM(E77:E79)</f>
        <v>2448332</v>
      </c>
      <c r="F76" s="286">
        <f>E76/D76</f>
        <v>1</v>
      </c>
    </row>
    <row r="77" spans="1:6" s="77" customFormat="1" ht="12" customHeight="1">
      <c r="A77" s="9" t="s">
        <v>222</v>
      </c>
      <c r="B77" s="78" t="s">
        <v>202</v>
      </c>
      <c r="C77" s="136"/>
      <c r="D77" s="146">
        <v>2448332</v>
      </c>
      <c r="E77" s="179">
        <v>2448332</v>
      </c>
      <c r="F77" s="285">
        <f>E77/D77</f>
        <v>1</v>
      </c>
    </row>
    <row r="78" spans="1:6" s="77" customFormat="1" ht="12" customHeight="1">
      <c r="A78" s="8" t="s">
        <v>223</v>
      </c>
      <c r="B78" s="79" t="s">
        <v>203</v>
      </c>
      <c r="C78" s="136"/>
      <c r="D78" s="146"/>
      <c r="E78" s="179"/>
      <c r="F78" s="282"/>
    </row>
    <row r="79" spans="1:6" s="77" customFormat="1" ht="12" customHeight="1" thickBot="1">
      <c r="A79" s="10" t="s">
        <v>224</v>
      </c>
      <c r="B79" s="37" t="s">
        <v>204</v>
      </c>
      <c r="C79" s="136"/>
      <c r="D79" s="146"/>
      <c r="E79" s="179"/>
      <c r="F79" s="284"/>
    </row>
    <row r="80" spans="1:6" s="77" customFormat="1" ht="12" customHeight="1" thickBot="1">
      <c r="A80" s="89" t="s">
        <v>205</v>
      </c>
      <c r="B80" s="35" t="s">
        <v>225</v>
      </c>
      <c r="C80" s="130">
        <f>SUM(C81:C84)</f>
        <v>0</v>
      </c>
      <c r="D80" s="141">
        <f>SUM(D81:D84)</f>
        <v>0</v>
      </c>
      <c r="E80" s="176">
        <f>SUM(E81:E84)</f>
        <v>0</v>
      </c>
      <c r="F80" s="286"/>
    </row>
    <row r="81" spans="1:6" s="77" customFormat="1" ht="24" customHeight="1">
      <c r="A81" s="81" t="s">
        <v>206</v>
      </c>
      <c r="B81" s="78" t="s">
        <v>207</v>
      </c>
      <c r="C81" s="136"/>
      <c r="D81" s="146"/>
      <c r="E81" s="179"/>
      <c r="F81" s="285"/>
    </row>
    <row r="82" spans="1:6" s="77" customFormat="1" ht="24" customHeight="1">
      <c r="A82" s="82" t="s">
        <v>208</v>
      </c>
      <c r="B82" s="79" t="s">
        <v>209</v>
      </c>
      <c r="C82" s="136"/>
      <c r="D82" s="146"/>
      <c r="E82" s="179"/>
      <c r="F82" s="282"/>
    </row>
    <row r="83" spans="1:6" s="77" customFormat="1" ht="12" customHeight="1">
      <c r="A83" s="82" t="s">
        <v>210</v>
      </c>
      <c r="B83" s="79" t="s">
        <v>211</v>
      </c>
      <c r="C83" s="136"/>
      <c r="D83" s="146"/>
      <c r="E83" s="179"/>
      <c r="F83" s="282"/>
    </row>
    <row r="84" spans="1:6" s="77" customFormat="1" ht="12" customHeight="1" thickBot="1">
      <c r="A84" s="83" t="s">
        <v>212</v>
      </c>
      <c r="B84" s="37" t="s">
        <v>213</v>
      </c>
      <c r="C84" s="136"/>
      <c r="D84" s="146"/>
      <c r="E84" s="179"/>
      <c r="F84" s="284"/>
    </row>
    <row r="85" spans="1:6" s="77" customFormat="1" ht="12" customHeight="1" thickBot="1">
      <c r="A85" s="89" t="s">
        <v>214</v>
      </c>
      <c r="B85" s="35" t="s">
        <v>331</v>
      </c>
      <c r="C85" s="139"/>
      <c r="D85" s="149"/>
      <c r="E85" s="182"/>
      <c r="F85" s="286"/>
    </row>
    <row r="86" spans="1:6" s="77" customFormat="1" ht="27" customHeight="1" thickBot="1">
      <c r="A86" s="89" t="s">
        <v>216</v>
      </c>
      <c r="B86" s="35" t="s">
        <v>215</v>
      </c>
      <c r="C86" s="139"/>
      <c r="D86" s="149"/>
      <c r="E86" s="182"/>
      <c r="F86" s="287"/>
    </row>
    <row r="87" spans="1:6" s="77" customFormat="1" ht="27.75" customHeight="1" thickBot="1">
      <c r="A87" s="89" t="s">
        <v>228</v>
      </c>
      <c r="B87" s="84" t="s">
        <v>334</v>
      </c>
      <c r="C87" s="134">
        <f>+C64+C68+C73+C76+C80+C86+C85</f>
        <v>27573957</v>
      </c>
      <c r="D87" s="144">
        <f>+D64+D68+D73+D76+D80+D86+D85</f>
        <v>39432427</v>
      </c>
      <c r="E87" s="178">
        <f>+E64+E68+E73+E76+E80+E86+E85</f>
        <v>39432427</v>
      </c>
      <c r="F87" s="286">
        <f>E87/D87</f>
        <v>1</v>
      </c>
    </row>
    <row r="88" spans="1:6" s="77" customFormat="1" ht="29.25" customHeight="1" thickBot="1">
      <c r="A88" s="89" t="s">
        <v>333</v>
      </c>
      <c r="B88" s="84" t="s">
        <v>335</v>
      </c>
      <c r="C88" s="134">
        <f>+C63+C87</f>
        <v>96133980</v>
      </c>
      <c r="D88" s="144">
        <f>+D63+D87</f>
        <v>309053857</v>
      </c>
      <c r="E88" s="178">
        <f>+E63+E87</f>
        <v>308457366</v>
      </c>
      <c r="F88" s="286">
        <f>E88/D88</f>
        <v>0.9980699448122403</v>
      </c>
    </row>
    <row r="89" spans="1:6" s="77" customFormat="1" ht="19.5" customHeight="1">
      <c r="A89" s="657" t="s">
        <v>29</v>
      </c>
      <c r="B89" s="657"/>
      <c r="C89" s="657"/>
      <c r="D89" s="658"/>
      <c r="E89" s="658"/>
      <c r="F89" s="658"/>
    </row>
    <row r="90" spans="1:6" ht="16.5" customHeight="1" thickBot="1">
      <c r="A90" s="649" t="s">
        <v>73</v>
      </c>
      <c r="B90" s="649"/>
      <c r="C90" s="31"/>
      <c r="D90" s="31"/>
      <c r="E90" s="296"/>
      <c r="F90" s="31" t="s">
        <v>353</v>
      </c>
    </row>
    <row r="91" spans="1:6" s="85" customFormat="1" ht="48" customHeight="1" thickBot="1">
      <c r="A91" s="17" t="s">
        <v>37</v>
      </c>
      <c r="B91" s="18" t="s">
        <v>30</v>
      </c>
      <c r="C91" s="128" t="s">
        <v>772</v>
      </c>
      <c r="D91" s="18" t="s">
        <v>774</v>
      </c>
      <c r="E91" s="174" t="s">
        <v>401</v>
      </c>
      <c r="F91" s="140" t="s">
        <v>402</v>
      </c>
    </row>
    <row r="92" spans="1:6" ht="18" customHeight="1" thickBot="1">
      <c r="A92" s="22" t="s">
        <v>343</v>
      </c>
      <c r="B92" s="23" t="s">
        <v>344</v>
      </c>
      <c r="C92" s="150" t="s">
        <v>345</v>
      </c>
      <c r="D92" s="23" t="s">
        <v>347</v>
      </c>
      <c r="E92" s="183" t="s">
        <v>346</v>
      </c>
      <c r="F92" s="191" t="s">
        <v>348</v>
      </c>
    </row>
    <row r="93" spans="1:6" s="76" customFormat="1" ht="27.75" customHeight="1" thickBot="1">
      <c r="A93" s="16" t="s">
        <v>3</v>
      </c>
      <c r="B93" s="21" t="s">
        <v>293</v>
      </c>
      <c r="C93" s="151">
        <f>C94+C95+C96+C97+C98+C111</f>
        <v>81714881</v>
      </c>
      <c r="D93" s="160">
        <f>D94+D95+D96+D97+D98+D111</f>
        <v>107865350</v>
      </c>
      <c r="E93" s="184">
        <f>E94+E95+E96+E97+E98+E111</f>
        <v>80070540</v>
      </c>
      <c r="F93" s="283">
        <f>E93/D93</f>
        <v>0.7423193824522889</v>
      </c>
    </row>
    <row r="94" spans="1:6" ht="12" customHeight="1">
      <c r="A94" s="11" t="s">
        <v>49</v>
      </c>
      <c r="B94" s="4" t="s">
        <v>31</v>
      </c>
      <c r="C94" s="152">
        <v>14296280</v>
      </c>
      <c r="D94" s="161">
        <v>16650482</v>
      </c>
      <c r="E94" s="185">
        <v>15466404</v>
      </c>
      <c r="F94" s="288">
        <f aca="true" t="shared" si="1" ref="F94:F117">E94/D94</f>
        <v>0.9288862628721499</v>
      </c>
    </row>
    <row r="95" spans="1:6" ht="12" customHeight="1">
      <c r="A95" s="8" t="s">
        <v>50</v>
      </c>
      <c r="B95" s="2" t="s">
        <v>91</v>
      </c>
      <c r="C95" s="132">
        <v>2806210</v>
      </c>
      <c r="D95" s="72">
        <v>3197926</v>
      </c>
      <c r="E95" s="155">
        <v>3167068</v>
      </c>
      <c r="F95" s="289">
        <f t="shared" si="1"/>
        <v>0.9903506209962332</v>
      </c>
    </row>
    <row r="96" spans="1:6" ht="12" customHeight="1">
      <c r="A96" s="8" t="s">
        <v>51</v>
      </c>
      <c r="B96" s="2" t="s">
        <v>68</v>
      </c>
      <c r="C96" s="133">
        <v>14198274</v>
      </c>
      <c r="D96" s="143">
        <v>13533547</v>
      </c>
      <c r="E96" s="156">
        <v>10591945</v>
      </c>
      <c r="F96" s="289">
        <f t="shared" si="1"/>
        <v>0.782643677965577</v>
      </c>
    </row>
    <row r="97" spans="1:6" ht="12" customHeight="1">
      <c r="A97" s="8" t="s">
        <v>52</v>
      </c>
      <c r="B97" s="5" t="s">
        <v>92</v>
      </c>
      <c r="C97" s="133">
        <v>5705490</v>
      </c>
      <c r="D97" s="143">
        <v>6216490</v>
      </c>
      <c r="E97" s="156">
        <v>5195510</v>
      </c>
      <c r="F97" s="289">
        <f t="shared" si="1"/>
        <v>0.8357626248896082</v>
      </c>
    </row>
    <row r="98" spans="1:6" ht="12" customHeight="1">
      <c r="A98" s="8" t="s">
        <v>60</v>
      </c>
      <c r="B98" s="13" t="s">
        <v>93</v>
      </c>
      <c r="C98" s="133">
        <f>SUM(C99,C100,C101,C102,C103,C104,C105,C106,C107,C108,C109,C110)</f>
        <v>38459200</v>
      </c>
      <c r="D98" s="143">
        <f>SUM(D99,D100,D101,D102,D103,D104,D105,D106,D107,D108,D109,D110)</f>
        <v>45649613</v>
      </c>
      <c r="E98" s="143">
        <f>SUM(E99,E100,E101,E102,E103,E104,E105,E106,E107,E108,E109,E110)</f>
        <v>45649613</v>
      </c>
      <c r="F98" s="289">
        <f t="shared" si="1"/>
        <v>1</v>
      </c>
    </row>
    <row r="99" spans="1:6" ht="23.25" customHeight="1">
      <c r="A99" s="8" t="s">
        <v>53</v>
      </c>
      <c r="B99" s="169" t="s">
        <v>298</v>
      </c>
      <c r="C99" s="133">
        <v>70586</v>
      </c>
      <c r="D99" s="143">
        <v>70713</v>
      </c>
      <c r="E99" s="156">
        <v>70713</v>
      </c>
      <c r="F99" s="289">
        <f t="shared" si="1"/>
        <v>1</v>
      </c>
    </row>
    <row r="100" spans="1:6" ht="12" customHeight="1">
      <c r="A100" s="8" t="s">
        <v>54</v>
      </c>
      <c r="B100" s="170" t="s">
        <v>297</v>
      </c>
      <c r="C100" s="133"/>
      <c r="D100" s="143"/>
      <c r="E100" s="156"/>
      <c r="F100" s="289"/>
    </row>
    <row r="101" spans="1:6" ht="12" customHeight="1">
      <c r="A101" s="8" t="s">
        <v>61</v>
      </c>
      <c r="B101" s="170" t="s">
        <v>296</v>
      </c>
      <c r="C101" s="133"/>
      <c r="D101" s="143"/>
      <c r="E101" s="156"/>
      <c r="F101" s="289"/>
    </row>
    <row r="102" spans="1:6" ht="12" customHeight="1">
      <c r="A102" s="8" t="s">
        <v>62</v>
      </c>
      <c r="B102" s="171" t="s">
        <v>231</v>
      </c>
      <c r="C102" s="133"/>
      <c r="D102" s="143"/>
      <c r="E102" s="156"/>
      <c r="F102" s="289"/>
    </row>
    <row r="103" spans="1:6" ht="21" customHeight="1">
      <c r="A103" s="8" t="s">
        <v>63</v>
      </c>
      <c r="B103" s="169" t="s">
        <v>232</v>
      </c>
      <c r="C103" s="133"/>
      <c r="D103" s="143"/>
      <c r="E103" s="156"/>
      <c r="F103" s="289"/>
    </row>
    <row r="104" spans="1:6" ht="21.75" customHeight="1">
      <c r="A104" s="8" t="s">
        <v>64</v>
      </c>
      <c r="B104" s="169" t="s">
        <v>233</v>
      </c>
      <c r="C104" s="133"/>
      <c r="D104" s="143">
        <v>155000</v>
      </c>
      <c r="E104" s="156">
        <v>155000</v>
      </c>
      <c r="F104" s="289"/>
    </row>
    <row r="105" spans="1:6" ht="18" customHeight="1">
      <c r="A105" s="8" t="s">
        <v>66</v>
      </c>
      <c r="B105" s="171" t="s">
        <v>234</v>
      </c>
      <c r="C105" s="133">
        <v>37328694</v>
      </c>
      <c r="D105" s="143">
        <v>42548980</v>
      </c>
      <c r="E105" s="156">
        <v>42548980</v>
      </c>
      <c r="F105" s="289">
        <f t="shared" si="1"/>
        <v>1</v>
      </c>
    </row>
    <row r="106" spans="1:6" ht="17.25" customHeight="1">
      <c r="A106" s="8" t="s">
        <v>94</v>
      </c>
      <c r="B106" s="171" t="s">
        <v>235</v>
      </c>
      <c r="C106" s="133"/>
      <c r="D106" s="143"/>
      <c r="E106" s="156"/>
      <c r="F106" s="289"/>
    </row>
    <row r="107" spans="1:6" ht="21.75" customHeight="1">
      <c r="A107" s="8" t="s">
        <v>229</v>
      </c>
      <c r="B107" s="169" t="s">
        <v>236</v>
      </c>
      <c r="C107" s="133"/>
      <c r="D107" s="143"/>
      <c r="E107" s="156"/>
      <c r="F107" s="289"/>
    </row>
    <row r="108" spans="1:6" ht="12" customHeight="1">
      <c r="A108" s="7" t="s">
        <v>230</v>
      </c>
      <c r="B108" s="170" t="s">
        <v>237</v>
      </c>
      <c r="C108" s="133"/>
      <c r="D108" s="143"/>
      <c r="E108" s="156"/>
      <c r="F108" s="289"/>
    </row>
    <row r="109" spans="1:6" ht="12" customHeight="1">
      <c r="A109" s="8" t="s">
        <v>294</v>
      </c>
      <c r="B109" s="170" t="s">
        <v>238</v>
      </c>
      <c r="C109" s="133"/>
      <c r="D109" s="143"/>
      <c r="E109" s="156"/>
      <c r="F109" s="289"/>
    </row>
    <row r="110" spans="1:6" ht="22.5" customHeight="1">
      <c r="A110" s="10" t="s">
        <v>295</v>
      </c>
      <c r="B110" s="170" t="s">
        <v>239</v>
      </c>
      <c r="C110" s="133">
        <v>1059920</v>
      </c>
      <c r="D110" s="143">
        <v>2874920</v>
      </c>
      <c r="E110" s="156">
        <v>2874920</v>
      </c>
      <c r="F110" s="289">
        <f t="shared" si="1"/>
        <v>1</v>
      </c>
    </row>
    <row r="111" spans="1:6" ht="12" customHeight="1">
      <c r="A111" s="8" t="s">
        <v>299</v>
      </c>
      <c r="B111" s="5" t="s">
        <v>32</v>
      </c>
      <c r="C111" s="132">
        <f>SUM(C112,C113)</f>
        <v>6249427</v>
      </c>
      <c r="D111" s="132">
        <f>SUM(D112,D113)</f>
        <v>22617292</v>
      </c>
      <c r="E111" s="72"/>
      <c r="F111" s="289">
        <f t="shared" si="1"/>
        <v>0</v>
      </c>
    </row>
    <row r="112" spans="1:6" ht="12" customHeight="1">
      <c r="A112" s="8" t="s">
        <v>300</v>
      </c>
      <c r="B112" s="2" t="s">
        <v>302</v>
      </c>
      <c r="C112" s="132">
        <v>955427</v>
      </c>
      <c r="D112" s="72">
        <v>955427</v>
      </c>
      <c r="E112" s="155"/>
      <c r="F112" s="289">
        <f t="shared" si="1"/>
        <v>0</v>
      </c>
    </row>
    <row r="113" spans="1:6" ht="12" customHeight="1" thickBot="1">
      <c r="A113" s="12" t="s">
        <v>301</v>
      </c>
      <c r="B113" s="94" t="s">
        <v>303</v>
      </c>
      <c r="C113" s="153">
        <v>5294000</v>
      </c>
      <c r="D113" s="162">
        <v>21661865</v>
      </c>
      <c r="E113" s="186"/>
      <c r="F113" s="290"/>
    </row>
    <row r="114" spans="1:6" ht="27" customHeight="1" thickBot="1">
      <c r="A114" s="92" t="s">
        <v>4</v>
      </c>
      <c r="B114" s="93" t="s">
        <v>240</v>
      </c>
      <c r="C114" s="154">
        <f>+C115+C117+C119</f>
        <v>12254000</v>
      </c>
      <c r="D114" s="163">
        <f>+D115+D117+D119</f>
        <v>199023408</v>
      </c>
      <c r="E114" s="187">
        <f>+E115+E117+E119</f>
        <v>10899982</v>
      </c>
      <c r="F114" s="283">
        <f t="shared" si="1"/>
        <v>0.054767336714483354</v>
      </c>
    </row>
    <row r="115" spans="1:6" ht="12" customHeight="1">
      <c r="A115" s="9" t="s">
        <v>55</v>
      </c>
      <c r="B115" s="2" t="s">
        <v>105</v>
      </c>
      <c r="C115" s="131"/>
      <c r="D115" s="142">
        <v>2270522</v>
      </c>
      <c r="E115" s="177">
        <v>1708722</v>
      </c>
      <c r="F115" s="288">
        <f t="shared" si="1"/>
        <v>0.752567911696077</v>
      </c>
    </row>
    <row r="116" spans="1:6" ht="12" customHeight="1">
      <c r="A116" s="9" t="s">
        <v>56</v>
      </c>
      <c r="B116" s="6" t="s">
        <v>244</v>
      </c>
      <c r="C116" s="131"/>
      <c r="D116" s="142"/>
      <c r="E116" s="177"/>
      <c r="F116" s="289"/>
    </row>
    <row r="117" spans="1:6" ht="12" customHeight="1">
      <c r="A117" s="9" t="s">
        <v>57</v>
      </c>
      <c r="B117" s="6" t="s">
        <v>95</v>
      </c>
      <c r="C117" s="132">
        <v>12254000</v>
      </c>
      <c r="D117" s="72">
        <v>196752886</v>
      </c>
      <c r="E117" s="155">
        <v>9191260</v>
      </c>
      <c r="F117" s="289">
        <f t="shared" si="1"/>
        <v>0.0467147404384198</v>
      </c>
    </row>
    <row r="118" spans="1:6" ht="12" customHeight="1">
      <c r="A118" s="9" t="s">
        <v>58</v>
      </c>
      <c r="B118" s="6" t="s">
        <v>245</v>
      </c>
      <c r="C118" s="155"/>
      <c r="D118" s="72"/>
      <c r="E118" s="155"/>
      <c r="F118" s="289"/>
    </row>
    <row r="119" spans="1:6" ht="12" customHeight="1">
      <c r="A119" s="9" t="s">
        <v>59</v>
      </c>
      <c r="B119" s="37" t="s">
        <v>107</v>
      </c>
      <c r="C119" s="155"/>
      <c r="D119" s="72"/>
      <c r="E119" s="155"/>
      <c r="F119" s="291"/>
    </row>
    <row r="120" spans="1:6" ht="21.75" customHeight="1">
      <c r="A120" s="9" t="s">
        <v>65</v>
      </c>
      <c r="B120" s="167" t="s">
        <v>284</v>
      </c>
      <c r="C120" s="155"/>
      <c r="D120" s="72"/>
      <c r="E120" s="155"/>
      <c r="F120" s="291"/>
    </row>
    <row r="121" spans="1:6" ht="21.75" customHeight="1">
      <c r="A121" s="9" t="s">
        <v>67</v>
      </c>
      <c r="B121" s="168" t="s">
        <v>356</v>
      </c>
      <c r="C121" s="155"/>
      <c r="D121" s="72"/>
      <c r="E121" s="155"/>
      <c r="F121" s="291"/>
    </row>
    <row r="122" spans="1:6" ht="23.25" customHeight="1">
      <c r="A122" s="9" t="s">
        <v>96</v>
      </c>
      <c r="B122" s="169" t="s">
        <v>233</v>
      </c>
      <c r="C122" s="155"/>
      <c r="D122" s="72"/>
      <c r="E122" s="155"/>
      <c r="F122" s="289"/>
    </row>
    <row r="123" spans="1:6" ht="15">
      <c r="A123" s="9" t="s">
        <v>97</v>
      </c>
      <c r="B123" s="169" t="s">
        <v>249</v>
      </c>
      <c r="C123" s="155"/>
      <c r="D123" s="72"/>
      <c r="E123" s="155"/>
      <c r="F123" s="289"/>
    </row>
    <row r="124" spans="1:6" ht="23.25" customHeight="1">
      <c r="A124" s="9" t="s">
        <v>98</v>
      </c>
      <c r="B124" s="169" t="s">
        <v>248</v>
      </c>
      <c r="C124" s="155"/>
      <c r="D124" s="72"/>
      <c r="E124" s="155"/>
      <c r="F124" s="291"/>
    </row>
    <row r="125" spans="1:6" ht="27.75" customHeight="1">
      <c r="A125" s="9" t="s">
        <v>241</v>
      </c>
      <c r="B125" s="169" t="s">
        <v>236</v>
      </c>
      <c r="C125" s="155"/>
      <c r="D125" s="72"/>
      <c r="E125" s="155"/>
      <c r="F125" s="291"/>
    </row>
    <row r="126" spans="1:6" ht="12" customHeight="1">
      <c r="A126" s="9" t="s">
        <v>242</v>
      </c>
      <c r="B126" s="169" t="s">
        <v>247</v>
      </c>
      <c r="C126" s="155"/>
      <c r="D126" s="72"/>
      <c r="E126" s="155"/>
      <c r="F126" s="291"/>
    </row>
    <row r="127" spans="1:6" ht="26.25" customHeight="1" thickBot="1">
      <c r="A127" s="7" t="s">
        <v>243</v>
      </c>
      <c r="B127" s="169" t="s">
        <v>246</v>
      </c>
      <c r="C127" s="156"/>
      <c r="D127" s="143"/>
      <c r="E127" s="156"/>
      <c r="F127" s="292"/>
    </row>
    <row r="128" spans="1:6" ht="15.75" thickBot="1">
      <c r="A128" s="14" t="s">
        <v>5</v>
      </c>
      <c r="B128" s="29" t="s">
        <v>304</v>
      </c>
      <c r="C128" s="130">
        <f>+C93+C114</f>
        <v>93968881</v>
      </c>
      <c r="D128" s="141">
        <f>+D93+D114</f>
        <v>306888758</v>
      </c>
      <c r="E128" s="176">
        <f>+E93+E114</f>
        <v>90970522</v>
      </c>
      <c r="F128" s="283">
        <f>E128/D128</f>
        <v>0.2964283299031762</v>
      </c>
    </row>
    <row r="129" spans="1:6" ht="25.5" customHeight="1" thickBot="1">
      <c r="A129" s="14" t="s">
        <v>6</v>
      </c>
      <c r="B129" s="29" t="s">
        <v>305</v>
      </c>
      <c r="C129" s="130">
        <f>+C130+C131+C132</f>
        <v>0</v>
      </c>
      <c r="D129" s="141">
        <f>+D130+D131+D132</f>
        <v>0</v>
      </c>
      <c r="E129" s="176">
        <f>+E130+E131+E132</f>
        <v>0</v>
      </c>
      <c r="F129" s="39"/>
    </row>
    <row r="130" spans="1:6" ht="22.5" customHeight="1">
      <c r="A130" s="9" t="s">
        <v>142</v>
      </c>
      <c r="B130" s="6" t="s">
        <v>312</v>
      </c>
      <c r="C130" s="155"/>
      <c r="D130" s="72"/>
      <c r="E130" s="155"/>
      <c r="F130" s="295"/>
    </row>
    <row r="131" spans="1:6" ht="22.5" customHeight="1">
      <c r="A131" s="9" t="s">
        <v>145</v>
      </c>
      <c r="B131" s="6" t="s">
        <v>313</v>
      </c>
      <c r="C131" s="155"/>
      <c r="D131" s="72"/>
      <c r="E131" s="155"/>
      <c r="F131" s="291"/>
    </row>
    <row r="132" spans="1:6" ht="25.5" customHeight="1" thickBot="1">
      <c r="A132" s="7" t="s">
        <v>146</v>
      </c>
      <c r="B132" s="6" t="s">
        <v>314</v>
      </c>
      <c r="C132" s="155"/>
      <c r="D132" s="72"/>
      <c r="E132" s="155"/>
      <c r="F132" s="294"/>
    </row>
    <row r="133" spans="1:6" ht="12" customHeight="1" thickBot="1">
      <c r="A133" s="14" t="s">
        <v>7</v>
      </c>
      <c r="B133" s="29" t="s">
        <v>306</v>
      </c>
      <c r="C133" s="130">
        <f>SUM(C134:C139)</f>
        <v>0</v>
      </c>
      <c r="D133" s="141">
        <f>SUM(D134:D139)</f>
        <v>0</v>
      </c>
      <c r="E133" s="176">
        <f>SUM(E134:E139)</f>
        <v>0</v>
      </c>
      <c r="F133" s="39"/>
    </row>
    <row r="134" spans="1:6" ht="12" customHeight="1">
      <c r="A134" s="9" t="s">
        <v>42</v>
      </c>
      <c r="B134" s="3" t="s">
        <v>315</v>
      </c>
      <c r="C134" s="155"/>
      <c r="D134" s="72"/>
      <c r="E134" s="155"/>
      <c r="F134" s="293"/>
    </row>
    <row r="135" spans="1:6" ht="12" customHeight="1">
      <c r="A135" s="9" t="s">
        <v>43</v>
      </c>
      <c r="B135" s="3" t="s">
        <v>307</v>
      </c>
      <c r="C135" s="155"/>
      <c r="D135" s="72"/>
      <c r="E135" s="155"/>
      <c r="F135" s="289"/>
    </row>
    <row r="136" spans="1:6" ht="12" customHeight="1">
      <c r="A136" s="9" t="s">
        <v>44</v>
      </c>
      <c r="B136" s="3" t="s">
        <v>308</v>
      </c>
      <c r="C136" s="155"/>
      <c r="D136" s="72"/>
      <c r="E136" s="155"/>
      <c r="F136" s="289"/>
    </row>
    <row r="137" spans="1:6" ht="12" customHeight="1">
      <c r="A137" s="9" t="s">
        <v>83</v>
      </c>
      <c r="B137" s="3" t="s">
        <v>309</v>
      </c>
      <c r="C137" s="155"/>
      <c r="D137" s="72"/>
      <c r="E137" s="155"/>
      <c r="F137" s="289"/>
    </row>
    <row r="138" spans="1:6" ht="12" customHeight="1">
      <c r="A138" s="9" t="s">
        <v>84</v>
      </c>
      <c r="B138" s="3" t="s">
        <v>310</v>
      </c>
      <c r="C138" s="155"/>
      <c r="D138" s="72"/>
      <c r="E138" s="155"/>
      <c r="F138" s="289"/>
    </row>
    <row r="139" spans="1:6" ht="12" customHeight="1" thickBot="1">
      <c r="A139" s="7" t="s">
        <v>85</v>
      </c>
      <c r="B139" s="3" t="s">
        <v>311</v>
      </c>
      <c r="C139" s="155"/>
      <c r="D139" s="72"/>
      <c r="E139" s="155"/>
      <c r="F139" s="292"/>
    </row>
    <row r="140" spans="1:6" ht="18" customHeight="1" thickBot="1">
      <c r="A140" s="14" t="s">
        <v>8</v>
      </c>
      <c r="B140" s="29" t="s">
        <v>319</v>
      </c>
      <c r="C140" s="134">
        <f>+C141+C142+C143+C144</f>
        <v>2165099</v>
      </c>
      <c r="D140" s="144">
        <f>+D141+D142+D143+D144</f>
        <v>2165099</v>
      </c>
      <c r="E140" s="178">
        <f>+E141+E142+E143+E144</f>
        <v>2165099</v>
      </c>
      <c r="F140" s="283">
        <f>E140/D140</f>
        <v>1</v>
      </c>
    </row>
    <row r="141" spans="1:6" ht="12" customHeight="1">
      <c r="A141" s="9" t="s">
        <v>45</v>
      </c>
      <c r="B141" s="3" t="s">
        <v>250</v>
      </c>
      <c r="C141" s="155"/>
      <c r="D141" s="72"/>
      <c r="E141" s="155"/>
      <c r="F141" s="293"/>
    </row>
    <row r="142" spans="1:6" ht="12" customHeight="1">
      <c r="A142" s="9" t="s">
        <v>46</v>
      </c>
      <c r="B142" s="3" t="s">
        <v>251</v>
      </c>
      <c r="C142" s="155">
        <v>2165099</v>
      </c>
      <c r="D142" s="72">
        <v>2165099</v>
      </c>
      <c r="E142" s="155">
        <v>2165099</v>
      </c>
      <c r="F142" s="289">
        <f>E142/D142</f>
        <v>1</v>
      </c>
    </row>
    <row r="143" spans="1:6" ht="12" customHeight="1">
      <c r="A143" s="9" t="s">
        <v>166</v>
      </c>
      <c r="B143" s="3" t="s">
        <v>320</v>
      </c>
      <c r="C143" s="155"/>
      <c r="D143" s="72"/>
      <c r="E143" s="155"/>
      <c r="F143" s="291"/>
    </row>
    <row r="144" spans="1:6" ht="12" customHeight="1" thickBot="1">
      <c r="A144" s="7" t="s">
        <v>167</v>
      </c>
      <c r="B144" s="1" t="s">
        <v>270</v>
      </c>
      <c r="C144" s="155"/>
      <c r="D144" s="72"/>
      <c r="E144" s="155"/>
      <c r="F144" s="294"/>
    </row>
    <row r="145" spans="1:6" ht="16.5" customHeight="1" thickBot="1">
      <c r="A145" s="14" t="s">
        <v>9</v>
      </c>
      <c r="B145" s="29" t="s">
        <v>321</v>
      </c>
      <c r="C145" s="157">
        <f>SUM(C146:C150)</f>
        <v>0</v>
      </c>
      <c r="D145" s="164">
        <f>SUM(D146:D150)</f>
        <v>0</v>
      </c>
      <c r="E145" s="188">
        <f>SUM(E146:E150)</f>
        <v>0</v>
      </c>
      <c r="F145" s="39"/>
    </row>
    <row r="146" spans="1:6" ht="12" customHeight="1">
      <c r="A146" s="9" t="s">
        <v>47</v>
      </c>
      <c r="B146" s="3" t="s">
        <v>316</v>
      </c>
      <c r="C146" s="155"/>
      <c r="D146" s="72"/>
      <c r="E146" s="155"/>
      <c r="F146" s="293"/>
    </row>
    <row r="147" spans="1:6" ht="12" customHeight="1">
      <c r="A147" s="9" t="s">
        <v>48</v>
      </c>
      <c r="B147" s="3" t="s">
        <v>323</v>
      </c>
      <c r="C147" s="155"/>
      <c r="D147" s="72"/>
      <c r="E147" s="155"/>
      <c r="F147" s="289"/>
    </row>
    <row r="148" spans="1:6" ht="12" customHeight="1">
      <c r="A148" s="9" t="s">
        <v>178</v>
      </c>
      <c r="B148" s="3" t="s">
        <v>318</v>
      </c>
      <c r="C148" s="155"/>
      <c r="D148" s="72"/>
      <c r="E148" s="155"/>
      <c r="F148" s="289"/>
    </row>
    <row r="149" spans="1:6" ht="22.5" customHeight="1">
      <c r="A149" s="9" t="s">
        <v>179</v>
      </c>
      <c r="B149" s="3" t="s">
        <v>324</v>
      </c>
      <c r="C149" s="155"/>
      <c r="D149" s="72"/>
      <c r="E149" s="155"/>
      <c r="F149" s="291"/>
    </row>
    <row r="150" spans="1:6" ht="12" customHeight="1" thickBot="1">
      <c r="A150" s="9" t="s">
        <v>322</v>
      </c>
      <c r="B150" s="3" t="s">
        <v>325</v>
      </c>
      <c r="C150" s="155"/>
      <c r="D150" s="72"/>
      <c r="E150" s="155"/>
      <c r="F150" s="294"/>
    </row>
    <row r="151" spans="1:6" ht="24" customHeight="1" thickBot="1">
      <c r="A151" s="14" t="s">
        <v>10</v>
      </c>
      <c r="B151" s="29" t="s">
        <v>326</v>
      </c>
      <c r="C151" s="158"/>
      <c r="D151" s="165"/>
      <c r="E151" s="189"/>
      <c r="F151" s="39"/>
    </row>
    <row r="152" spans="1:6" ht="16.5" customHeight="1" thickBot="1">
      <c r="A152" s="14" t="s">
        <v>11</v>
      </c>
      <c r="B152" s="29" t="s">
        <v>327</v>
      </c>
      <c r="C152" s="158"/>
      <c r="D152" s="165"/>
      <c r="E152" s="189"/>
      <c r="F152" s="283"/>
    </row>
    <row r="153" spans="1:6" ht="27" customHeight="1" thickBot="1">
      <c r="A153" s="14" t="s">
        <v>12</v>
      </c>
      <c r="B153" s="29" t="s">
        <v>329</v>
      </c>
      <c r="C153" s="159">
        <f>+C129+C133+C140+C145+C151+C152</f>
        <v>2165099</v>
      </c>
      <c r="D153" s="166">
        <f>+D129+D133+D140+D145+D151+D152</f>
        <v>2165099</v>
      </c>
      <c r="E153" s="190">
        <f>+E129+E133+E140+E145+E151+E152</f>
        <v>2165099</v>
      </c>
      <c r="F153" s="283">
        <f>E153/D153</f>
        <v>1</v>
      </c>
    </row>
    <row r="154" spans="1:8" ht="21" customHeight="1" thickBot="1">
      <c r="A154" s="38" t="s">
        <v>13</v>
      </c>
      <c r="B154" s="67" t="s">
        <v>328</v>
      </c>
      <c r="C154" s="159">
        <f>+C128+C153</f>
        <v>96133980</v>
      </c>
      <c r="D154" s="166">
        <f>+D128+D153</f>
        <v>309053857</v>
      </c>
      <c r="E154" s="190">
        <f>+E128+E153</f>
        <v>93135621</v>
      </c>
      <c r="F154" s="283">
        <f>E154/D154</f>
        <v>0.301357251787995</v>
      </c>
      <c r="G154" s="86"/>
      <c r="H154" s="86"/>
    </row>
    <row r="155" spans="1:5" s="77" customFormat="1" ht="12.75" customHeight="1">
      <c r="A155" s="68"/>
      <c r="B155" s="68"/>
      <c r="C155" s="69"/>
      <c r="D155" s="75"/>
      <c r="E155" s="75"/>
    </row>
    <row r="156" spans="1:6" ht="22.5" customHeight="1">
      <c r="A156" s="650" t="s">
        <v>252</v>
      </c>
      <c r="B156" s="650"/>
      <c r="C156" s="650"/>
      <c r="D156" s="651"/>
      <c r="E156" s="652"/>
      <c r="F156" s="652"/>
    </row>
    <row r="157" spans="1:6" ht="19.5" customHeight="1" thickBot="1">
      <c r="A157" s="648" t="s">
        <v>74</v>
      </c>
      <c r="B157" s="648"/>
      <c r="C157" s="40"/>
      <c r="D157" s="40"/>
      <c r="F157" s="40" t="s">
        <v>351</v>
      </c>
    </row>
    <row r="158" spans="1:6" ht="41.25" customHeight="1" thickBot="1">
      <c r="A158" s="14">
        <v>1</v>
      </c>
      <c r="B158" s="20" t="s">
        <v>330</v>
      </c>
      <c r="C158" s="130">
        <f>+C63-C128</f>
        <v>-25408858</v>
      </c>
      <c r="D158" s="141">
        <f>+D63-D128</f>
        <v>-37267328</v>
      </c>
      <c r="E158" s="192">
        <f>+E63-E128</f>
        <v>178054417</v>
      </c>
      <c r="F158" s="192">
        <f>+F63-F128</f>
        <v>0.7013593422414304</v>
      </c>
    </row>
    <row r="159" spans="1:6" ht="48" customHeight="1" thickBot="1">
      <c r="A159" s="14" t="s">
        <v>4</v>
      </c>
      <c r="B159" s="20" t="s">
        <v>336</v>
      </c>
      <c r="C159" s="130">
        <f>+C87-C153</f>
        <v>25408858</v>
      </c>
      <c r="D159" s="141">
        <f>+D87-D153</f>
        <v>37267328</v>
      </c>
      <c r="E159" s="192">
        <f>+E87-E153</f>
        <v>37267328</v>
      </c>
      <c r="F159" s="192">
        <f>+F87-F153</f>
        <v>0</v>
      </c>
    </row>
    <row r="160" ht="43.5" customHeight="1"/>
  </sheetData>
  <sheetProtection/>
  <mergeCells count="7">
    <mergeCell ref="A157:B157"/>
    <mergeCell ref="A3:B3"/>
    <mergeCell ref="A90:B90"/>
    <mergeCell ref="A156:F156"/>
    <mergeCell ref="A1:F1"/>
    <mergeCell ref="A2:F2"/>
    <mergeCell ref="A89:F89"/>
  </mergeCells>
  <printOptions horizontalCentered="1"/>
  <pageMargins left="0.3937007874015748" right="0.3937007874015748" top="1.4566929133858268" bottom="0.8661417322834646" header="0.7874015748031497" footer="0.5905511811023623"/>
  <pageSetup fitToHeight="2" horizontalDpi="600" verticalDpi="600" orientation="portrait" paperSize="9" r:id="rId3"/>
  <headerFooter alignWithMargins="0">
    <oddHeader>&amp;C&amp;"Times New Roman CE,Félkövér"
KÖZSÉGI ÖNKORMÁNYZAT VÁRALJA
2017. ÉVI  BESZÁMOLÓJÁNAK PÉNZÜGYI MÉRLEGE&amp;R&amp;"Times New Roman CE,Félkövér"1.1. sz. melléklet</oddHeader>
  </headerFooter>
  <rowBreaks count="1" manualBreakCount="1">
    <brk id="88" max="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0">
      <selection activeCell="I12" sqref="I12"/>
    </sheetView>
  </sheetViews>
  <sheetFormatPr defaultColWidth="9.00390625" defaultRowHeight="12.75"/>
  <cols>
    <col min="1" max="1" width="50.50390625" style="579" customWidth="1"/>
    <col min="2" max="2" width="6.875" style="579" customWidth="1"/>
    <col min="3" max="3" width="17.125" style="579" customWidth="1"/>
    <col min="4" max="4" width="19.125" style="579" customWidth="1"/>
  </cols>
  <sheetData>
    <row r="1" spans="1:4" ht="15.75">
      <c r="A1" s="730" t="str">
        <f>+CONCATENATE("VAGYONKIMUTATÁS",CHAR(10),"az érték nélkül nyilvántartott eszközökről",CHAR(10),LEFT('[1]1. sz. mell.'!C3,4),".")</f>
        <v>VAGYONKIMUTATÁS
az érték nélkül nyilvántartott eszközökről
2016.</v>
      </c>
      <c r="B1" s="731"/>
      <c r="C1" s="731"/>
      <c r="D1" s="731"/>
    </row>
    <row r="2" ht="16.5" thickBot="1">
      <c r="D2" s="607" t="s">
        <v>771</v>
      </c>
    </row>
    <row r="3" spans="1:4" ht="39.75" thickBot="1">
      <c r="A3" s="580" t="s">
        <v>35</v>
      </c>
      <c r="B3" s="581" t="s">
        <v>403</v>
      </c>
      <c r="C3" s="582" t="s">
        <v>745</v>
      </c>
      <c r="D3" s="583" t="s">
        <v>746</v>
      </c>
    </row>
    <row r="4" spans="1:4" ht="13.5" thickBot="1">
      <c r="A4" s="584" t="s">
        <v>343</v>
      </c>
      <c r="B4" s="585" t="s">
        <v>344</v>
      </c>
      <c r="C4" s="585" t="s">
        <v>345</v>
      </c>
      <c r="D4" s="586" t="s">
        <v>347</v>
      </c>
    </row>
    <row r="5" spans="1:4" ht="12.75">
      <c r="A5" s="642" t="s">
        <v>747</v>
      </c>
      <c r="B5" s="588" t="s">
        <v>3</v>
      </c>
      <c r="C5" s="589">
        <v>22</v>
      </c>
      <c r="D5" s="590">
        <v>8345157</v>
      </c>
    </row>
    <row r="6" spans="1:4" ht="12.75">
      <c r="A6" s="642" t="s">
        <v>748</v>
      </c>
      <c r="B6" s="591" t="s">
        <v>4</v>
      </c>
      <c r="C6" s="592"/>
      <c r="D6" s="593"/>
    </row>
    <row r="7" spans="1:4" ht="12.75">
      <c r="A7" s="642" t="s">
        <v>749</v>
      </c>
      <c r="B7" s="591" t="s">
        <v>5</v>
      </c>
      <c r="C7" s="592"/>
      <c r="D7" s="593"/>
    </row>
    <row r="8" spans="1:4" ht="13.5" thickBot="1">
      <c r="A8" s="643" t="s">
        <v>750</v>
      </c>
      <c r="B8" s="595" t="s">
        <v>6</v>
      </c>
      <c r="C8" s="596"/>
      <c r="D8" s="597"/>
    </row>
    <row r="9" spans="1:4" ht="22.5" thickBot="1">
      <c r="A9" s="644" t="s">
        <v>751</v>
      </c>
      <c r="B9" s="598" t="s">
        <v>7</v>
      </c>
      <c r="C9" s="599"/>
      <c r="D9" s="600">
        <f>+D10+D11+D12+D13</f>
        <v>0</v>
      </c>
    </row>
    <row r="10" spans="1:4" ht="12.75">
      <c r="A10" s="645" t="s">
        <v>752</v>
      </c>
      <c r="B10" s="588" t="s">
        <v>8</v>
      </c>
      <c r="C10" s="589"/>
      <c r="D10" s="590"/>
    </row>
    <row r="11" spans="1:4" ht="12.75">
      <c r="A11" s="642" t="s">
        <v>753</v>
      </c>
      <c r="B11" s="591" t="s">
        <v>9</v>
      </c>
      <c r="C11" s="592"/>
      <c r="D11" s="593"/>
    </row>
    <row r="12" spans="1:4" ht="22.5">
      <c r="A12" s="642" t="s">
        <v>754</v>
      </c>
      <c r="B12" s="591" t="s">
        <v>10</v>
      </c>
      <c r="C12" s="592"/>
      <c r="D12" s="593"/>
    </row>
    <row r="13" spans="1:4" ht="13.5" thickBot="1">
      <c r="A13" s="643" t="s">
        <v>755</v>
      </c>
      <c r="B13" s="595" t="s">
        <v>11</v>
      </c>
      <c r="C13" s="596"/>
      <c r="D13" s="597"/>
    </row>
    <row r="14" spans="1:4" ht="22.5" thickBot="1">
      <c r="A14" s="644" t="s">
        <v>756</v>
      </c>
      <c r="B14" s="598" t="s">
        <v>12</v>
      </c>
      <c r="C14" s="599"/>
      <c r="D14" s="600">
        <f>+D15+D16+D17</f>
        <v>0</v>
      </c>
    </row>
    <row r="15" spans="1:4" ht="12.75">
      <c r="A15" s="645" t="s">
        <v>757</v>
      </c>
      <c r="B15" s="588" t="s">
        <v>13</v>
      </c>
      <c r="C15" s="589"/>
      <c r="D15" s="590"/>
    </row>
    <row r="16" spans="1:4" ht="12.75">
      <c r="A16" s="642" t="s">
        <v>758</v>
      </c>
      <c r="B16" s="591" t="s">
        <v>418</v>
      </c>
      <c r="C16" s="592"/>
      <c r="D16" s="593"/>
    </row>
    <row r="17" spans="1:4" ht="13.5" thickBot="1">
      <c r="A17" s="643" t="s">
        <v>759</v>
      </c>
      <c r="B17" s="595" t="s">
        <v>14</v>
      </c>
      <c r="C17" s="596"/>
      <c r="D17" s="597"/>
    </row>
    <row r="18" spans="1:4" ht="13.5" thickBot="1">
      <c r="A18" s="644" t="s">
        <v>760</v>
      </c>
      <c r="B18" s="598" t="s">
        <v>15</v>
      </c>
      <c r="C18" s="599"/>
      <c r="D18" s="600">
        <f>+D19+D20+D21</f>
        <v>0</v>
      </c>
    </row>
    <row r="19" spans="1:4" ht="12.75">
      <c r="A19" s="645" t="s">
        <v>761</v>
      </c>
      <c r="B19" s="588" t="s">
        <v>16</v>
      </c>
      <c r="C19" s="589"/>
      <c r="D19" s="590"/>
    </row>
    <row r="20" spans="1:4" ht="12.75">
      <c r="A20" s="642" t="s">
        <v>762</v>
      </c>
      <c r="B20" s="591" t="s">
        <v>17</v>
      </c>
      <c r="C20" s="592"/>
      <c r="D20" s="593"/>
    </row>
    <row r="21" spans="1:4" ht="12.75">
      <c r="A21" s="642" t="s">
        <v>763</v>
      </c>
      <c r="B21" s="591" t="s">
        <v>18</v>
      </c>
      <c r="C21" s="592"/>
      <c r="D21" s="593"/>
    </row>
    <row r="22" spans="1:4" ht="12.75">
      <c r="A22" s="642" t="s">
        <v>764</v>
      </c>
      <c r="B22" s="591" t="s">
        <v>19</v>
      </c>
      <c r="C22" s="592"/>
      <c r="D22" s="593"/>
    </row>
    <row r="23" spans="1:4" ht="12.75">
      <c r="A23" s="642"/>
      <c r="B23" s="591" t="s">
        <v>20</v>
      </c>
      <c r="C23" s="592"/>
      <c r="D23" s="593"/>
    </row>
    <row r="24" spans="1:4" ht="12.75">
      <c r="A24" s="642"/>
      <c r="B24" s="591" t="s">
        <v>21</v>
      </c>
      <c r="C24" s="592"/>
      <c r="D24" s="593"/>
    </row>
    <row r="25" spans="1:4" ht="12.75">
      <c r="A25" s="642"/>
      <c r="B25" s="591" t="s">
        <v>22</v>
      </c>
      <c r="C25" s="592"/>
      <c r="D25" s="593"/>
    </row>
    <row r="26" spans="1:4" ht="12.75">
      <c r="A26" s="587"/>
      <c r="B26" s="591" t="s">
        <v>23</v>
      </c>
      <c r="C26" s="592"/>
      <c r="D26" s="593"/>
    </row>
    <row r="27" spans="1:4" ht="12.75">
      <c r="A27" s="587"/>
      <c r="B27" s="591" t="s">
        <v>24</v>
      </c>
      <c r="C27" s="592"/>
      <c r="D27" s="593"/>
    </row>
    <row r="28" spans="1:4" ht="12.75">
      <c r="A28" s="587"/>
      <c r="B28" s="591" t="s">
        <v>25</v>
      </c>
      <c r="C28" s="592"/>
      <c r="D28" s="593"/>
    </row>
    <row r="29" spans="1:4" ht="12.75">
      <c r="A29" s="587"/>
      <c r="B29" s="591" t="s">
        <v>26</v>
      </c>
      <c r="C29" s="592"/>
      <c r="D29" s="593"/>
    </row>
    <row r="30" spans="1:4" ht="12.75">
      <c r="A30" s="587"/>
      <c r="B30" s="591" t="s">
        <v>27</v>
      </c>
      <c r="C30" s="592"/>
      <c r="D30" s="593"/>
    </row>
    <row r="31" spans="1:4" ht="12.75">
      <c r="A31" s="587"/>
      <c r="B31" s="591" t="s">
        <v>28</v>
      </c>
      <c r="C31" s="592"/>
      <c r="D31" s="593"/>
    </row>
    <row r="32" spans="1:4" ht="12.75">
      <c r="A32" s="587"/>
      <c r="B32" s="591" t="s">
        <v>548</v>
      </c>
      <c r="C32" s="592"/>
      <c r="D32" s="593"/>
    </row>
    <row r="33" spans="1:4" ht="12.75">
      <c r="A33" s="587"/>
      <c r="B33" s="591" t="s">
        <v>549</v>
      </c>
      <c r="C33" s="592"/>
      <c r="D33" s="593"/>
    </row>
    <row r="34" spans="1:4" ht="12.75">
      <c r="A34" s="587"/>
      <c r="B34" s="591" t="s">
        <v>551</v>
      </c>
      <c r="C34" s="592"/>
      <c r="D34" s="593"/>
    </row>
    <row r="35" spans="1:4" ht="12.75">
      <c r="A35" s="587"/>
      <c r="B35" s="591" t="s">
        <v>553</v>
      </c>
      <c r="C35" s="592"/>
      <c r="D35" s="593"/>
    </row>
    <row r="36" spans="1:4" ht="12.75">
      <c r="A36" s="587"/>
      <c r="B36" s="591" t="s">
        <v>555</v>
      </c>
      <c r="C36" s="592"/>
      <c r="D36" s="593"/>
    </row>
    <row r="37" spans="1:4" ht="13.5" thickBot="1">
      <c r="A37" s="594"/>
      <c r="B37" s="595" t="s">
        <v>557</v>
      </c>
      <c r="C37" s="596"/>
      <c r="D37" s="597"/>
    </row>
    <row r="38" spans="1:4" ht="13.5" thickBot="1">
      <c r="A38" s="732" t="s">
        <v>765</v>
      </c>
      <c r="B38" s="733"/>
      <c r="C38" s="601"/>
      <c r="D38" s="600">
        <f>+D5+D6+D7+D8+D9+D14+D18+D22+D23+D24+D25+D26+D27+D28+D29+D30+D31+D32+D33+D34+D35+D36+D37</f>
        <v>8345157</v>
      </c>
    </row>
    <row r="39" ht="15.75">
      <c r="A39" s="602" t="s">
        <v>766</v>
      </c>
    </row>
    <row r="40" spans="1:4" ht="15.75">
      <c r="A40" s="603"/>
      <c r="B40" s="604"/>
      <c r="C40" s="734"/>
      <c r="D40" s="734"/>
    </row>
    <row r="41" spans="1:4" ht="15.75">
      <c r="A41" s="603"/>
      <c r="B41" s="604"/>
      <c r="C41" s="605"/>
      <c r="D41" s="605"/>
    </row>
    <row r="42" spans="1:4" ht="15.75">
      <c r="A42" s="604"/>
      <c r="B42" s="604"/>
      <c r="C42" s="734"/>
      <c r="D42" s="734"/>
    </row>
    <row r="43" spans="1:2" ht="15.75">
      <c r="A43" s="606"/>
      <c r="B43" s="606"/>
    </row>
    <row r="44" spans="1:3" ht="15.75">
      <c r="A44" s="606"/>
      <c r="B44" s="606"/>
      <c r="C44" s="606"/>
    </row>
  </sheetData>
  <sheetProtection/>
  <mergeCells count="4">
    <mergeCell ref="A1:D1"/>
    <mergeCell ref="A38:B38"/>
    <mergeCell ref="C40:D40"/>
    <mergeCell ref="C42:D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6"/>
  <sheetViews>
    <sheetView zoomScalePageLayoutView="0" workbookViewId="0" topLeftCell="A7">
      <selection activeCell="H22" sqref="H22:H23"/>
    </sheetView>
  </sheetViews>
  <sheetFormatPr defaultColWidth="9.00390625" defaultRowHeight="12.75"/>
  <cols>
    <col min="1" max="1" width="8.625" style="0" bestFit="1" customWidth="1"/>
    <col min="2" max="2" width="19.50390625" style="0" customWidth="1"/>
    <col min="3" max="3" width="12.625" style="0" customWidth="1"/>
    <col min="4" max="4" width="15.875" style="0" customWidth="1"/>
    <col min="5" max="5" width="15.50390625" style="0" customWidth="1"/>
    <col min="6" max="6" width="17.00390625" style="0" customWidth="1"/>
    <col min="7" max="7" width="13.125" style="0" customWidth="1"/>
    <col min="8" max="8" width="13.50390625" style="0" customWidth="1"/>
    <col min="9" max="9" width="14.50390625" style="0" customWidth="1"/>
    <col min="10" max="10" width="16.625" style="0" customWidth="1"/>
  </cols>
  <sheetData>
    <row r="2" spans="9:10" ht="14.25">
      <c r="I2" s="751" t="s">
        <v>392</v>
      </c>
      <c r="J2" s="751"/>
    </row>
    <row r="3" spans="9:10" ht="15">
      <c r="I3" s="433"/>
      <c r="J3" s="433"/>
    </row>
    <row r="4" spans="1:10" ht="16.5">
      <c r="A4" s="752" t="s">
        <v>611</v>
      </c>
      <c r="B4" s="752"/>
      <c r="C4" s="752"/>
      <c r="D4" s="752"/>
      <c r="E4" s="752"/>
      <c r="F4" s="752"/>
      <c r="G4" s="752"/>
      <c r="H4" s="752"/>
      <c r="I4" s="752"/>
      <c r="J4" s="752"/>
    </row>
    <row r="5" spans="1:10" ht="18" thickBot="1">
      <c r="A5" s="434"/>
      <c r="B5" s="434"/>
      <c r="C5" s="434"/>
      <c r="D5" s="434"/>
      <c r="E5" s="434"/>
      <c r="F5" s="435"/>
      <c r="G5" s="753" t="s">
        <v>353</v>
      </c>
      <c r="H5" s="753"/>
      <c r="I5" s="753"/>
      <c r="J5" s="754"/>
    </row>
    <row r="6" spans="1:10" ht="16.5" thickBot="1">
      <c r="A6" s="755" t="s">
        <v>431</v>
      </c>
      <c r="B6" s="757" t="s">
        <v>612</v>
      </c>
      <c r="C6" s="759" t="s">
        <v>613</v>
      </c>
      <c r="D6" s="759" t="s">
        <v>780</v>
      </c>
      <c r="E6" s="759" t="s">
        <v>781</v>
      </c>
      <c r="F6" s="759" t="s">
        <v>614</v>
      </c>
      <c r="G6" s="759"/>
      <c r="H6" s="759"/>
      <c r="I6" s="759"/>
      <c r="J6" s="759" t="s">
        <v>615</v>
      </c>
    </row>
    <row r="7" spans="1:10" ht="13.5" thickBot="1">
      <c r="A7" s="756"/>
      <c r="B7" s="758"/>
      <c r="C7" s="758"/>
      <c r="D7" s="758"/>
      <c r="E7" s="758"/>
      <c r="F7" s="759">
        <v>2018</v>
      </c>
      <c r="G7" s="759">
        <v>2019</v>
      </c>
      <c r="H7" s="759">
        <v>2020</v>
      </c>
      <c r="I7" s="759" t="s">
        <v>782</v>
      </c>
      <c r="J7" s="758"/>
    </row>
    <row r="8" spans="1:10" ht="41.25" customHeight="1" thickBot="1">
      <c r="A8" s="756"/>
      <c r="B8" s="758"/>
      <c r="C8" s="758"/>
      <c r="D8" s="758"/>
      <c r="E8" s="758"/>
      <c r="F8" s="758"/>
      <c r="G8" s="758"/>
      <c r="H8" s="758"/>
      <c r="I8" s="758"/>
      <c r="J8" s="758"/>
    </row>
    <row r="9" spans="1:10" ht="16.5" thickBot="1">
      <c r="A9" s="436" t="s">
        <v>3</v>
      </c>
      <c r="B9" s="437" t="s">
        <v>4</v>
      </c>
      <c r="C9" s="438" t="s">
        <v>5</v>
      </c>
      <c r="D9" s="438" t="s">
        <v>6</v>
      </c>
      <c r="E9" s="438" t="s">
        <v>7</v>
      </c>
      <c r="F9" s="438" t="s">
        <v>8</v>
      </c>
      <c r="G9" s="438" t="s">
        <v>9</v>
      </c>
      <c r="H9" s="438" t="s">
        <v>10</v>
      </c>
      <c r="I9" s="438" t="s">
        <v>11</v>
      </c>
      <c r="J9" s="438" t="s">
        <v>12</v>
      </c>
    </row>
    <row r="10" spans="1:10" ht="48" thickBot="1">
      <c r="A10" s="439">
        <v>1</v>
      </c>
      <c r="B10" s="440" t="s">
        <v>616</v>
      </c>
      <c r="C10" s="441"/>
      <c r="D10" s="442"/>
      <c r="E10" s="442"/>
      <c r="F10" s="443"/>
      <c r="G10" s="443"/>
      <c r="H10" s="443"/>
      <c r="I10" s="443"/>
      <c r="J10" s="444"/>
    </row>
    <row r="11" spans="1:10" ht="13.5" thickBot="1">
      <c r="A11" s="760">
        <v>2</v>
      </c>
      <c r="B11" s="761" t="s">
        <v>617</v>
      </c>
      <c r="C11" s="763"/>
      <c r="D11" s="766"/>
      <c r="E11" s="766"/>
      <c r="F11" s="766"/>
      <c r="G11" s="766"/>
      <c r="H11" s="766"/>
      <c r="I11" s="766"/>
      <c r="J11" s="769"/>
    </row>
    <row r="12" spans="1:10" ht="13.5" thickBot="1">
      <c r="A12" s="737"/>
      <c r="B12" s="762"/>
      <c r="C12" s="764"/>
      <c r="D12" s="767"/>
      <c r="E12" s="767"/>
      <c r="F12" s="767"/>
      <c r="G12" s="767"/>
      <c r="H12" s="767"/>
      <c r="I12" s="767"/>
      <c r="J12" s="769"/>
    </row>
    <row r="13" spans="1:10" ht="36" customHeight="1" thickBot="1">
      <c r="A13" s="737"/>
      <c r="B13" s="762"/>
      <c r="C13" s="765"/>
      <c r="D13" s="768"/>
      <c r="E13" s="768"/>
      <c r="F13" s="768"/>
      <c r="G13" s="768"/>
      <c r="H13" s="768"/>
      <c r="I13" s="768"/>
      <c r="J13" s="769"/>
    </row>
    <row r="14" spans="1:10" ht="13.5" thickBot="1">
      <c r="A14" s="760">
        <v>3</v>
      </c>
      <c r="B14" s="770" t="s">
        <v>618</v>
      </c>
      <c r="C14" s="771"/>
      <c r="D14" s="766"/>
      <c r="E14" s="766"/>
      <c r="F14" s="766"/>
      <c r="G14" s="766"/>
      <c r="H14" s="766"/>
      <c r="I14" s="766"/>
      <c r="J14" s="769"/>
    </row>
    <row r="15" spans="1:10" ht="13.5" thickBot="1">
      <c r="A15" s="760"/>
      <c r="B15" s="770"/>
      <c r="C15" s="772"/>
      <c r="D15" s="768"/>
      <c r="E15" s="768"/>
      <c r="F15" s="768"/>
      <c r="G15" s="768"/>
      <c r="H15" s="768"/>
      <c r="I15" s="768"/>
      <c r="J15" s="769"/>
    </row>
    <row r="16" spans="1:10" ht="13.5" customHeight="1" thickBot="1">
      <c r="A16" s="760"/>
      <c r="B16" s="770"/>
      <c r="C16" s="771"/>
      <c r="D16" s="774"/>
      <c r="E16" s="774"/>
      <c r="F16" s="774"/>
      <c r="G16" s="774"/>
      <c r="H16" s="774"/>
      <c r="I16" s="774"/>
      <c r="J16" s="776"/>
    </row>
    <row r="17" spans="1:10" ht="13.5" customHeight="1" thickBot="1">
      <c r="A17" s="737"/>
      <c r="B17" s="773"/>
      <c r="C17" s="772"/>
      <c r="D17" s="775"/>
      <c r="E17" s="775"/>
      <c r="F17" s="775"/>
      <c r="G17" s="775"/>
      <c r="H17" s="775"/>
      <c r="I17" s="775"/>
      <c r="J17" s="777"/>
    </row>
    <row r="18" spans="1:10" ht="13.5" thickBot="1">
      <c r="A18" s="760">
        <v>4</v>
      </c>
      <c r="B18" s="770" t="s">
        <v>619</v>
      </c>
      <c r="C18" s="771"/>
      <c r="D18" s="778"/>
      <c r="E18" s="735"/>
      <c r="F18" s="735">
        <v>9909436</v>
      </c>
      <c r="G18" s="778"/>
      <c r="H18" s="778"/>
      <c r="I18" s="778"/>
      <c r="J18" s="790">
        <v>30746563</v>
      </c>
    </row>
    <row r="19" spans="1:10" ht="13.5" thickBot="1">
      <c r="A19" s="737"/>
      <c r="B19" s="773"/>
      <c r="C19" s="772"/>
      <c r="D19" s="779"/>
      <c r="E19" s="736"/>
      <c r="F19" s="736"/>
      <c r="G19" s="779"/>
      <c r="H19" s="779"/>
      <c r="I19" s="779"/>
      <c r="J19" s="790"/>
    </row>
    <row r="20" spans="1:10" ht="15.75">
      <c r="A20" s="743"/>
      <c r="B20" s="745" t="s">
        <v>783</v>
      </c>
      <c r="C20" s="747"/>
      <c r="D20" s="533"/>
      <c r="E20" s="741">
        <v>8080260</v>
      </c>
      <c r="F20" s="741">
        <v>175696226</v>
      </c>
      <c r="G20" s="534"/>
      <c r="H20" s="534"/>
      <c r="I20" s="534"/>
      <c r="J20" s="735">
        <v>1377776</v>
      </c>
    </row>
    <row r="21" spans="1:10" ht="17.25" customHeight="1" thickBot="1">
      <c r="A21" s="744"/>
      <c r="B21" s="746"/>
      <c r="C21" s="748"/>
      <c r="D21" s="533"/>
      <c r="E21" s="749"/>
      <c r="F21" s="749"/>
      <c r="G21" s="534"/>
      <c r="H21" s="534"/>
      <c r="I21" s="534"/>
      <c r="J21" s="750"/>
    </row>
    <row r="22" spans="1:10" ht="17.25" customHeight="1" thickBot="1">
      <c r="A22" s="737"/>
      <c r="B22" s="738" t="s">
        <v>695</v>
      </c>
      <c r="C22" s="739"/>
      <c r="D22" s="531"/>
      <c r="E22" s="740"/>
      <c r="F22" s="740">
        <v>9909436</v>
      </c>
      <c r="G22" s="741"/>
      <c r="H22" s="741"/>
      <c r="I22" s="741"/>
      <c r="J22" s="735">
        <v>9909436</v>
      </c>
    </row>
    <row r="23" spans="1:10" ht="17.25" customHeight="1" thickBot="1">
      <c r="A23" s="737"/>
      <c r="B23" s="738"/>
      <c r="C23" s="739"/>
      <c r="D23" s="532"/>
      <c r="E23" s="740"/>
      <c r="F23" s="740"/>
      <c r="G23" s="742"/>
      <c r="H23" s="742"/>
      <c r="I23" s="742"/>
      <c r="J23" s="736"/>
    </row>
    <row r="24" spans="1:10" ht="13.5" thickBot="1">
      <c r="A24" s="760"/>
      <c r="B24" s="780"/>
      <c r="C24" s="781"/>
      <c r="D24" s="783"/>
      <c r="E24" s="785"/>
      <c r="F24" s="785"/>
      <c r="G24" s="787"/>
      <c r="H24" s="787"/>
      <c r="I24" s="787"/>
      <c r="J24" s="789">
        <v>19459351</v>
      </c>
    </row>
    <row r="25" spans="1:10" ht="18" customHeight="1" thickBot="1">
      <c r="A25" s="760"/>
      <c r="B25" s="780"/>
      <c r="C25" s="782"/>
      <c r="D25" s="784"/>
      <c r="E25" s="786"/>
      <c r="F25" s="786"/>
      <c r="G25" s="788"/>
      <c r="H25" s="788"/>
      <c r="I25" s="788"/>
      <c r="J25" s="789"/>
    </row>
    <row r="26" spans="1:10" ht="39.75" customHeight="1" thickBot="1">
      <c r="A26" s="445">
        <v>5</v>
      </c>
      <c r="B26" s="440" t="s">
        <v>620</v>
      </c>
      <c r="C26" s="441"/>
      <c r="D26" s="535"/>
      <c r="E26" s="536">
        <v>30746563</v>
      </c>
      <c r="F26" s="536">
        <v>9909436</v>
      </c>
      <c r="G26" s="537"/>
      <c r="H26" s="537"/>
      <c r="I26" s="537"/>
      <c r="J26" s="536">
        <v>30746563</v>
      </c>
    </row>
  </sheetData>
  <sheetProtection/>
  <mergeCells count="79">
    <mergeCell ref="G24:G25"/>
    <mergeCell ref="H24:H25"/>
    <mergeCell ref="I24:I25"/>
    <mergeCell ref="J24:J25"/>
    <mergeCell ref="G18:G19"/>
    <mergeCell ref="H18:H19"/>
    <mergeCell ref="I18:I19"/>
    <mergeCell ref="J18:J19"/>
    <mergeCell ref="H22:H23"/>
    <mergeCell ref="I22:I23"/>
    <mergeCell ref="A24:A25"/>
    <mergeCell ref="B24:B25"/>
    <mergeCell ref="C24:C25"/>
    <mergeCell ref="D24:D25"/>
    <mergeCell ref="E24:E25"/>
    <mergeCell ref="F24:F25"/>
    <mergeCell ref="G16:G17"/>
    <mergeCell ref="H16:H17"/>
    <mergeCell ref="I16:I17"/>
    <mergeCell ref="J16:J17"/>
    <mergeCell ref="A18:A19"/>
    <mergeCell ref="B18:B19"/>
    <mergeCell ref="C18:C19"/>
    <mergeCell ref="D18:D19"/>
    <mergeCell ref="E18:E19"/>
    <mergeCell ref="F18:F19"/>
    <mergeCell ref="G14:G15"/>
    <mergeCell ref="H14:H15"/>
    <mergeCell ref="I14:I15"/>
    <mergeCell ref="J14:J15"/>
    <mergeCell ref="A16:A17"/>
    <mergeCell ref="B16:B17"/>
    <mergeCell ref="C16:C17"/>
    <mergeCell ref="D16:D17"/>
    <mergeCell ref="E16:E17"/>
    <mergeCell ref="F16:F17"/>
    <mergeCell ref="G11:G13"/>
    <mergeCell ref="H11:H13"/>
    <mergeCell ref="I11:I13"/>
    <mergeCell ref="J11:J13"/>
    <mergeCell ref="A14:A15"/>
    <mergeCell ref="B14:B15"/>
    <mergeCell ref="C14:C15"/>
    <mergeCell ref="D14:D15"/>
    <mergeCell ref="E14:E15"/>
    <mergeCell ref="F14:F15"/>
    <mergeCell ref="F7:F8"/>
    <mergeCell ref="G7:G8"/>
    <mergeCell ref="H7:H8"/>
    <mergeCell ref="I7:I8"/>
    <mergeCell ref="A11:A13"/>
    <mergeCell ref="B11:B13"/>
    <mergeCell ref="C11:C13"/>
    <mergeCell ref="D11:D13"/>
    <mergeCell ref="E11:E13"/>
    <mergeCell ref="F11:F13"/>
    <mergeCell ref="I2:J2"/>
    <mergeCell ref="A4:J4"/>
    <mergeCell ref="G5:J5"/>
    <mergeCell ref="A6:A8"/>
    <mergeCell ref="B6:B8"/>
    <mergeCell ref="C6:C8"/>
    <mergeCell ref="D6:D8"/>
    <mergeCell ref="E6:E8"/>
    <mergeCell ref="F6:I6"/>
    <mergeCell ref="J6:J8"/>
    <mergeCell ref="A20:A21"/>
    <mergeCell ref="B20:B21"/>
    <mergeCell ref="C20:C21"/>
    <mergeCell ref="E20:E21"/>
    <mergeCell ref="F20:F21"/>
    <mergeCell ref="J20:J21"/>
    <mergeCell ref="J22:J23"/>
    <mergeCell ref="A22:A23"/>
    <mergeCell ref="B22:B23"/>
    <mergeCell ref="C22:C23"/>
    <mergeCell ref="E22:E23"/>
    <mergeCell ref="F22:F23"/>
    <mergeCell ref="G22:G2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E15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8.125" style="0" bestFit="1" customWidth="1"/>
    <col min="2" max="2" width="22.50390625" style="0" customWidth="1"/>
  </cols>
  <sheetData>
    <row r="3" ht="12.75">
      <c r="B3" s="613" t="s">
        <v>621</v>
      </c>
    </row>
    <row r="5" spans="1:2" ht="16.5">
      <c r="A5" s="791" t="s">
        <v>622</v>
      </c>
      <c r="B5" s="791"/>
    </row>
    <row r="6" spans="1:2" ht="16.5">
      <c r="A6" s="446"/>
      <c r="B6" s="446"/>
    </row>
    <row r="7" spans="1:2" ht="16.5">
      <c r="A7" s="446"/>
      <c r="B7" s="615" t="s">
        <v>353</v>
      </c>
    </row>
    <row r="8" spans="1:2" ht="15.75">
      <c r="A8" s="447" t="s">
        <v>2</v>
      </c>
      <c r="B8" s="448" t="s">
        <v>623</v>
      </c>
    </row>
    <row r="9" spans="1:2" ht="15.75">
      <c r="A9" s="449"/>
      <c r="B9" s="450"/>
    </row>
    <row r="10" spans="1:5" ht="15.75">
      <c r="A10" s="451" t="s">
        <v>624</v>
      </c>
      <c r="B10" s="452"/>
      <c r="E10" s="318"/>
    </row>
    <row r="11" spans="1:2" ht="15.75">
      <c r="A11" s="451" t="s">
        <v>625</v>
      </c>
      <c r="B11" s="452"/>
    </row>
    <row r="12" spans="1:2" ht="15.75">
      <c r="A12" s="451" t="s">
        <v>626</v>
      </c>
      <c r="B12" s="452"/>
    </row>
    <row r="13" spans="1:2" ht="15.75">
      <c r="A13" s="451" t="s">
        <v>627</v>
      </c>
      <c r="B13" s="452"/>
    </row>
    <row r="14" spans="1:2" ht="15.75">
      <c r="A14" s="451" t="s">
        <v>628</v>
      </c>
      <c r="B14" s="452"/>
    </row>
    <row r="15" spans="1:2" ht="15.75">
      <c r="A15" s="451" t="s">
        <v>629</v>
      </c>
      <c r="B15" s="452"/>
    </row>
  </sheetData>
  <sheetProtection/>
  <mergeCells count="1"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B1">
      <selection activeCell="M16" sqref="M16"/>
    </sheetView>
  </sheetViews>
  <sheetFormatPr defaultColWidth="9.00390625" defaultRowHeight="12.75"/>
  <cols>
    <col min="2" max="2" width="46.50390625" style="0" customWidth="1"/>
    <col min="3" max="3" width="15.625" style="0" customWidth="1"/>
    <col min="9" max="9" width="15.125" style="0" customWidth="1"/>
  </cols>
  <sheetData>
    <row r="1" spans="1:11" ht="15.75">
      <c r="A1" s="795" t="s">
        <v>630</v>
      </c>
      <c r="B1" s="796"/>
      <c r="C1" s="796"/>
      <c r="D1" s="796"/>
      <c r="E1" s="796"/>
      <c r="F1" s="796"/>
      <c r="G1" s="796"/>
      <c r="H1" s="796"/>
      <c r="I1" s="796"/>
      <c r="J1" s="792" t="s">
        <v>703</v>
      </c>
      <c r="K1" s="652"/>
    </row>
    <row r="2" spans="1:9" ht="14.25" thickBot="1">
      <c r="A2" s="453"/>
      <c r="B2" s="453"/>
      <c r="C2" s="453"/>
      <c r="D2" s="453"/>
      <c r="E2" s="453"/>
      <c r="F2" s="453"/>
      <c r="G2" s="453"/>
      <c r="H2" s="797" t="s">
        <v>353</v>
      </c>
      <c r="I2" s="797"/>
    </row>
    <row r="3" spans="1:9" ht="13.5" thickBot="1">
      <c r="A3" s="798" t="s">
        <v>631</v>
      </c>
      <c r="B3" s="800" t="s">
        <v>632</v>
      </c>
      <c r="C3" s="802" t="s">
        <v>633</v>
      </c>
      <c r="D3" s="804" t="s">
        <v>634</v>
      </c>
      <c r="E3" s="805"/>
      <c r="F3" s="805"/>
      <c r="G3" s="805"/>
      <c r="H3" s="805"/>
      <c r="I3" s="806" t="s">
        <v>635</v>
      </c>
    </row>
    <row r="4" spans="1:9" ht="43.5" customHeight="1" thickBot="1">
      <c r="A4" s="799"/>
      <c r="B4" s="801"/>
      <c r="C4" s="803"/>
      <c r="D4" s="454" t="s">
        <v>636</v>
      </c>
      <c r="E4" s="454" t="s">
        <v>637</v>
      </c>
      <c r="F4" s="454" t="s">
        <v>638</v>
      </c>
      <c r="G4" s="455" t="s">
        <v>639</v>
      </c>
      <c r="H4" s="455" t="s">
        <v>640</v>
      </c>
      <c r="I4" s="807"/>
    </row>
    <row r="5" spans="1:9" ht="21.75" thickBot="1">
      <c r="A5" s="456">
        <v>1</v>
      </c>
      <c r="B5" s="457">
        <v>2</v>
      </c>
      <c r="C5" s="457">
        <v>3</v>
      </c>
      <c r="D5" s="457">
        <v>4</v>
      </c>
      <c r="E5" s="457">
        <v>5</v>
      </c>
      <c r="F5" s="457">
        <v>6</v>
      </c>
      <c r="G5" s="457">
        <v>7</v>
      </c>
      <c r="H5" s="457" t="s">
        <v>641</v>
      </c>
      <c r="I5" s="458" t="s">
        <v>642</v>
      </c>
    </row>
    <row r="6" spans="1:9" ht="20.25" customHeight="1">
      <c r="A6" s="808" t="s">
        <v>643</v>
      </c>
      <c r="B6" s="809"/>
      <c r="C6" s="809"/>
      <c r="D6" s="809"/>
      <c r="E6" s="809"/>
      <c r="F6" s="809"/>
      <c r="G6" s="809"/>
      <c r="H6" s="809"/>
      <c r="I6" s="810"/>
    </row>
    <row r="7" spans="1:9" ht="23.25" customHeight="1">
      <c r="A7" s="459" t="s">
        <v>3</v>
      </c>
      <c r="B7" s="460" t="s">
        <v>644</v>
      </c>
      <c r="C7" s="461"/>
      <c r="D7" s="462"/>
      <c r="E7" s="462"/>
      <c r="F7" s="462"/>
      <c r="G7" s="463"/>
      <c r="H7" s="464">
        <f aca="true" t="shared" si="0" ref="H7:H13">SUM(D7:G7)</f>
        <v>0</v>
      </c>
      <c r="I7" s="465">
        <f aca="true" t="shared" si="1" ref="I7:I13">C7+H7</f>
        <v>0</v>
      </c>
    </row>
    <row r="8" spans="1:9" ht="30" customHeight="1">
      <c r="A8" s="459" t="s">
        <v>4</v>
      </c>
      <c r="B8" s="460" t="s">
        <v>645</v>
      </c>
      <c r="C8" s="461"/>
      <c r="D8" s="462"/>
      <c r="E8" s="462"/>
      <c r="F8" s="462"/>
      <c r="G8" s="463"/>
      <c r="H8" s="464">
        <f t="shared" si="0"/>
        <v>0</v>
      </c>
      <c r="I8" s="465">
        <f t="shared" si="1"/>
        <v>0</v>
      </c>
    </row>
    <row r="9" spans="1:9" ht="29.25" customHeight="1">
      <c r="A9" s="459" t="s">
        <v>5</v>
      </c>
      <c r="B9" s="460" t="s">
        <v>646</v>
      </c>
      <c r="C9" s="461"/>
      <c r="D9" s="462"/>
      <c r="E9" s="462"/>
      <c r="F9" s="462"/>
      <c r="G9" s="463"/>
      <c r="H9" s="464">
        <f t="shared" si="0"/>
        <v>0</v>
      </c>
      <c r="I9" s="465">
        <f t="shared" si="1"/>
        <v>0</v>
      </c>
    </row>
    <row r="10" spans="1:9" ht="22.5" customHeight="1">
      <c r="A10" s="459" t="s">
        <v>6</v>
      </c>
      <c r="B10" s="460" t="s">
        <v>647</v>
      </c>
      <c r="C10" s="461"/>
      <c r="D10" s="462"/>
      <c r="E10" s="462"/>
      <c r="F10" s="462"/>
      <c r="G10" s="463"/>
      <c r="H10" s="464">
        <f t="shared" si="0"/>
        <v>0</v>
      </c>
      <c r="I10" s="465">
        <f t="shared" si="1"/>
        <v>0</v>
      </c>
    </row>
    <row r="11" spans="1:9" ht="26.25" customHeight="1">
      <c r="A11" s="459" t="s">
        <v>7</v>
      </c>
      <c r="B11" s="460" t="s">
        <v>648</v>
      </c>
      <c r="C11" s="461"/>
      <c r="D11" s="462"/>
      <c r="E11" s="462"/>
      <c r="F11" s="462"/>
      <c r="G11" s="463"/>
      <c r="H11" s="464">
        <f t="shared" si="0"/>
        <v>0</v>
      </c>
      <c r="I11" s="465">
        <f t="shared" si="1"/>
        <v>0</v>
      </c>
    </row>
    <row r="12" spans="1:9" ht="18.75" customHeight="1">
      <c r="A12" s="466" t="s">
        <v>8</v>
      </c>
      <c r="B12" s="467" t="s">
        <v>649</v>
      </c>
      <c r="C12" s="468"/>
      <c r="D12" s="469"/>
      <c r="E12" s="469"/>
      <c r="F12" s="469"/>
      <c r="G12" s="470"/>
      <c r="H12" s="464">
        <f t="shared" si="0"/>
        <v>0</v>
      </c>
      <c r="I12" s="465">
        <f t="shared" si="1"/>
        <v>0</v>
      </c>
    </row>
    <row r="13" spans="1:9" ht="17.25" customHeight="1" thickBot="1">
      <c r="A13" s="471" t="s">
        <v>9</v>
      </c>
      <c r="B13" s="472" t="s">
        <v>650</v>
      </c>
      <c r="C13" s="473">
        <v>3463253</v>
      </c>
      <c r="D13" s="474"/>
      <c r="E13" s="474"/>
      <c r="F13" s="474"/>
      <c r="G13" s="475"/>
      <c r="H13" s="464">
        <f t="shared" si="0"/>
        <v>0</v>
      </c>
      <c r="I13" s="465">
        <f t="shared" si="1"/>
        <v>3463253</v>
      </c>
    </row>
    <row r="14" spans="1:9" ht="21" customHeight="1" thickBot="1">
      <c r="A14" s="811" t="s">
        <v>651</v>
      </c>
      <c r="B14" s="812"/>
      <c r="C14" s="476">
        <f aca="true" t="shared" si="2" ref="C14:I14">SUM(C7:C13)</f>
        <v>3463253</v>
      </c>
      <c r="D14" s="476">
        <f t="shared" si="2"/>
        <v>0</v>
      </c>
      <c r="E14" s="476">
        <f t="shared" si="2"/>
        <v>0</v>
      </c>
      <c r="F14" s="476">
        <f t="shared" si="2"/>
        <v>0</v>
      </c>
      <c r="G14" s="477">
        <f t="shared" si="2"/>
        <v>0</v>
      </c>
      <c r="H14" s="477">
        <f t="shared" si="2"/>
        <v>0</v>
      </c>
      <c r="I14" s="478">
        <f t="shared" si="2"/>
        <v>3463253</v>
      </c>
    </row>
    <row r="15" spans="1:9" ht="12.75">
      <c r="A15" s="813" t="s">
        <v>652</v>
      </c>
      <c r="B15" s="814"/>
      <c r="C15" s="814"/>
      <c r="D15" s="814"/>
      <c r="E15" s="814"/>
      <c r="F15" s="814"/>
      <c r="G15" s="814"/>
      <c r="H15" s="814"/>
      <c r="I15" s="815"/>
    </row>
    <row r="16" spans="1:9" ht="12.75">
      <c r="A16" s="459" t="s">
        <v>3</v>
      </c>
      <c r="B16" s="460" t="s">
        <v>653</v>
      </c>
      <c r="C16" s="461"/>
      <c r="D16" s="462"/>
      <c r="E16" s="462"/>
      <c r="F16" s="462"/>
      <c r="G16" s="463"/>
      <c r="H16" s="464">
        <f>SUM(D16:G16)</f>
        <v>0</v>
      </c>
      <c r="I16" s="465">
        <f>C16+H16</f>
        <v>0</v>
      </c>
    </row>
    <row r="17" spans="1:9" ht="13.5" thickBot="1">
      <c r="A17" s="471" t="s">
        <v>4</v>
      </c>
      <c r="B17" s="472" t="s">
        <v>650</v>
      </c>
      <c r="C17" s="473"/>
      <c r="D17" s="474"/>
      <c r="E17" s="474"/>
      <c r="F17" s="474"/>
      <c r="G17" s="475"/>
      <c r="H17" s="464">
        <f>SUM(D17:G17)</f>
        <v>0</v>
      </c>
      <c r="I17" s="479">
        <f>C17+H17</f>
        <v>0</v>
      </c>
    </row>
    <row r="18" spans="1:9" ht="19.5" customHeight="1" thickBot="1">
      <c r="A18" s="811" t="s">
        <v>654</v>
      </c>
      <c r="B18" s="812"/>
      <c r="C18" s="476">
        <f aca="true" t="shared" si="3" ref="C18:I18">SUM(C16:C17)</f>
        <v>0</v>
      </c>
      <c r="D18" s="476">
        <f t="shared" si="3"/>
        <v>0</v>
      </c>
      <c r="E18" s="476">
        <f t="shared" si="3"/>
        <v>0</v>
      </c>
      <c r="F18" s="476">
        <f t="shared" si="3"/>
        <v>0</v>
      </c>
      <c r="G18" s="477">
        <f t="shared" si="3"/>
        <v>0</v>
      </c>
      <c r="H18" s="477">
        <f t="shared" si="3"/>
        <v>0</v>
      </c>
      <c r="I18" s="478">
        <f t="shared" si="3"/>
        <v>0</v>
      </c>
    </row>
    <row r="19" spans="1:9" ht="18.75" customHeight="1" thickBot="1">
      <c r="A19" s="793" t="s">
        <v>655</v>
      </c>
      <c r="B19" s="794"/>
      <c r="C19" s="480">
        <f aca="true" t="shared" si="4" ref="C19:I19">C14+C18</f>
        <v>3463253</v>
      </c>
      <c r="D19" s="480">
        <f t="shared" si="4"/>
        <v>0</v>
      </c>
      <c r="E19" s="480">
        <f t="shared" si="4"/>
        <v>0</v>
      </c>
      <c r="F19" s="480">
        <f t="shared" si="4"/>
        <v>0</v>
      </c>
      <c r="G19" s="480">
        <f t="shared" si="4"/>
        <v>0</v>
      </c>
      <c r="H19" s="480">
        <f t="shared" si="4"/>
        <v>0</v>
      </c>
      <c r="I19" s="478">
        <f t="shared" si="4"/>
        <v>3463253</v>
      </c>
    </row>
  </sheetData>
  <sheetProtection/>
  <mergeCells count="13">
    <mergeCell ref="A14:B14"/>
    <mergeCell ref="A15:I15"/>
    <mergeCell ref="A18:B18"/>
    <mergeCell ref="J1:K1"/>
    <mergeCell ref="A19:B19"/>
    <mergeCell ref="A1:I1"/>
    <mergeCell ref="H2:I2"/>
    <mergeCell ref="A3:A4"/>
    <mergeCell ref="B3:B4"/>
    <mergeCell ref="C3:C4"/>
    <mergeCell ref="D3:H3"/>
    <mergeCell ref="I3:I4"/>
    <mergeCell ref="A6:I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K11" sqref="K11"/>
    </sheetView>
  </sheetViews>
  <sheetFormatPr defaultColWidth="9.00390625" defaultRowHeight="12.75"/>
  <cols>
    <col min="1" max="1" width="6.00390625" style="0" customWidth="1"/>
    <col min="2" max="2" width="33.00390625" style="0" customWidth="1"/>
  </cols>
  <sheetData>
    <row r="1" spans="7:8" ht="12.75">
      <c r="G1" s="792" t="s">
        <v>704</v>
      </c>
      <c r="H1" s="792"/>
    </row>
    <row r="2" spans="1:8" ht="15.75">
      <c r="A2" s="816" t="s">
        <v>784</v>
      </c>
      <c r="B2" s="816"/>
      <c r="C2" s="816"/>
      <c r="D2" s="816"/>
      <c r="E2" s="816"/>
      <c r="F2" s="816"/>
      <c r="G2" s="816"/>
      <c r="H2" s="816"/>
    </row>
    <row r="4" spans="1:8" ht="15.75" thickBot="1">
      <c r="A4" s="481"/>
      <c r="B4" s="482"/>
      <c r="C4" s="482"/>
      <c r="D4" s="482"/>
      <c r="E4" s="482"/>
      <c r="F4" s="482"/>
      <c r="G4" s="482"/>
      <c r="H4" s="483" t="s">
        <v>351</v>
      </c>
    </row>
    <row r="5" spans="1:8" ht="12.75">
      <c r="A5" s="817" t="s">
        <v>37</v>
      </c>
      <c r="B5" s="819" t="s">
        <v>656</v>
      </c>
      <c r="C5" s="817" t="s">
        <v>657</v>
      </c>
      <c r="D5" s="817" t="s">
        <v>658</v>
      </c>
      <c r="E5" s="821" t="s">
        <v>659</v>
      </c>
      <c r="F5" s="823" t="s">
        <v>660</v>
      </c>
      <c r="G5" s="824"/>
      <c r="H5" s="825" t="s">
        <v>661</v>
      </c>
    </row>
    <row r="6" spans="1:8" ht="13.5" thickBot="1">
      <c r="A6" s="818"/>
      <c r="B6" s="820"/>
      <c r="C6" s="820"/>
      <c r="D6" s="818"/>
      <c r="E6" s="822"/>
      <c r="F6" s="484" t="s">
        <v>662</v>
      </c>
      <c r="G6" s="485" t="s">
        <v>663</v>
      </c>
      <c r="H6" s="826"/>
    </row>
    <row r="7" spans="1:8" ht="13.5" thickBot="1">
      <c r="A7" s="486">
        <v>1</v>
      </c>
      <c r="B7" s="487">
        <v>2</v>
      </c>
      <c r="C7" s="487">
        <v>3</v>
      </c>
      <c r="D7" s="488">
        <v>4</v>
      </c>
      <c r="E7" s="486">
        <v>5</v>
      </c>
      <c r="F7" s="488">
        <v>6</v>
      </c>
      <c r="G7" s="488">
        <v>7</v>
      </c>
      <c r="H7" s="489">
        <v>8</v>
      </c>
    </row>
    <row r="8" spans="1:8" ht="13.5" thickBot="1">
      <c r="A8" s="490" t="s">
        <v>3</v>
      </c>
      <c r="B8" s="491" t="s">
        <v>664</v>
      </c>
      <c r="C8" s="492"/>
      <c r="D8" s="493"/>
      <c r="E8" s="494">
        <f>SUM(E9:E12)</f>
        <v>0</v>
      </c>
      <c r="F8" s="495">
        <f>SUM(F9:F12)</f>
        <v>0</v>
      </c>
      <c r="G8" s="495">
        <f>SUM(G9:G12)</f>
        <v>0</v>
      </c>
      <c r="H8" s="496">
        <f>SUM(H9:H12)</f>
        <v>0</v>
      </c>
    </row>
    <row r="9" spans="1:8" ht="12.75">
      <c r="A9" s="497" t="s">
        <v>4</v>
      </c>
      <c r="B9" s="498"/>
      <c r="C9" s="499"/>
      <c r="D9" s="500"/>
      <c r="E9" s="501">
        <v>0</v>
      </c>
      <c r="F9" s="502"/>
      <c r="G9" s="502"/>
      <c r="H9" s="503"/>
    </row>
    <row r="10" spans="1:8" ht="12.75">
      <c r="A10" s="497" t="s">
        <v>5</v>
      </c>
      <c r="B10" s="498"/>
      <c r="C10" s="499"/>
      <c r="D10" s="500"/>
      <c r="E10" s="501"/>
      <c r="F10" s="502"/>
      <c r="G10" s="502"/>
      <c r="H10" s="503"/>
    </row>
    <row r="11" spans="1:8" ht="12.75">
      <c r="A11" s="497" t="s">
        <v>6</v>
      </c>
      <c r="B11" s="498" t="s">
        <v>665</v>
      </c>
      <c r="C11" s="499"/>
      <c r="D11" s="500"/>
      <c r="E11" s="501"/>
      <c r="F11" s="502"/>
      <c r="G11" s="502"/>
      <c r="H11" s="503"/>
    </row>
    <row r="12" spans="1:8" ht="13.5" thickBot="1">
      <c r="A12" s="497" t="s">
        <v>7</v>
      </c>
      <c r="B12" s="498" t="s">
        <v>665</v>
      </c>
      <c r="C12" s="499"/>
      <c r="D12" s="500"/>
      <c r="E12" s="501"/>
      <c r="F12" s="502"/>
      <c r="G12" s="502"/>
      <c r="H12" s="503"/>
    </row>
    <row r="13" spans="1:8" ht="13.5" thickBot="1">
      <c r="A13" s="490" t="s">
        <v>8</v>
      </c>
      <c r="B13" s="491" t="s">
        <v>666</v>
      </c>
      <c r="C13" s="504"/>
      <c r="D13" s="505"/>
      <c r="E13" s="494">
        <f>SUM(E14:E17)</f>
        <v>0</v>
      </c>
      <c r="F13" s="495">
        <f>SUM(F14:F17)</f>
        <v>0</v>
      </c>
      <c r="G13" s="495">
        <f>SUM(G14:G17)</f>
        <v>0</v>
      </c>
      <c r="H13" s="496">
        <f>SUM(H14:H17)</f>
        <v>0</v>
      </c>
    </row>
    <row r="14" spans="1:8" ht="12.75">
      <c r="A14" s="497" t="s">
        <v>9</v>
      </c>
      <c r="B14" s="498"/>
      <c r="C14" s="499"/>
      <c r="D14" s="500"/>
      <c r="E14" s="501"/>
      <c r="F14" s="502"/>
      <c r="G14" s="502"/>
      <c r="H14" s="503"/>
    </row>
    <row r="15" spans="1:8" ht="12.75">
      <c r="A15" s="497" t="s">
        <v>10</v>
      </c>
      <c r="B15" s="498" t="s">
        <v>665</v>
      </c>
      <c r="C15" s="499"/>
      <c r="D15" s="500"/>
      <c r="E15" s="501"/>
      <c r="F15" s="502"/>
      <c r="G15" s="502"/>
      <c r="H15" s="503"/>
    </row>
    <row r="16" spans="1:8" ht="12.75">
      <c r="A16" s="497" t="s">
        <v>11</v>
      </c>
      <c r="B16" s="498" t="s">
        <v>665</v>
      </c>
      <c r="C16" s="499"/>
      <c r="D16" s="500"/>
      <c r="E16" s="501"/>
      <c r="F16" s="502"/>
      <c r="G16" s="502"/>
      <c r="H16" s="503"/>
    </row>
    <row r="17" spans="1:8" ht="13.5" thickBot="1">
      <c r="A17" s="497" t="s">
        <v>12</v>
      </c>
      <c r="B17" s="498" t="s">
        <v>665</v>
      </c>
      <c r="C17" s="499"/>
      <c r="D17" s="500"/>
      <c r="E17" s="501"/>
      <c r="F17" s="502"/>
      <c r="G17" s="502"/>
      <c r="H17" s="503"/>
    </row>
    <row r="18" spans="1:8" ht="13.5" thickBot="1">
      <c r="A18" s="490" t="s">
        <v>13</v>
      </c>
      <c r="B18" s="491" t="s">
        <v>667</v>
      </c>
      <c r="C18" s="492"/>
      <c r="D18" s="493"/>
      <c r="E18" s="494">
        <f>E8+E13</f>
        <v>0</v>
      </c>
      <c r="F18" s="495">
        <f>F8+F13</f>
        <v>0</v>
      </c>
      <c r="G18" s="495">
        <f>G8+G13</f>
        <v>0</v>
      </c>
      <c r="H18" s="496">
        <f>H8+H13</f>
        <v>0</v>
      </c>
    </row>
  </sheetData>
  <sheetProtection/>
  <mergeCells count="9">
    <mergeCell ref="G1:H1"/>
    <mergeCell ref="A2:H2"/>
    <mergeCell ref="A5:A6"/>
    <mergeCell ref="B5:B6"/>
    <mergeCell ref="C5:C6"/>
    <mergeCell ref="D5:D6"/>
    <mergeCell ref="E5:E6"/>
    <mergeCell ref="F5:G5"/>
    <mergeCell ref="H5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9"/>
  <sheetViews>
    <sheetView view="pageLayout" workbookViewId="0" topLeftCell="A1">
      <selection activeCell="E33" sqref="E33"/>
    </sheetView>
  </sheetViews>
  <sheetFormatPr defaultColWidth="9.00390625" defaultRowHeight="12.75"/>
  <cols>
    <col min="1" max="1" width="47.125" style="223" customWidth="1"/>
    <col min="2" max="2" width="24.875" style="224" customWidth="1"/>
    <col min="3" max="3" width="27.375" style="224" customWidth="1"/>
    <col min="4" max="4" width="28.125" style="224" customWidth="1"/>
    <col min="5" max="5" width="16.625" style="224" customWidth="1"/>
    <col min="6" max="6" width="18.875" style="26" customWidth="1"/>
  </cols>
  <sheetData>
    <row r="1" ht="12.75">
      <c r="E1" s="578" t="s">
        <v>743</v>
      </c>
    </row>
    <row r="2" spans="1:6" ht="15.75">
      <c r="A2" s="827" t="s">
        <v>449</v>
      </c>
      <c r="B2" s="827"/>
      <c r="C2" s="827"/>
      <c r="D2" s="827"/>
      <c r="E2" s="827"/>
      <c r="F2" s="827"/>
    </row>
    <row r="3" spans="1:5" ht="14.25" thickBot="1">
      <c r="A3" s="32"/>
      <c r="B3" s="26"/>
      <c r="C3" s="26"/>
      <c r="D3" s="216" t="s">
        <v>352</v>
      </c>
      <c r="E3" s="26"/>
    </row>
    <row r="4" spans="1:6" ht="24.75" thickBot="1">
      <c r="A4" s="33" t="s">
        <v>357</v>
      </c>
      <c r="B4" s="34" t="s">
        <v>772</v>
      </c>
      <c r="C4" s="34" t="s">
        <v>785</v>
      </c>
      <c r="D4" s="34" t="s">
        <v>401</v>
      </c>
      <c r="E4"/>
      <c r="F4"/>
    </row>
    <row r="5" spans="1:6" ht="13.5" thickBot="1">
      <c r="A5" s="217" t="s">
        <v>343</v>
      </c>
      <c r="B5" s="218" t="s">
        <v>344</v>
      </c>
      <c r="C5" s="218" t="s">
        <v>345</v>
      </c>
      <c r="D5" s="218" t="s">
        <v>347</v>
      </c>
      <c r="E5"/>
      <c r="F5"/>
    </row>
    <row r="6" spans="1:6" ht="12.75">
      <c r="A6" s="219" t="s">
        <v>786</v>
      </c>
      <c r="B6" s="19"/>
      <c r="C6" s="236" t="s">
        <v>792</v>
      </c>
      <c r="D6" s="19">
        <v>990600</v>
      </c>
      <c r="E6"/>
      <c r="F6"/>
    </row>
    <row r="7" spans="1:6" ht="12.75">
      <c r="A7" s="219" t="s">
        <v>787</v>
      </c>
      <c r="B7" s="19"/>
      <c r="C7" s="236" t="s">
        <v>793</v>
      </c>
      <c r="D7" s="19">
        <v>165000</v>
      </c>
      <c r="E7"/>
      <c r="F7"/>
    </row>
    <row r="8" spans="1:6" ht="12.75">
      <c r="A8" s="219" t="s">
        <v>788</v>
      </c>
      <c r="B8" s="19"/>
      <c r="C8" s="236" t="s">
        <v>791</v>
      </c>
      <c r="D8" s="19">
        <v>298900</v>
      </c>
      <c r="E8"/>
      <c r="F8"/>
    </row>
    <row r="9" spans="1:6" ht="12.75">
      <c r="A9" s="220" t="s">
        <v>389</v>
      </c>
      <c r="B9" s="19"/>
      <c r="C9" s="236" t="s">
        <v>790</v>
      </c>
      <c r="D9" s="19">
        <v>155232</v>
      </c>
      <c r="E9"/>
      <c r="F9"/>
    </row>
    <row r="10" spans="1:6" ht="12.75">
      <c r="A10" s="220" t="s">
        <v>796</v>
      </c>
      <c r="B10" s="19"/>
      <c r="C10" s="236" t="s">
        <v>795</v>
      </c>
      <c r="D10" s="19"/>
      <c r="E10"/>
      <c r="F10"/>
    </row>
    <row r="11" spans="1:6" ht="13.5" thickBot="1">
      <c r="A11" s="219" t="s">
        <v>789</v>
      </c>
      <c r="B11" s="19"/>
      <c r="C11" s="236" t="s">
        <v>794</v>
      </c>
      <c r="D11" s="19">
        <v>98990</v>
      </c>
      <c r="E11"/>
      <c r="F11"/>
    </row>
    <row r="12" spans="1:6" ht="13.5" thickBot="1">
      <c r="A12" s="221" t="s">
        <v>358</v>
      </c>
      <c r="B12" s="222">
        <f>SUM(B6,B8,B7,B9,B11)</f>
        <v>0</v>
      </c>
      <c r="C12" s="222">
        <v>2270522</v>
      </c>
      <c r="D12" s="222">
        <f>SUM(D6:D11)</f>
        <v>1708722</v>
      </c>
      <c r="E12"/>
      <c r="F12"/>
    </row>
    <row r="13" spans="5:6" ht="12.75">
      <c r="E13"/>
      <c r="F13"/>
    </row>
    <row r="14" spans="5:6" ht="12.75">
      <c r="E14"/>
      <c r="F14"/>
    </row>
    <row r="15" spans="5:6" ht="12.75">
      <c r="E15"/>
      <c r="F15"/>
    </row>
    <row r="16" spans="5:6" ht="12.75">
      <c r="E16"/>
      <c r="F16"/>
    </row>
    <row r="17" spans="5:6" ht="12.75">
      <c r="E17" s="381" t="s">
        <v>744</v>
      </c>
      <c r="F17"/>
    </row>
    <row r="18" spans="1:6" ht="15.75">
      <c r="A18" s="827" t="s">
        <v>448</v>
      </c>
      <c r="B18" s="827"/>
      <c r="C18" s="827"/>
      <c r="D18" s="827"/>
      <c r="E18" s="827"/>
      <c r="F18" s="827"/>
    </row>
    <row r="19" spans="1:6" ht="14.25" thickBot="1">
      <c r="A19" s="32"/>
      <c r="B19" s="26"/>
      <c r="C19" s="26"/>
      <c r="D19" s="216" t="s">
        <v>351</v>
      </c>
      <c r="E19" s="26"/>
      <c r="F19" s="224"/>
    </row>
    <row r="20" spans="1:6" ht="24.75" thickBot="1">
      <c r="A20" s="33" t="s">
        <v>359</v>
      </c>
      <c r="B20" s="34" t="s">
        <v>772</v>
      </c>
      <c r="C20" s="34" t="s">
        <v>774</v>
      </c>
      <c r="D20" s="34" t="s">
        <v>401</v>
      </c>
      <c r="E20"/>
      <c r="F20"/>
    </row>
    <row r="21" spans="1:6" ht="13.5" thickBot="1">
      <c r="A21" s="217" t="s">
        <v>343</v>
      </c>
      <c r="B21" s="218" t="s">
        <v>344</v>
      </c>
      <c r="C21" s="218" t="s">
        <v>345</v>
      </c>
      <c r="D21" s="218" t="s">
        <v>347</v>
      </c>
      <c r="E21"/>
      <c r="F21"/>
    </row>
    <row r="22" spans="1:6" ht="12.75">
      <c r="A22" s="225" t="s">
        <v>360</v>
      </c>
      <c r="B22" s="226">
        <v>10000000</v>
      </c>
      <c r="C22" s="279" t="s">
        <v>792</v>
      </c>
      <c r="D22" s="226"/>
      <c r="E22"/>
      <c r="F22"/>
    </row>
    <row r="23" spans="1:6" ht="12.75">
      <c r="A23" s="225" t="s">
        <v>798</v>
      </c>
      <c r="B23" s="226">
        <v>254000</v>
      </c>
      <c r="C23" s="279" t="s">
        <v>802</v>
      </c>
      <c r="D23" s="226"/>
      <c r="E23"/>
      <c r="F23"/>
    </row>
    <row r="24" spans="1:6" ht="12.75">
      <c r="A24" s="225" t="s">
        <v>799</v>
      </c>
      <c r="B24" s="226"/>
      <c r="C24" s="279" t="s">
        <v>801</v>
      </c>
      <c r="D24" s="226">
        <v>7191260</v>
      </c>
      <c r="E24"/>
      <c r="F24"/>
    </row>
    <row r="25" spans="1:6" ht="12.75">
      <c r="A25" s="225" t="s">
        <v>797</v>
      </c>
      <c r="B25" s="226">
        <v>2000000</v>
      </c>
      <c r="C25" s="279" t="s">
        <v>800</v>
      </c>
      <c r="D25" s="226">
        <v>2000000</v>
      </c>
      <c r="E25"/>
      <c r="F25"/>
    </row>
    <row r="26" spans="1:6" ht="12.75">
      <c r="A26" s="225"/>
      <c r="B26" s="226"/>
      <c r="C26" s="279"/>
      <c r="D26" s="226"/>
      <c r="E26"/>
      <c r="F26"/>
    </row>
    <row r="27" spans="1:6" ht="12.75">
      <c r="A27" s="225" t="s">
        <v>390</v>
      </c>
      <c r="B27" s="226"/>
      <c r="C27" s="279"/>
      <c r="D27" s="226"/>
      <c r="E27"/>
      <c r="F27"/>
    </row>
    <row r="28" spans="1:6" ht="13.5" thickBot="1">
      <c r="A28" s="225"/>
      <c r="B28" s="226"/>
      <c r="C28" s="279"/>
      <c r="D28" s="226"/>
      <c r="E28"/>
      <c r="F28"/>
    </row>
    <row r="29" spans="1:6" ht="13.5" thickBot="1">
      <c r="A29" s="221" t="s">
        <v>358</v>
      </c>
      <c r="B29" s="227">
        <f>SUM(B22:B28)</f>
        <v>12254000</v>
      </c>
      <c r="C29" s="227">
        <v>196752886</v>
      </c>
      <c r="D29" s="227">
        <f>SUM(D22:D28)</f>
        <v>9191260</v>
      </c>
      <c r="E29"/>
      <c r="F29"/>
    </row>
  </sheetData>
  <sheetProtection/>
  <mergeCells count="2">
    <mergeCell ref="A2:F2"/>
    <mergeCell ref="A18:F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4">
      <selection activeCell="G21" sqref="G21"/>
    </sheetView>
  </sheetViews>
  <sheetFormatPr defaultColWidth="9.00390625" defaultRowHeight="24" customHeight="1"/>
  <cols>
    <col min="1" max="1" width="41.50390625" style="0" customWidth="1"/>
    <col min="2" max="2" width="17.00390625" style="0" customWidth="1"/>
    <col min="3" max="3" width="16.125" style="0" customWidth="1"/>
    <col min="4" max="4" width="15.50390625" style="0" customWidth="1"/>
  </cols>
  <sheetData>
    <row r="1" spans="1:4" ht="24" customHeight="1">
      <c r="A1" s="828" t="s">
        <v>805</v>
      </c>
      <c r="B1" s="828"/>
      <c r="C1" s="828"/>
      <c r="D1" s="242" t="s">
        <v>705</v>
      </c>
    </row>
    <row r="3" spans="1:4" ht="48.75" customHeight="1">
      <c r="A3" s="238" t="s">
        <v>35</v>
      </c>
      <c r="B3" s="238" t="s">
        <v>803</v>
      </c>
      <c r="C3" s="237" t="s">
        <v>804</v>
      </c>
      <c r="D3" s="238" t="s">
        <v>401</v>
      </c>
    </row>
    <row r="4" spans="1:4" ht="12.75" customHeight="1">
      <c r="A4" s="228" t="s">
        <v>343</v>
      </c>
      <c r="B4" s="228" t="s">
        <v>344</v>
      </c>
      <c r="C4" s="228" t="s">
        <v>347</v>
      </c>
      <c r="D4" s="229"/>
    </row>
    <row r="5" spans="1:4" ht="24" customHeight="1">
      <c r="A5" s="229" t="s">
        <v>361</v>
      </c>
      <c r="B5" s="229">
        <v>1206000</v>
      </c>
      <c r="C5" s="239">
        <v>887510</v>
      </c>
      <c r="D5" s="239">
        <v>887510</v>
      </c>
    </row>
    <row r="6" spans="1:4" ht="24" customHeight="1">
      <c r="A6" s="229" t="s">
        <v>362</v>
      </c>
      <c r="B6" s="229">
        <v>1000000</v>
      </c>
      <c r="C6" s="239">
        <v>1150000</v>
      </c>
      <c r="D6" s="239">
        <v>1150000</v>
      </c>
    </row>
    <row r="7" spans="1:4" ht="24" customHeight="1">
      <c r="A7" s="229" t="s">
        <v>363</v>
      </c>
      <c r="B7" s="229"/>
      <c r="C7" s="239">
        <v>200000</v>
      </c>
      <c r="D7" s="239">
        <v>200000</v>
      </c>
    </row>
    <row r="8" spans="1:4" ht="24" customHeight="1">
      <c r="A8" s="229" t="s">
        <v>364</v>
      </c>
      <c r="B8" s="229">
        <v>828000</v>
      </c>
      <c r="C8" s="239">
        <v>937000</v>
      </c>
      <c r="D8" s="239">
        <v>937000</v>
      </c>
    </row>
    <row r="9" spans="1:4" ht="24" customHeight="1">
      <c r="A9" s="229" t="s">
        <v>365</v>
      </c>
      <c r="B9" s="229">
        <v>150000</v>
      </c>
      <c r="C9" s="239"/>
      <c r="D9" s="239"/>
    </row>
    <row r="10" spans="1:4" ht="24" customHeight="1">
      <c r="A10" s="229" t="s">
        <v>366</v>
      </c>
      <c r="B10" s="229">
        <v>200000</v>
      </c>
      <c r="C10" s="239">
        <v>30000</v>
      </c>
      <c r="D10" s="239">
        <v>30000</v>
      </c>
    </row>
    <row r="11" spans="1:4" ht="24" customHeight="1">
      <c r="A11" s="229" t="s">
        <v>367</v>
      </c>
      <c r="B11" s="229"/>
      <c r="C11" s="239">
        <v>126000</v>
      </c>
      <c r="D11" s="239">
        <v>126000</v>
      </c>
    </row>
    <row r="12" spans="1:4" ht="24" customHeight="1">
      <c r="A12" s="229" t="s">
        <v>368</v>
      </c>
      <c r="B12" s="229">
        <v>100000</v>
      </c>
      <c r="C12" s="239">
        <v>224000</v>
      </c>
      <c r="D12" s="239">
        <v>224000</v>
      </c>
    </row>
    <row r="13" spans="1:4" ht="24" customHeight="1">
      <c r="A13" s="229" t="s">
        <v>369</v>
      </c>
      <c r="B13" s="229">
        <v>40000</v>
      </c>
      <c r="C13" s="239">
        <v>14000</v>
      </c>
      <c r="D13" s="239">
        <v>14000</v>
      </c>
    </row>
    <row r="14" spans="1:4" ht="24" customHeight="1">
      <c r="A14" s="229" t="s">
        <v>370</v>
      </c>
      <c r="B14" s="229">
        <v>174250</v>
      </c>
      <c r="C14" s="239">
        <v>262000</v>
      </c>
      <c r="D14" s="239">
        <v>262000</v>
      </c>
    </row>
    <row r="15" spans="1:4" ht="24" customHeight="1">
      <c r="A15" s="229" t="s">
        <v>371</v>
      </c>
      <c r="B15" s="229">
        <v>120000</v>
      </c>
      <c r="C15" s="239">
        <v>84000</v>
      </c>
      <c r="D15" s="239">
        <v>84000</v>
      </c>
    </row>
    <row r="16" spans="1:4" ht="24" customHeight="1">
      <c r="A16" s="229" t="s">
        <v>806</v>
      </c>
      <c r="B16" s="229">
        <v>672000</v>
      </c>
      <c r="C16" s="239">
        <v>570000</v>
      </c>
      <c r="D16" s="239">
        <v>570000</v>
      </c>
    </row>
    <row r="17" spans="1:4" ht="24" customHeight="1">
      <c r="A17" s="229" t="s">
        <v>807</v>
      </c>
      <c r="B17" s="229"/>
      <c r="C17" s="239">
        <v>200000</v>
      </c>
      <c r="D17" s="239">
        <v>200000</v>
      </c>
    </row>
    <row r="18" spans="1:4" ht="24" customHeight="1">
      <c r="A18" s="229" t="s">
        <v>391</v>
      </c>
      <c r="B18" s="229"/>
      <c r="C18" s="239">
        <v>511000</v>
      </c>
      <c r="D18" s="239">
        <v>511000</v>
      </c>
    </row>
    <row r="19" spans="1:4" ht="24" customHeight="1">
      <c r="A19" s="229" t="s">
        <v>372</v>
      </c>
      <c r="B19" s="229">
        <v>1215240</v>
      </c>
      <c r="C19" s="239">
        <v>1020980</v>
      </c>
      <c r="D19" s="239"/>
    </row>
    <row r="20" spans="1:4" ht="24" customHeight="1">
      <c r="A20" s="230" t="s">
        <v>373</v>
      </c>
      <c r="B20" s="230">
        <f>SUM(B5:B19)</f>
        <v>5705490</v>
      </c>
      <c r="C20" s="230">
        <f>SUM(C5:C19)</f>
        <v>6216490</v>
      </c>
      <c r="D20" s="230">
        <f>SUM(D5:D19)</f>
        <v>5195510</v>
      </c>
    </row>
    <row r="24" ht="24" customHeight="1">
      <c r="A24" s="241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  <headerFooter>
    <oddHeader>&amp;R&amp;"Times New Roman CE,Félkövér"12. sz. mellékle&amp;"Times New Roman CE,Normál"t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I21" sqref="I21"/>
    </sheetView>
  </sheetViews>
  <sheetFormatPr defaultColWidth="9.00390625" defaultRowHeight="21" customHeight="1"/>
  <cols>
    <col min="1" max="1" width="42.00390625" style="0" customWidth="1"/>
    <col min="2" max="2" width="23.00390625" style="0" customWidth="1"/>
    <col min="3" max="4" width="19.50390625" style="0" customWidth="1"/>
    <col min="5" max="5" width="18.625" style="0" customWidth="1"/>
    <col min="6" max="6" width="17.375" style="0" customWidth="1"/>
    <col min="7" max="7" width="11.875" style="0" customWidth="1"/>
    <col min="8" max="8" width="11.50390625" style="0" customWidth="1"/>
    <col min="9" max="9" width="13.00390625" style="0" customWidth="1"/>
    <col min="10" max="10" width="11.625" style="0" customWidth="1"/>
    <col min="11" max="11" width="13.875" style="0" customWidth="1"/>
    <col min="12" max="12" width="13.00390625" style="0" customWidth="1"/>
  </cols>
  <sheetData>
    <row r="1" spans="1:7" ht="21" customHeight="1">
      <c r="A1" s="816" t="s">
        <v>808</v>
      </c>
      <c r="B1" s="816"/>
      <c r="C1" s="816"/>
      <c r="D1" s="816"/>
      <c r="E1" s="816"/>
      <c r="F1" s="816"/>
      <c r="G1" s="231"/>
    </row>
    <row r="2" spans="1:7" ht="21" customHeight="1">
      <c r="A2" s="231"/>
      <c r="B2" s="231"/>
      <c r="C2" s="231"/>
      <c r="D2" s="231"/>
      <c r="E2" s="231"/>
      <c r="F2" s="244" t="s">
        <v>353</v>
      </c>
      <c r="G2" s="231"/>
    </row>
    <row r="3" spans="1:12" ht="21" customHeight="1">
      <c r="A3" s="193"/>
      <c r="B3" s="193"/>
      <c r="C3" s="193"/>
      <c r="D3" s="193"/>
      <c r="E3" s="193"/>
      <c r="F3" s="242" t="s">
        <v>668</v>
      </c>
      <c r="G3" s="193"/>
      <c r="H3" s="231"/>
      <c r="I3" s="231"/>
      <c r="J3" s="231"/>
      <c r="K3" s="231"/>
      <c r="L3" s="231"/>
    </row>
    <row r="4" spans="1:12" ht="21" customHeight="1">
      <c r="A4" s="831" t="s">
        <v>34</v>
      </c>
      <c r="B4" s="833" t="s">
        <v>772</v>
      </c>
      <c r="C4" s="833" t="s">
        <v>774</v>
      </c>
      <c r="D4" s="833" t="s">
        <v>401</v>
      </c>
      <c r="E4" s="835" t="s">
        <v>374</v>
      </c>
      <c r="F4" s="835" t="s">
        <v>400</v>
      </c>
      <c r="G4" s="240"/>
      <c r="H4" s="193"/>
      <c r="I4" s="193"/>
      <c r="J4" s="193"/>
      <c r="K4" s="193"/>
      <c r="L4" s="193"/>
    </row>
    <row r="5" spans="1:12" ht="2.25" customHeight="1">
      <c r="A5" s="832"/>
      <c r="B5" s="834"/>
      <c r="C5" s="834"/>
      <c r="D5" s="837"/>
      <c r="E5" s="836"/>
      <c r="F5" s="836"/>
      <c r="H5" s="193"/>
      <c r="I5" s="193"/>
      <c r="J5" s="193"/>
      <c r="K5" s="193"/>
      <c r="L5" s="193"/>
    </row>
    <row r="6" spans="1:12" ht="15.75" customHeight="1">
      <c r="A6" s="832"/>
      <c r="B6" s="834"/>
      <c r="C6" s="834"/>
      <c r="D6" s="838"/>
      <c r="E6" s="829" t="s">
        <v>375</v>
      </c>
      <c r="F6" s="830"/>
      <c r="H6" s="241"/>
      <c r="I6" s="241"/>
      <c r="J6" s="241"/>
      <c r="K6" s="241"/>
      <c r="L6" s="241"/>
    </row>
    <row r="7" spans="1:6" ht="18.75" customHeight="1">
      <c r="A7" s="232" t="s">
        <v>376</v>
      </c>
      <c r="B7" s="233">
        <v>11861862</v>
      </c>
      <c r="C7" s="233">
        <v>34652371</v>
      </c>
      <c r="D7" s="233">
        <v>21370812</v>
      </c>
      <c r="E7" s="233">
        <v>21370812</v>
      </c>
      <c r="F7" s="280"/>
    </row>
    <row r="8" spans="1:6" ht="15" customHeight="1">
      <c r="A8" s="232" t="s">
        <v>377</v>
      </c>
      <c r="B8" s="233">
        <v>367000</v>
      </c>
      <c r="C8" s="233">
        <v>367000</v>
      </c>
      <c r="D8" s="233">
        <v>124286</v>
      </c>
      <c r="E8" s="233">
        <v>124286</v>
      </c>
      <c r="F8" s="280"/>
    </row>
    <row r="9" spans="1:6" ht="18.75" customHeight="1">
      <c r="A9" s="234" t="s">
        <v>378</v>
      </c>
      <c r="B9" s="235">
        <v>1276096</v>
      </c>
      <c r="C9" s="235">
        <v>1276096</v>
      </c>
      <c r="D9" s="235">
        <v>1065666</v>
      </c>
      <c r="E9" s="235">
        <v>1065666</v>
      </c>
      <c r="F9" s="280"/>
    </row>
    <row r="10" spans="1:6" ht="18" customHeight="1">
      <c r="A10" s="234" t="s">
        <v>379</v>
      </c>
      <c r="B10" s="235">
        <v>457200</v>
      </c>
      <c r="C10" s="235">
        <v>457200</v>
      </c>
      <c r="D10" s="235">
        <v>137799</v>
      </c>
      <c r="E10" s="235">
        <v>137799</v>
      </c>
      <c r="F10" s="280"/>
    </row>
    <row r="11" spans="1:6" ht="17.25" customHeight="1">
      <c r="A11" s="234" t="s">
        <v>380</v>
      </c>
      <c r="B11" s="235">
        <v>28579388</v>
      </c>
      <c r="C11" s="235">
        <v>214284253</v>
      </c>
      <c r="D11" s="235">
        <v>17424128</v>
      </c>
      <c r="E11" s="235">
        <v>17424128</v>
      </c>
      <c r="F11" s="280"/>
    </row>
    <row r="12" spans="1:6" ht="16.5" customHeight="1">
      <c r="A12" s="234" t="s">
        <v>381</v>
      </c>
      <c r="B12" s="235"/>
      <c r="C12" s="235">
        <v>205948</v>
      </c>
      <c r="D12" s="235">
        <v>172792</v>
      </c>
      <c r="E12" s="235">
        <v>172792</v>
      </c>
      <c r="F12" s="280"/>
    </row>
    <row r="13" spans="1:6" ht="15.75" customHeight="1">
      <c r="A13" s="234" t="s">
        <v>382</v>
      </c>
      <c r="B13" s="235">
        <v>3097426</v>
      </c>
      <c r="C13" s="235">
        <v>3080426</v>
      </c>
      <c r="D13" s="235">
        <v>2921527</v>
      </c>
      <c r="E13" s="235">
        <v>2921527</v>
      </c>
      <c r="F13" s="280"/>
    </row>
    <row r="14" spans="1:6" ht="15.75" customHeight="1">
      <c r="A14" s="234" t="s">
        <v>383</v>
      </c>
      <c r="B14" s="235">
        <v>237260</v>
      </c>
      <c r="C14" s="235">
        <v>237260</v>
      </c>
      <c r="D14" s="235">
        <v>189546</v>
      </c>
      <c r="E14" s="235">
        <v>189546</v>
      </c>
      <c r="F14" s="280"/>
    </row>
    <row r="15" spans="1:6" ht="18" customHeight="1">
      <c r="A15" s="234" t="s">
        <v>384</v>
      </c>
      <c r="B15" s="235">
        <v>650000</v>
      </c>
      <c r="C15" s="235">
        <v>665000</v>
      </c>
      <c r="D15" s="235">
        <v>665000</v>
      </c>
      <c r="E15" s="235"/>
      <c r="F15" s="280">
        <v>665000</v>
      </c>
    </row>
    <row r="16" spans="1:6" ht="15" customHeight="1">
      <c r="A16" s="234" t="s">
        <v>385</v>
      </c>
      <c r="B16" s="235">
        <v>3448439</v>
      </c>
      <c r="C16" s="235">
        <v>6454299</v>
      </c>
      <c r="D16" s="235">
        <v>4421811</v>
      </c>
      <c r="E16" s="235">
        <v>4421811</v>
      </c>
      <c r="F16" s="280"/>
    </row>
    <row r="17" spans="1:6" ht="16.5" customHeight="1">
      <c r="A17" s="234" t="s">
        <v>386</v>
      </c>
      <c r="B17" s="235">
        <v>5705490</v>
      </c>
      <c r="C17" s="235">
        <v>4834510</v>
      </c>
      <c r="D17" s="235">
        <v>4834510</v>
      </c>
      <c r="E17" s="235">
        <v>4834510</v>
      </c>
      <c r="F17" s="280"/>
    </row>
    <row r="18" spans="1:6" ht="16.5" customHeight="1">
      <c r="A18" s="234" t="s">
        <v>398</v>
      </c>
      <c r="B18" s="235">
        <v>11268294</v>
      </c>
      <c r="C18" s="235">
        <v>2339582</v>
      </c>
      <c r="D18" s="235">
        <v>5000</v>
      </c>
      <c r="E18" s="235">
        <v>5000</v>
      </c>
      <c r="F18" s="280"/>
    </row>
    <row r="19" spans="1:6" ht="17.25" customHeight="1">
      <c r="A19" s="234" t="s">
        <v>399</v>
      </c>
      <c r="B19" s="235">
        <v>26060400</v>
      </c>
      <c r="C19" s="235">
        <v>35808952</v>
      </c>
      <c r="D19" s="235">
        <v>35808952</v>
      </c>
      <c r="E19" s="235"/>
      <c r="F19" s="280">
        <v>35808952</v>
      </c>
    </row>
    <row r="20" spans="1:6" ht="17.25" customHeight="1">
      <c r="A20" s="234" t="s">
        <v>810</v>
      </c>
      <c r="B20" s="235"/>
      <c r="C20" s="235">
        <v>513513</v>
      </c>
      <c r="D20" s="235">
        <v>513513</v>
      </c>
      <c r="E20" s="235">
        <v>513513</v>
      </c>
      <c r="F20" s="280"/>
    </row>
    <row r="21" spans="1:6" ht="18.75" customHeight="1">
      <c r="A21" s="234" t="s">
        <v>809</v>
      </c>
      <c r="B21" s="235">
        <v>409920</v>
      </c>
      <c r="C21" s="235"/>
      <c r="D21" s="235"/>
      <c r="E21" s="235"/>
      <c r="F21" s="280"/>
    </row>
    <row r="22" spans="1:6" ht="18" customHeight="1">
      <c r="A22" s="234" t="s">
        <v>394</v>
      </c>
      <c r="B22" s="235"/>
      <c r="C22" s="235">
        <v>21000</v>
      </c>
      <c r="D22" s="235">
        <v>21000</v>
      </c>
      <c r="E22" s="235">
        <v>21000</v>
      </c>
      <c r="F22" s="280"/>
    </row>
    <row r="23" spans="1:6" ht="18" customHeight="1">
      <c r="A23" s="234" t="s">
        <v>395</v>
      </c>
      <c r="B23" s="235"/>
      <c r="C23" s="235">
        <v>21000</v>
      </c>
      <c r="D23" s="235">
        <v>21000</v>
      </c>
      <c r="E23" s="235">
        <v>21000</v>
      </c>
      <c r="F23" s="280"/>
    </row>
    <row r="24" spans="1:6" ht="16.5" customHeight="1">
      <c r="A24" s="234" t="s">
        <v>396</v>
      </c>
      <c r="B24" s="235"/>
      <c r="C24" s="235">
        <v>511000</v>
      </c>
      <c r="D24" s="235">
        <v>511000</v>
      </c>
      <c r="E24" s="235">
        <v>511000</v>
      </c>
      <c r="F24" s="280"/>
    </row>
    <row r="25" spans="1:6" ht="16.5" customHeight="1">
      <c r="A25" s="234" t="s">
        <v>397</v>
      </c>
      <c r="B25" s="235"/>
      <c r="C25" s="235">
        <v>56715</v>
      </c>
      <c r="D25" s="235">
        <v>56715</v>
      </c>
      <c r="E25" s="235">
        <v>56715</v>
      </c>
      <c r="F25" s="280"/>
    </row>
    <row r="26" spans="1:6" ht="16.5" customHeight="1">
      <c r="A26" s="234" t="s">
        <v>393</v>
      </c>
      <c r="B26" s="235">
        <v>479520</v>
      </c>
      <c r="C26" s="235">
        <v>1031920</v>
      </c>
      <c r="D26" s="235">
        <v>634752</v>
      </c>
      <c r="E26" s="235">
        <v>634752</v>
      </c>
      <c r="F26" s="280"/>
    </row>
    <row r="27" spans="1:6" ht="16.5" customHeight="1">
      <c r="A27" s="234" t="s">
        <v>387</v>
      </c>
      <c r="B27" s="235">
        <v>2235685</v>
      </c>
      <c r="C27" s="235">
        <v>2235812</v>
      </c>
      <c r="D27" s="235">
        <v>2235812</v>
      </c>
      <c r="E27" s="235">
        <v>2235812</v>
      </c>
      <c r="F27" s="280"/>
    </row>
    <row r="28" spans="1:6" ht="21" customHeight="1">
      <c r="A28" s="538" t="s">
        <v>388</v>
      </c>
      <c r="B28" s="281">
        <f>SUM(B7:B27)</f>
        <v>96133980</v>
      </c>
      <c r="C28" s="281">
        <f>SUM(C7:C27)</f>
        <v>309053857</v>
      </c>
      <c r="D28" s="281">
        <f>SUM(D7:D27)</f>
        <v>93135621</v>
      </c>
      <c r="E28" s="281">
        <f>SUM(E7:E27)</f>
        <v>56661669</v>
      </c>
      <c r="F28" s="281">
        <f>SUM(F7:F27)</f>
        <v>36473952</v>
      </c>
    </row>
    <row r="29" spans="1:6" ht="21" customHeight="1">
      <c r="A29" s="243"/>
      <c r="B29" s="243"/>
      <c r="C29" s="243"/>
      <c r="D29" s="243"/>
      <c r="E29" s="243"/>
      <c r="F29" s="243"/>
    </row>
    <row r="30" spans="1:6" ht="21" customHeight="1">
      <c r="A30" s="241"/>
      <c r="B30" s="241"/>
      <c r="C30" s="241"/>
      <c r="D30" s="241"/>
      <c r="E30" s="241"/>
      <c r="F30" s="241"/>
    </row>
    <row r="31" spans="1:6" ht="21" customHeight="1">
      <c r="A31" s="241"/>
      <c r="B31" s="241"/>
      <c r="C31" s="241"/>
      <c r="D31" s="241"/>
      <c r="E31" s="241"/>
      <c r="F31" s="241"/>
    </row>
    <row r="32" spans="1:6" ht="21" customHeight="1">
      <c r="A32" s="241"/>
      <c r="B32" s="241"/>
      <c r="C32" s="241"/>
      <c r="D32" s="241"/>
      <c r="E32" s="241"/>
      <c r="F32" s="241"/>
    </row>
    <row r="33" spans="1:6" ht="21" customHeight="1">
      <c r="A33" s="241"/>
      <c r="B33" s="241"/>
      <c r="C33" s="241"/>
      <c r="D33" s="241"/>
      <c r="E33" s="241"/>
      <c r="F33" s="241"/>
    </row>
    <row r="34" spans="1:6" ht="21" customHeight="1">
      <c r="A34" s="241"/>
      <c r="B34" s="241"/>
      <c r="C34" s="241"/>
      <c r="D34" s="241"/>
      <c r="E34" s="241"/>
      <c r="F34" s="241"/>
    </row>
    <row r="35" spans="1:6" ht="21" customHeight="1">
      <c r="A35" s="241"/>
      <c r="B35" s="241"/>
      <c r="C35" s="241"/>
      <c r="D35" s="241"/>
      <c r="E35" s="241"/>
      <c r="F35" s="241"/>
    </row>
    <row r="36" spans="1:6" ht="21" customHeight="1">
      <c r="A36" s="241"/>
      <c r="B36" s="241"/>
      <c r="C36" s="241"/>
      <c r="D36" s="241"/>
      <c r="E36" s="241"/>
      <c r="F36" s="241"/>
    </row>
    <row r="37" spans="1:6" ht="21" customHeight="1">
      <c r="A37" s="241"/>
      <c r="B37" s="241"/>
      <c r="C37" s="241"/>
      <c r="D37" s="241"/>
      <c r="E37" s="241"/>
      <c r="F37" s="241"/>
    </row>
    <row r="38" spans="1:6" ht="21" customHeight="1">
      <c r="A38" s="241"/>
      <c r="B38" s="241"/>
      <c r="C38" s="241"/>
      <c r="D38" s="241"/>
      <c r="E38" s="241"/>
      <c r="F38" s="241"/>
    </row>
    <row r="39" spans="1:6" ht="21" customHeight="1">
      <c r="A39" s="241"/>
      <c r="B39" s="241"/>
      <c r="C39" s="241"/>
      <c r="D39" s="241"/>
      <c r="E39" s="241"/>
      <c r="F39" s="241"/>
    </row>
    <row r="40" spans="1:6" ht="21" customHeight="1">
      <c r="A40" s="241"/>
      <c r="B40" s="241"/>
      <c r="C40" s="241"/>
      <c r="D40" s="241"/>
      <c r="E40" s="241"/>
      <c r="F40" s="241"/>
    </row>
    <row r="41" spans="1:6" ht="21" customHeight="1">
      <c r="A41" s="241"/>
      <c r="B41" s="241"/>
      <c r="C41" s="241"/>
      <c r="D41" s="241"/>
      <c r="E41" s="241"/>
      <c r="F41" s="241"/>
    </row>
    <row r="42" spans="1:6" ht="21" customHeight="1">
      <c r="A42" s="241"/>
      <c r="B42" s="241"/>
      <c r="C42" s="241"/>
      <c r="D42" s="241"/>
      <c r="E42" s="241"/>
      <c r="F42" s="241"/>
    </row>
    <row r="43" spans="1:6" ht="21" customHeight="1">
      <c r="A43" s="241"/>
      <c r="B43" s="241"/>
      <c r="C43" s="241"/>
      <c r="D43" s="241"/>
      <c r="E43" s="241"/>
      <c r="F43" s="241"/>
    </row>
    <row r="44" spans="1:6" ht="21" customHeight="1">
      <c r="A44" s="241"/>
      <c r="B44" s="241"/>
      <c r="C44" s="241"/>
      <c r="D44" s="241"/>
      <c r="E44" s="241"/>
      <c r="F44" s="241"/>
    </row>
    <row r="45" spans="1:6" ht="21" customHeight="1">
      <c r="A45" s="241"/>
      <c r="B45" s="241"/>
      <c r="C45" s="241"/>
      <c r="D45" s="241"/>
      <c r="E45" s="241"/>
      <c r="F45" s="241"/>
    </row>
    <row r="46" spans="1:6" ht="21" customHeight="1">
      <c r="A46" s="241"/>
      <c r="B46" s="241"/>
      <c r="C46" s="241"/>
      <c r="D46" s="241"/>
      <c r="E46" s="241"/>
      <c r="F46" s="241"/>
    </row>
    <row r="47" spans="1:6" ht="21" customHeight="1">
      <c r="A47" s="241"/>
      <c r="B47" s="241"/>
      <c r="C47" s="241"/>
      <c r="D47" s="241"/>
      <c r="E47" s="241"/>
      <c r="F47" s="241"/>
    </row>
    <row r="48" spans="1:6" ht="21" customHeight="1">
      <c r="A48" s="241"/>
      <c r="B48" s="241"/>
      <c r="C48" s="241"/>
      <c r="D48" s="241"/>
      <c r="E48" s="241"/>
      <c r="F48" s="241"/>
    </row>
    <row r="49" spans="1:6" ht="21" customHeight="1">
      <c r="A49" s="241"/>
      <c r="B49" s="241"/>
      <c r="C49" s="241"/>
      <c r="D49" s="241"/>
      <c r="E49" s="241"/>
      <c r="F49" s="241"/>
    </row>
    <row r="50" spans="1:6" ht="21" customHeight="1">
      <c r="A50" s="241"/>
      <c r="B50" s="241"/>
      <c r="C50" s="241"/>
      <c r="D50" s="241"/>
      <c r="E50" s="241"/>
      <c r="F50" s="241"/>
    </row>
    <row r="51" spans="1:6" ht="21" customHeight="1">
      <c r="A51" s="241"/>
      <c r="B51" s="241"/>
      <c r="C51" s="241"/>
      <c r="D51" s="241"/>
      <c r="E51" s="241"/>
      <c r="F51" s="241"/>
    </row>
    <row r="52" spans="1:6" ht="21" customHeight="1">
      <c r="A52" s="241"/>
      <c r="B52" s="241"/>
      <c r="C52" s="241"/>
      <c r="D52" s="241"/>
      <c r="E52" s="241"/>
      <c r="F52" s="241"/>
    </row>
  </sheetData>
  <sheetProtection/>
  <mergeCells count="8">
    <mergeCell ref="E6:F6"/>
    <mergeCell ref="A1:F1"/>
    <mergeCell ref="A4:A6"/>
    <mergeCell ref="B4:B6"/>
    <mergeCell ref="C4:C6"/>
    <mergeCell ref="F4:F5"/>
    <mergeCell ref="E4:E5"/>
    <mergeCell ref="D4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D26" sqref="D26"/>
    </sheetView>
  </sheetViews>
  <sheetFormatPr defaultColWidth="9.00390625" defaultRowHeight="12.75"/>
  <cols>
    <col min="1" max="1" width="9.375" style="507" customWidth="1"/>
    <col min="2" max="2" width="59.125" style="507" customWidth="1"/>
    <col min="3" max="4" width="21.375" style="507" customWidth="1"/>
    <col min="5" max="5" width="22.125" style="507" customWidth="1"/>
  </cols>
  <sheetData>
    <row r="1" spans="1:5" ht="12.75">
      <c r="A1" s="506"/>
      <c r="E1" s="530" t="s">
        <v>702</v>
      </c>
    </row>
    <row r="2" spans="1:5" ht="16.5">
      <c r="A2" s="839" t="s">
        <v>701</v>
      </c>
      <c r="B2" s="839"/>
      <c r="C2" s="839"/>
      <c r="D2" s="839"/>
      <c r="E2" s="839"/>
    </row>
    <row r="3" ht="16.5" thickBot="1">
      <c r="A3" s="508"/>
    </row>
    <row r="4" spans="1:5" ht="93" customHeight="1" thickBot="1">
      <c r="A4" s="509" t="s">
        <v>403</v>
      </c>
      <c r="B4" s="510" t="s">
        <v>696</v>
      </c>
      <c r="C4" s="510" t="s">
        <v>697</v>
      </c>
      <c r="D4" s="510" t="s">
        <v>698</v>
      </c>
      <c r="E4" s="511" t="s">
        <v>699</v>
      </c>
    </row>
    <row r="5" spans="1:5" ht="15.75">
      <c r="A5" s="512" t="s">
        <v>3</v>
      </c>
      <c r="B5" s="513"/>
      <c r="C5" s="514"/>
      <c r="D5" s="515"/>
      <c r="E5" s="516"/>
    </row>
    <row r="6" spans="1:5" ht="15.75">
      <c r="A6" s="517" t="s">
        <v>4</v>
      </c>
      <c r="B6" s="518"/>
      <c r="C6" s="519"/>
      <c r="D6" s="520"/>
      <c r="E6" s="521"/>
    </row>
    <row r="7" spans="1:5" ht="15.75">
      <c r="A7" s="517" t="s">
        <v>5</v>
      </c>
      <c r="B7" s="518"/>
      <c r="C7" s="519"/>
      <c r="D7" s="520"/>
      <c r="E7" s="521"/>
    </row>
    <row r="8" spans="1:5" ht="15.75">
      <c r="A8" s="517" t="s">
        <v>6</v>
      </c>
      <c r="B8" s="518"/>
      <c r="C8" s="519"/>
      <c r="D8" s="520"/>
      <c r="E8" s="521"/>
    </row>
    <row r="9" spans="1:5" ht="15.75">
      <c r="A9" s="517" t="s">
        <v>7</v>
      </c>
      <c r="B9" s="518"/>
      <c r="C9" s="519"/>
      <c r="D9" s="520"/>
      <c r="E9" s="521"/>
    </row>
    <row r="10" spans="1:5" ht="15.75">
      <c r="A10" s="517" t="s">
        <v>8</v>
      </c>
      <c r="B10" s="518"/>
      <c r="C10" s="519"/>
      <c r="D10" s="520"/>
      <c r="E10" s="521"/>
    </row>
    <row r="11" spans="1:5" ht="15.75">
      <c r="A11" s="517" t="s">
        <v>9</v>
      </c>
      <c r="B11" s="518"/>
      <c r="C11" s="519"/>
      <c r="D11" s="520"/>
      <c r="E11" s="521"/>
    </row>
    <row r="12" spans="1:5" ht="15.75">
      <c r="A12" s="517" t="s">
        <v>10</v>
      </c>
      <c r="B12" s="518"/>
      <c r="C12" s="519"/>
      <c r="D12" s="520"/>
      <c r="E12" s="521"/>
    </row>
    <row r="13" spans="1:5" ht="15.75">
      <c r="A13" s="517" t="s">
        <v>11</v>
      </c>
      <c r="B13" s="518"/>
      <c r="C13" s="519"/>
      <c r="D13" s="520"/>
      <c r="E13" s="521"/>
    </row>
    <row r="14" spans="1:5" ht="15.75">
      <c r="A14" s="517" t="s">
        <v>12</v>
      </c>
      <c r="B14" s="518"/>
      <c r="C14" s="519"/>
      <c r="D14" s="520"/>
      <c r="E14" s="521"/>
    </row>
    <row r="15" spans="1:5" ht="15.75">
      <c r="A15" s="517" t="s">
        <v>13</v>
      </c>
      <c r="B15" s="518"/>
      <c r="C15" s="519"/>
      <c r="D15" s="520"/>
      <c r="E15" s="521"/>
    </row>
    <row r="16" spans="1:5" ht="15.75">
      <c r="A16" s="517" t="s">
        <v>418</v>
      </c>
      <c r="B16" s="518"/>
      <c r="C16" s="519"/>
      <c r="D16" s="520"/>
      <c r="E16" s="521"/>
    </row>
    <row r="17" spans="1:5" ht="15.75">
      <c r="A17" s="517" t="s">
        <v>14</v>
      </c>
      <c r="B17" s="518"/>
      <c r="C17" s="519"/>
      <c r="D17" s="520"/>
      <c r="E17" s="521"/>
    </row>
    <row r="18" spans="1:5" ht="15.75">
      <c r="A18" s="517" t="s">
        <v>15</v>
      </c>
      <c r="B18" s="518"/>
      <c r="C18" s="519"/>
      <c r="D18" s="520"/>
      <c r="E18" s="521"/>
    </row>
    <row r="19" spans="1:5" ht="15.75">
      <c r="A19" s="517" t="s">
        <v>16</v>
      </c>
      <c r="B19" s="518"/>
      <c r="C19" s="519"/>
      <c r="D19" s="520"/>
      <c r="E19" s="521"/>
    </row>
    <row r="20" spans="1:5" ht="15.75">
      <c r="A20" s="517" t="s">
        <v>17</v>
      </c>
      <c r="B20" s="518"/>
      <c r="C20" s="519"/>
      <c r="D20" s="520"/>
      <c r="E20" s="521"/>
    </row>
    <row r="21" spans="1:5" ht="16.5" thickBot="1">
      <c r="A21" s="522" t="s">
        <v>18</v>
      </c>
      <c r="B21" s="523"/>
      <c r="C21" s="524"/>
      <c r="D21" s="525"/>
      <c r="E21" s="526"/>
    </row>
    <row r="22" spans="1:5" ht="16.5" thickBot="1">
      <c r="A22" s="840" t="s">
        <v>700</v>
      </c>
      <c r="B22" s="841"/>
      <c r="C22" s="527"/>
      <c r="D22" s="528">
        <f>IF(SUM(D5:D21)=0,"",SUM(D5:D21))</f>
      </c>
      <c r="E22" s="529">
        <f>IF(SUM(E5:E21)=0,"",SUM(E5:E21))</f>
      </c>
    </row>
    <row r="23" ht="15.75">
      <c r="A23" s="508"/>
    </row>
  </sheetData>
  <sheetProtection/>
  <mergeCells count="2">
    <mergeCell ref="A2:E2"/>
    <mergeCell ref="A22:B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K36" sqref="K36"/>
    </sheetView>
  </sheetViews>
  <sheetFormatPr defaultColWidth="9.00390625" defaultRowHeight="12.75"/>
  <cols>
    <col min="1" max="1" width="4.625" style="574" customWidth="1"/>
    <col min="2" max="2" width="51.375" style="575" customWidth="1"/>
    <col min="3" max="3" width="14.875" style="576" bestFit="1" customWidth="1"/>
    <col min="4" max="4" width="12.125" style="576" customWidth="1"/>
    <col min="5" max="5" width="14.875" style="576" bestFit="1" customWidth="1"/>
  </cols>
  <sheetData>
    <row r="1" spans="1:5" ht="15.75">
      <c r="A1" s="842" t="s">
        <v>742</v>
      </c>
      <c r="B1" s="842"/>
      <c r="C1" s="842"/>
      <c r="D1" s="842"/>
      <c r="E1" s="842"/>
    </row>
    <row r="2" spans="1:5" ht="15.75">
      <c r="A2" s="843" t="s">
        <v>740</v>
      </c>
      <c r="B2" s="844"/>
      <c r="C2" s="844"/>
      <c r="D2" s="844"/>
      <c r="E2" s="844"/>
    </row>
    <row r="3" spans="1:5" ht="16.5" thickBot="1">
      <c r="A3" s="539"/>
      <c r="B3" s="540"/>
      <c r="C3" s="539"/>
      <c r="D3" s="539"/>
      <c r="E3" s="541" t="s">
        <v>741</v>
      </c>
    </row>
    <row r="4" spans="1:5" ht="16.5" thickBot="1">
      <c r="A4" s="845" t="s">
        <v>706</v>
      </c>
      <c r="B4" s="846"/>
      <c r="C4" s="542" t="s">
        <v>473</v>
      </c>
      <c r="D4" s="543" t="s">
        <v>707</v>
      </c>
      <c r="E4" s="544" t="s">
        <v>708</v>
      </c>
    </row>
    <row r="5" spans="1:5" ht="27" customHeight="1" thickBot="1">
      <c r="A5" s="616" t="s">
        <v>3</v>
      </c>
      <c r="B5" s="617" t="s">
        <v>709</v>
      </c>
      <c r="C5" s="546">
        <f>SUM(C6:C9)</f>
        <v>531711508</v>
      </c>
      <c r="D5" s="545">
        <f>SUM(D6:D9)</f>
        <v>0</v>
      </c>
      <c r="E5" s="546">
        <f>SUM(E6:E9)</f>
        <v>523679367</v>
      </c>
    </row>
    <row r="6" spans="1:5" ht="12.75">
      <c r="A6" s="618" t="s">
        <v>4</v>
      </c>
      <c r="B6" s="619" t="s">
        <v>710</v>
      </c>
      <c r="C6" s="548">
        <v>29970652</v>
      </c>
      <c r="D6" s="547">
        <v>0</v>
      </c>
      <c r="E6" s="548">
        <v>30743600</v>
      </c>
    </row>
    <row r="7" spans="1:5" ht="12.75">
      <c r="A7" s="620" t="s">
        <v>5</v>
      </c>
      <c r="B7" s="621" t="s">
        <v>711</v>
      </c>
      <c r="C7" s="550">
        <v>481211105</v>
      </c>
      <c r="D7" s="549">
        <v>0</v>
      </c>
      <c r="E7" s="550">
        <v>473034252</v>
      </c>
    </row>
    <row r="8" spans="1:5" ht="12.75">
      <c r="A8" s="620" t="s">
        <v>6</v>
      </c>
      <c r="B8" s="621" t="s">
        <v>712</v>
      </c>
      <c r="C8" s="550"/>
      <c r="D8" s="551">
        <v>0</v>
      </c>
      <c r="E8" s="550"/>
    </row>
    <row r="9" spans="1:5" ht="13.5" thickBot="1">
      <c r="A9" s="622" t="s">
        <v>7</v>
      </c>
      <c r="B9" s="623" t="s">
        <v>713</v>
      </c>
      <c r="C9" s="553">
        <v>20529751</v>
      </c>
      <c r="D9" s="552"/>
      <c r="E9" s="553">
        <v>19901515</v>
      </c>
    </row>
    <row r="10" spans="1:5" ht="21.75" thickBot="1">
      <c r="A10" s="624" t="s">
        <v>8</v>
      </c>
      <c r="B10" s="625" t="s">
        <v>714</v>
      </c>
      <c r="C10" s="554">
        <f>SUM(C11:C12)</f>
        <v>0</v>
      </c>
      <c r="D10" s="554">
        <f>SUM(D11:D12)</f>
        <v>0</v>
      </c>
      <c r="E10" s="554">
        <f>SUM(E11:E12)</f>
        <v>0</v>
      </c>
    </row>
    <row r="11" spans="1:5" ht="12.75">
      <c r="A11" s="626" t="s">
        <v>9</v>
      </c>
      <c r="B11" s="627" t="s">
        <v>715</v>
      </c>
      <c r="C11" s="556"/>
      <c r="D11" s="555">
        <v>0</v>
      </c>
      <c r="E11" s="556"/>
    </row>
    <row r="12" spans="1:5" ht="13.5" thickBot="1">
      <c r="A12" s="622" t="s">
        <v>10</v>
      </c>
      <c r="B12" s="628" t="s">
        <v>716</v>
      </c>
      <c r="C12" s="558"/>
      <c r="D12" s="557"/>
      <c r="E12" s="558"/>
    </row>
    <row r="13" spans="1:5" ht="13.5" thickBot="1">
      <c r="A13" s="624" t="s">
        <v>11</v>
      </c>
      <c r="B13" s="625" t="s">
        <v>717</v>
      </c>
      <c r="C13" s="560">
        <v>27758770</v>
      </c>
      <c r="D13" s="559">
        <v>0</v>
      </c>
      <c r="E13" s="560">
        <v>206075884</v>
      </c>
    </row>
    <row r="14" spans="1:5" ht="13.5" thickBot="1">
      <c r="A14" s="616" t="s">
        <v>12</v>
      </c>
      <c r="B14" s="617" t="s">
        <v>718</v>
      </c>
      <c r="C14" s="563">
        <f>SUM(C15:C17)</f>
        <v>77858</v>
      </c>
      <c r="D14" s="562">
        <f>SUM(D15:D17)</f>
        <v>0</v>
      </c>
      <c r="E14" s="563">
        <v>611823</v>
      </c>
    </row>
    <row r="15" spans="1:5" ht="12.75">
      <c r="A15" s="620" t="s">
        <v>13</v>
      </c>
      <c r="B15" s="621" t="s">
        <v>719</v>
      </c>
      <c r="C15" s="548">
        <v>67858</v>
      </c>
      <c r="D15" s="564">
        <v>0</v>
      </c>
      <c r="E15" s="548">
        <v>501823</v>
      </c>
    </row>
    <row r="16" spans="1:5" ht="12.75">
      <c r="A16" s="620" t="s">
        <v>418</v>
      </c>
      <c r="B16" s="621" t="s">
        <v>720</v>
      </c>
      <c r="C16" s="550"/>
      <c r="D16" s="551"/>
      <c r="E16" s="550"/>
    </row>
    <row r="17" spans="1:5" ht="13.5" thickBot="1">
      <c r="A17" s="622" t="s">
        <v>14</v>
      </c>
      <c r="B17" s="623" t="s">
        <v>721</v>
      </c>
      <c r="C17" s="565">
        <v>10000</v>
      </c>
      <c r="D17" s="552">
        <v>0</v>
      </c>
      <c r="E17" s="565">
        <v>110000</v>
      </c>
    </row>
    <row r="18" spans="1:5" ht="21.75" thickBot="1">
      <c r="A18" s="624" t="s">
        <v>15</v>
      </c>
      <c r="B18" s="617" t="s">
        <v>722</v>
      </c>
      <c r="C18" s="567">
        <v>239403</v>
      </c>
      <c r="D18" s="566">
        <v>0</v>
      </c>
      <c r="E18" s="567">
        <v>30309</v>
      </c>
    </row>
    <row r="19" spans="1:5" ht="13.5" thickBot="1">
      <c r="A19" s="624" t="s">
        <v>16</v>
      </c>
      <c r="B19" s="617" t="s">
        <v>723</v>
      </c>
      <c r="C19" s="567"/>
      <c r="D19" s="566"/>
      <c r="E19" s="567"/>
    </row>
    <row r="20" spans="1:5" ht="15.75" customHeight="1" thickBot="1">
      <c r="A20" s="616" t="s">
        <v>17</v>
      </c>
      <c r="B20" s="629" t="s">
        <v>724</v>
      </c>
      <c r="C20" s="562">
        <f>C19+C18+C14+C13+C5+C10</f>
        <v>559787539</v>
      </c>
      <c r="D20" s="561">
        <f>D19+D18+D14+D13+D5+D10</f>
        <v>0</v>
      </c>
      <c r="E20" s="562">
        <f>E19+E18+E14+E13+E5+E10</f>
        <v>730397383</v>
      </c>
    </row>
    <row r="21" spans="1:5" ht="16.5" thickBot="1">
      <c r="A21" s="847" t="s">
        <v>725</v>
      </c>
      <c r="B21" s="848"/>
      <c r="C21" s="544" t="s">
        <v>708</v>
      </c>
      <c r="D21" s="543" t="s">
        <v>707</v>
      </c>
      <c r="E21" s="544" t="s">
        <v>708</v>
      </c>
    </row>
    <row r="22" spans="1:5" ht="13.5" thickBot="1">
      <c r="A22" s="630" t="s">
        <v>18</v>
      </c>
      <c r="B22" s="631" t="s">
        <v>726</v>
      </c>
      <c r="C22" s="562">
        <f>SUM(C23:C28)</f>
        <v>502953674</v>
      </c>
      <c r="D22" s="561">
        <f>SUM(D23:D28)</f>
        <v>0</v>
      </c>
      <c r="E22" s="562">
        <f>SUM(E23:E28)</f>
        <v>486724731</v>
      </c>
    </row>
    <row r="23" spans="1:5" ht="12.75">
      <c r="A23" s="632" t="s">
        <v>19</v>
      </c>
      <c r="B23" s="633" t="s">
        <v>727</v>
      </c>
      <c r="C23" s="568">
        <v>731767127</v>
      </c>
      <c r="D23" s="564">
        <v>0</v>
      </c>
      <c r="E23" s="568">
        <v>731767127</v>
      </c>
    </row>
    <row r="24" spans="1:5" ht="12.75">
      <c r="A24" s="632" t="s">
        <v>20</v>
      </c>
      <c r="B24" s="633" t="s">
        <v>728</v>
      </c>
      <c r="C24" s="569"/>
      <c r="D24" s="551">
        <v>0</v>
      </c>
      <c r="E24" s="569"/>
    </row>
    <row r="25" spans="1:5" ht="12.75">
      <c r="A25" s="632" t="s">
        <v>21</v>
      </c>
      <c r="B25" s="633" t="s">
        <v>729</v>
      </c>
      <c r="C25" s="569">
        <v>10996023</v>
      </c>
      <c r="D25" s="551">
        <v>0</v>
      </c>
      <c r="E25" s="569">
        <v>10996023</v>
      </c>
    </row>
    <row r="26" spans="1:5" ht="12.75">
      <c r="A26" s="632" t="s">
        <v>22</v>
      </c>
      <c r="B26" s="633" t="s">
        <v>730</v>
      </c>
      <c r="C26" s="569">
        <v>-194872335</v>
      </c>
      <c r="D26" s="551">
        <v>0</v>
      </c>
      <c r="E26" s="569">
        <v>-239809476</v>
      </c>
    </row>
    <row r="27" spans="1:5" ht="12.75">
      <c r="A27" s="632" t="s">
        <v>23</v>
      </c>
      <c r="B27" s="633" t="s">
        <v>731</v>
      </c>
      <c r="C27" s="558">
        <v>0</v>
      </c>
      <c r="D27" s="552">
        <v>0</v>
      </c>
      <c r="E27" s="558">
        <v>0</v>
      </c>
    </row>
    <row r="28" spans="1:5" ht="13.5" thickBot="1">
      <c r="A28" s="632" t="s">
        <v>24</v>
      </c>
      <c r="B28" s="634" t="s">
        <v>732</v>
      </c>
      <c r="C28" s="571">
        <v>-44937141</v>
      </c>
      <c r="D28" s="570">
        <v>0</v>
      </c>
      <c r="E28" s="571">
        <v>-16228943</v>
      </c>
    </row>
    <row r="29" spans="1:5" ht="13.5" thickBot="1">
      <c r="A29" s="630" t="s">
        <v>25</v>
      </c>
      <c r="B29" s="631" t="s">
        <v>733</v>
      </c>
      <c r="C29" s="562">
        <f>SUM(C30:C32)</f>
        <v>3496500</v>
      </c>
      <c r="D29" s="561">
        <f>SUM(D30:D32)</f>
        <v>0</v>
      </c>
      <c r="E29" s="562">
        <f>SUM(E30:E32)</f>
        <v>3745205</v>
      </c>
    </row>
    <row r="30" spans="1:5" ht="12.75">
      <c r="A30" s="632" t="s">
        <v>26</v>
      </c>
      <c r="B30" s="633" t="s">
        <v>734</v>
      </c>
      <c r="C30" s="568">
        <v>993945</v>
      </c>
      <c r="D30" s="564">
        <v>0</v>
      </c>
      <c r="E30" s="568">
        <v>1014921</v>
      </c>
    </row>
    <row r="31" spans="1:5" ht="12.75">
      <c r="A31" s="632" t="s">
        <v>27</v>
      </c>
      <c r="B31" s="633" t="s">
        <v>735</v>
      </c>
      <c r="C31" s="569">
        <v>2226509</v>
      </c>
      <c r="D31" s="551">
        <v>0</v>
      </c>
      <c r="E31" s="569">
        <v>2448332</v>
      </c>
    </row>
    <row r="32" spans="1:5" ht="13.5" thickBot="1">
      <c r="A32" s="635" t="s">
        <v>28</v>
      </c>
      <c r="B32" s="628" t="s">
        <v>736</v>
      </c>
      <c r="C32" s="569">
        <v>276046</v>
      </c>
      <c r="D32" s="551">
        <v>0</v>
      </c>
      <c r="E32" s="569">
        <v>281952</v>
      </c>
    </row>
    <row r="33" spans="1:5" ht="21.75" thickBot="1">
      <c r="A33" s="636" t="s">
        <v>549</v>
      </c>
      <c r="B33" s="637" t="s">
        <v>737</v>
      </c>
      <c r="C33" s="560"/>
      <c r="D33" s="566">
        <v>0</v>
      </c>
      <c r="E33" s="560"/>
    </row>
    <row r="34" spans="1:5" ht="13.5" thickBot="1">
      <c r="A34" s="638" t="s">
        <v>551</v>
      </c>
      <c r="B34" s="639" t="s">
        <v>738</v>
      </c>
      <c r="C34" s="573">
        <v>53337365</v>
      </c>
      <c r="D34" s="572">
        <v>0</v>
      </c>
      <c r="E34" s="573">
        <v>239927447</v>
      </c>
    </row>
    <row r="35" spans="1:5" ht="16.5" customHeight="1" thickBot="1">
      <c r="A35" s="630" t="s">
        <v>553</v>
      </c>
      <c r="B35" s="640" t="s">
        <v>739</v>
      </c>
      <c r="C35" s="562">
        <f>SUM(C34,C33,C29,C22)</f>
        <v>559787539</v>
      </c>
      <c r="D35" s="561">
        <f>SUM(D34,D33,D29,D22)</f>
        <v>0</v>
      </c>
      <c r="E35" s="562">
        <f>SUM(E34,E33,E29,E22)</f>
        <v>730397383</v>
      </c>
    </row>
    <row r="36" ht="12.75">
      <c r="D36" s="577"/>
    </row>
    <row r="37" ht="12.75">
      <c r="D37" s="577"/>
    </row>
    <row r="38" ht="12.75">
      <c r="D38" s="577"/>
    </row>
    <row r="39" ht="12.75">
      <c r="D39" s="577"/>
    </row>
    <row r="40" ht="12.75">
      <c r="D40" s="577"/>
    </row>
    <row r="41" ht="12.75">
      <c r="D41" s="577"/>
    </row>
    <row r="42" ht="12.75">
      <c r="D42" s="577"/>
    </row>
    <row r="43" ht="12.75">
      <c r="D43" s="577"/>
    </row>
    <row r="44" ht="12.75">
      <c r="D44" s="577"/>
    </row>
    <row r="45" ht="12.75">
      <c r="D45" s="577"/>
    </row>
    <row r="46" ht="12.75">
      <c r="D46" s="577"/>
    </row>
    <row r="47" ht="12.75">
      <c r="D47" s="577"/>
    </row>
    <row r="48" ht="12.75">
      <c r="D48" s="577"/>
    </row>
    <row r="49" ht="12.75">
      <c r="D49" s="577"/>
    </row>
    <row r="50" ht="12.75">
      <c r="D50" s="577"/>
    </row>
    <row r="51" ht="12.75">
      <c r="D51" s="577"/>
    </row>
  </sheetData>
  <sheetProtection/>
  <mergeCells count="4">
    <mergeCell ref="A1:E1"/>
    <mergeCell ref="A2:E2"/>
    <mergeCell ref="A4:B4"/>
    <mergeCell ref="A21:B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W88"/>
  <sheetViews>
    <sheetView workbookViewId="0" topLeftCell="A19">
      <selection activeCell="O29" sqref="O29"/>
    </sheetView>
  </sheetViews>
  <sheetFormatPr defaultColWidth="9.00390625" defaultRowHeight="12.75"/>
  <cols>
    <col min="1" max="1" width="5.125" style="299" customWidth="1"/>
    <col min="2" max="2" width="35.375" style="300" customWidth="1"/>
    <col min="3" max="3" width="12.375" style="300" hidden="1" customWidth="1"/>
    <col min="4" max="4" width="13.625" style="300" hidden="1" customWidth="1"/>
    <col min="5" max="5" width="14.00390625" style="300" hidden="1" customWidth="1"/>
    <col min="6" max="6" width="12.625" style="300" hidden="1" customWidth="1"/>
    <col min="7" max="8" width="10.625" style="300" hidden="1" customWidth="1"/>
    <col min="9" max="9" width="11.625" style="300" hidden="1" customWidth="1"/>
    <col min="10" max="10" width="12.375" style="300" hidden="1" customWidth="1"/>
    <col min="11" max="12" width="10.625" style="300" hidden="1" customWidth="1"/>
    <col min="13" max="13" width="10.625" style="298" customWidth="1"/>
    <col min="14" max="14" width="13.00390625" style="298" customWidth="1"/>
    <col min="15" max="15" width="14.875" style="298" customWidth="1"/>
    <col min="16" max="17" width="10.875" style="300" customWidth="1"/>
    <col min="18" max="18" width="10.625" style="300" customWidth="1"/>
    <col min="19" max="19" width="9.375" style="300" customWidth="1"/>
    <col min="20" max="20" width="11.875" style="300" customWidth="1"/>
    <col min="21" max="21" width="12.00390625" style="300" customWidth="1"/>
    <col min="22" max="22" width="11.875" style="300" customWidth="1"/>
    <col min="23" max="16384" width="9.375" style="298" customWidth="1"/>
  </cols>
  <sheetData>
    <row r="1" spans="21:22" ht="24.75" customHeight="1">
      <c r="U1" s="659" t="s">
        <v>428</v>
      </c>
      <c r="V1" s="660"/>
    </row>
    <row r="2" spans="1:22" ht="30.75" customHeight="1">
      <c r="A2" s="661" t="s">
        <v>775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662"/>
      <c r="T2" s="662"/>
      <c r="U2" s="662"/>
      <c r="V2" s="662"/>
    </row>
    <row r="3" spans="1:22" ht="18.75" customHeight="1">
      <c r="A3" s="661" t="s">
        <v>427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  <c r="V3" s="663"/>
    </row>
    <row r="4" spans="1:22" ht="12.75">
      <c r="A4" s="675"/>
      <c r="B4" s="676"/>
      <c r="M4" s="300"/>
      <c r="N4" s="300"/>
      <c r="O4" s="300"/>
      <c r="P4" s="298"/>
      <c r="Q4" s="298"/>
      <c r="R4" s="298"/>
      <c r="U4" s="664" t="s">
        <v>426</v>
      </c>
      <c r="V4" s="665"/>
    </row>
    <row r="5" spans="1:22" ht="38.25">
      <c r="A5" s="666" t="s">
        <v>403</v>
      </c>
      <c r="B5" s="668" t="s">
        <v>2</v>
      </c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670" t="s">
        <v>374</v>
      </c>
      <c r="N5" s="670"/>
      <c r="O5" s="670"/>
      <c r="P5" s="671" t="s">
        <v>404</v>
      </c>
      <c r="Q5" s="672"/>
      <c r="R5" s="672"/>
      <c r="S5" s="302" t="s">
        <v>405</v>
      </c>
      <c r="T5" s="673" t="s">
        <v>373</v>
      </c>
      <c r="U5" s="674"/>
      <c r="V5" s="674"/>
    </row>
    <row r="6" spans="1:22" ht="33.75" customHeight="1">
      <c r="A6" s="667"/>
      <c r="B6" s="669"/>
      <c r="C6" s="303"/>
      <c r="D6" s="303">
        <v>682001</v>
      </c>
      <c r="E6" s="303">
        <v>682002</v>
      </c>
      <c r="F6" s="303">
        <v>841112</v>
      </c>
      <c r="G6" s="303">
        <v>841403</v>
      </c>
      <c r="H6" s="303">
        <v>841901</v>
      </c>
      <c r="I6" s="303">
        <v>910501</v>
      </c>
      <c r="J6" s="303">
        <v>900400</v>
      </c>
      <c r="K6" s="303">
        <v>890441</v>
      </c>
      <c r="L6" s="303">
        <v>960302</v>
      </c>
      <c r="M6" s="304" t="s">
        <v>406</v>
      </c>
      <c r="N6" s="304" t="s">
        <v>407</v>
      </c>
      <c r="O6" s="304" t="s">
        <v>408</v>
      </c>
      <c r="P6" s="304" t="s">
        <v>406</v>
      </c>
      <c r="Q6" s="304" t="s">
        <v>407</v>
      </c>
      <c r="R6" s="304" t="s">
        <v>408</v>
      </c>
      <c r="S6" s="304"/>
      <c r="T6" s="304" t="s">
        <v>406</v>
      </c>
      <c r="U6" s="304" t="s">
        <v>407</v>
      </c>
      <c r="V6" s="304" t="s">
        <v>408</v>
      </c>
    </row>
    <row r="7" spans="1:22" ht="45.75" customHeight="1">
      <c r="A7" s="305" t="s">
        <v>3</v>
      </c>
      <c r="B7" s="306" t="s">
        <v>429</v>
      </c>
      <c r="C7" s="301" t="e">
        <f>C8+C9+C10+C11+C13+#REF!</f>
        <v>#REF!</v>
      </c>
      <c r="D7" s="301" t="e">
        <f>D8+D9+D10+D11+D13+#REF!</f>
        <v>#REF!</v>
      </c>
      <c r="E7" s="301" t="e">
        <f>E8+E9+E10+E11+E13+#REF!</f>
        <v>#REF!</v>
      </c>
      <c r="F7" s="301" t="e">
        <f>F8+F9+F10+F11+F13+#REF!</f>
        <v>#REF!</v>
      </c>
      <c r="G7" s="301" t="e">
        <f>G8+G9+G10+G11+G13+#REF!</f>
        <v>#REF!</v>
      </c>
      <c r="H7" s="301" t="e">
        <f>H8+H9+H10+H11+H13+#REF!</f>
        <v>#REF!</v>
      </c>
      <c r="I7" s="301" t="e">
        <f>I8+I9+I10+I11+I13+#REF!</f>
        <v>#REF!</v>
      </c>
      <c r="J7" s="301" t="e">
        <f>J8+J9+J10+J11+J13+#REF!</f>
        <v>#REF!</v>
      </c>
      <c r="K7" s="301" t="e">
        <f>K8+K9+K10+K11+K13+#REF!</f>
        <v>#REF!</v>
      </c>
      <c r="L7" s="301" t="e">
        <f>SUM(B7:K7)</f>
        <v>#REF!</v>
      </c>
      <c r="M7" s="307">
        <f aca="true" t="shared" si="0" ref="M7:R7">SUM(M8:M13)</f>
        <v>28102623</v>
      </c>
      <c r="N7" s="307">
        <f t="shared" si="0"/>
        <v>31822816</v>
      </c>
      <c r="O7" s="307">
        <f t="shared" si="0"/>
        <v>31822816</v>
      </c>
      <c r="P7" s="307">
        <f t="shared" si="0"/>
        <v>26060400</v>
      </c>
      <c r="Q7" s="307">
        <f t="shared" si="0"/>
        <v>35081876</v>
      </c>
      <c r="R7" s="307">
        <f t="shared" si="0"/>
        <v>35081876</v>
      </c>
      <c r="S7" s="301"/>
      <c r="T7" s="308">
        <f>M7+P7</f>
        <v>54163023</v>
      </c>
      <c r="U7" s="308">
        <f>N7+Q7</f>
        <v>66904692</v>
      </c>
      <c r="V7" s="308">
        <f>O7+R7</f>
        <v>66904692</v>
      </c>
    </row>
    <row r="8" spans="1:22" ht="42.75" customHeight="1">
      <c r="A8" s="305" t="s">
        <v>4</v>
      </c>
      <c r="B8" s="317" t="s">
        <v>409</v>
      </c>
      <c r="C8" s="301" t="e">
        <f>SUM(#REF!)</f>
        <v>#REF!</v>
      </c>
      <c r="D8" s="301" t="e">
        <f>SUM(#REF!)</f>
        <v>#REF!</v>
      </c>
      <c r="E8" s="301" t="e">
        <f>SUM(#REF!)</f>
        <v>#REF!</v>
      </c>
      <c r="F8" s="301" t="e">
        <f>SUM(#REF!)</f>
        <v>#REF!</v>
      </c>
      <c r="G8" s="301" t="e">
        <f>SUM(#REF!)</f>
        <v>#REF!</v>
      </c>
      <c r="H8" s="301" t="e">
        <f>SUM(#REF!)</f>
        <v>#REF!</v>
      </c>
      <c r="I8" s="301" t="e">
        <f>SUM(#REF!)</f>
        <v>#REF!</v>
      </c>
      <c r="J8" s="301" t="e">
        <f>SUM(#REF!)</f>
        <v>#REF!</v>
      </c>
      <c r="K8" s="301" t="e">
        <f>SUM(#REF!)</f>
        <v>#REF!</v>
      </c>
      <c r="L8" s="301" t="e">
        <f>SUM(B8:K8)</f>
        <v>#REF!</v>
      </c>
      <c r="M8" s="310">
        <v>16988463</v>
      </c>
      <c r="N8" s="310">
        <v>17988463</v>
      </c>
      <c r="O8" s="310">
        <v>17988463</v>
      </c>
      <c r="P8" s="301"/>
      <c r="Q8" s="301"/>
      <c r="R8" s="301"/>
      <c r="S8" s="301"/>
      <c r="T8" s="301">
        <f>M8+P8</f>
        <v>16988463</v>
      </c>
      <c r="U8" s="301">
        <f aca="true" t="shared" si="1" ref="U8:V29">N8+Q8</f>
        <v>17988463</v>
      </c>
      <c r="V8" s="301">
        <f t="shared" si="1"/>
        <v>17988463</v>
      </c>
    </row>
    <row r="9" spans="1:22" ht="30.75" customHeight="1">
      <c r="A9" s="305" t="s">
        <v>5</v>
      </c>
      <c r="B9" s="309" t="s">
        <v>410</v>
      </c>
      <c r="C9" s="301"/>
      <c r="D9" s="301"/>
      <c r="E9" s="301"/>
      <c r="F9" s="301"/>
      <c r="G9" s="301"/>
      <c r="H9" s="301"/>
      <c r="I9" s="301"/>
      <c r="J9" s="301"/>
      <c r="K9" s="301"/>
      <c r="L9" s="301">
        <f>SUM(B9:K9)</f>
        <v>0</v>
      </c>
      <c r="M9" s="310"/>
      <c r="N9" s="310"/>
      <c r="O9" s="310"/>
      <c r="P9" s="301"/>
      <c r="Q9" s="301"/>
      <c r="R9" s="301"/>
      <c r="S9" s="301"/>
      <c r="T9" s="308"/>
      <c r="U9" s="308"/>
      <c r="V9" s="308"/>
    </row>
    <row r="10" spans="1:22" ht="41.25" customHeight="1">
      <c r="A10" s="305" t="s">
        <v>6</v>
      </c>
      <c r="B10" s="309" t="s">
        <v>411</v>
      </c>
      <c r="C10" s="301" t="e">
        <f>SUM(#REF!)</f>
        <v>#REF!</v>
      </c>
      <c r="D10" s="301" t="e">
        <f>SUM(#REF!)</f>
        <v>#REF!</v>
      </c>
      <c r="E10" s="301" t="e">
        <f>SUM(#REF!)</f>
        <v>#REF!</v>
      </c>
      <c r="F10" s="301" t="e">
        <f>SUM(#REF!)</f>
        <v>#REF!</v>
      </c>
      <c r="G10" s="301" t="e">
        <f>SUM(#REF!)</f>
        <v>#REF!</v>
      </c>
      <c r="H10" s="301" t="e">
        <f>SUM(#REF!)</f>
        <v>#REF!</v>
      </c>
      <c r="I10" s="301" t="e">
        <f>SUM(#REF!)</f>
        <v>#REF!</v>
      </c>
      <c r="J10" s="301" t="e">
        <f>SUM(#REF!)</f>
        <v>#REF!</v>
      </c>
      <c r="K10" s="301" t="e">
        <f>SUM(#REF!)</f>
        <v>#REF!</v>
      </c>
      <c r="L10" s="301" t="e">
        <f>SUM(#REF!)</f>
        <v>#REF!</v>
      </c>
      <c r="M10" s="310">
        <v>9914160</v>
      </c>
      <c r="N10" s="310">
        <v>3571473</v>
      </c>
      <c r="O10" s="310">
        <v>3571473</v>
      </c>
      <c r="P10" s="301">
        <v>26060400</v>
      </c>
      <c r="Q10" s="301">
        <v>35081876</v>
      </c>
      <c r="R10" s="301">
        <v>35081876</v>
      </c>
      <c r="S10" s="301"/>
      <c r="T10" s="301">
        <f>M10+P10</f>
        <v>35974560</v>
      </c>
      <c r="U10" s="301">
        <f t="shared" si="1"/>
        <v>38653349</v>
      </c>
      <c r="V10" s="301">
        <f t="shared" si="1"/>
        <v>38653349</v>
      </c>
    </row>
    <row r="11" spans="1:22" ht="28.5" customHeight="1">
      <c r="A11" s="305" t="s">
        <v>7</v>
      </c>
      <c r="B11" s="309" t="s">
        <v>412</v>
      </c>
      <c r="C11" s="301" t="e">
        <f>#REF!</f>
        <v>#REF!</v>
      </c>
      <c r="D11" s="301" t="e">
        <f>#REF!</f>
        <v>#REF!</v>
      </c>
      <c r="E11" s="301" t="e">
        <f>#REF!</f>
        <v>#REF!</v>
      </c>
      <c r="F11" s="301" t="e">
        <f>#REF!</f>
        <v>#REF!</v>
      </c>
      <c r="G11" s="301" t="e">
        <f>#REF!</f>
        <v>#REF!</v>
      </c>
      <c r="H11" s="301" t="e">
        <f>#REF!</f>
        <v>#REF!</v>
      </c>
      <c r="I11" s="301" t="e">
        <f>#REF!</f>
        <v>#REF!</v>
      </c>
      <c r="J11" s="301" t="e">
        <f>#REF!</f>
        <v>#REF!</v>
      </c>
      <c r="K11" s="301" t="e">
        <f>#REF!</f>
        <v>#REF!</v>
      </c>
      <c r="L11" s="301" t="e">
        <f>SUM(B11:K11)</f>
        <v>#REF!</v>
      </c>
      <c r="M11" s="310">
        <v>1200000</v>
      </c>
      <c r="N11" s="310">
        <v>1200000</v>
      </c>
      <c r="O11" s="310">
        <v>1200000</v>
      </c>
      <c r="P11" s="301"/>
      <c r="Q11" s="301"/>
      <c r="R11" s="301"/>
      <c r="S11" s="301"/>
      <c r="T11" s="301">
        <f>M11+P11</f>
        <v>1200000</v>
      </c>
      <c r="U11" s="301">
        <f t="shared" si="1"/>
        <v>1200000</v>
      </c>
      <c r="V11" s="301">
        <f t="shared" si="1"/>
        <v>1200000</v>
      </c>
    </row>
    <row r="12" spans="1:22" ht="28.5" customHeight="1">
      <c r="A12" s="305" t="s">
        <v>8</v>
      </c>
      <c r="B12" s="309" t="s">
        <v>413</v>
      </c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10"/>
      <c r="N12" s="310">
        <v>8907880</v>
      </c>
      <c r="O12" s="310">
        <v>8907880</v>
      </c>
      <c r="P12" s="301"/>
      <c r="Q12" s="301"/>
      <c r="R12" s="301"/>
      <c r="S12" s="301"/>
      <c r="T12" s="301"/>
      <c r="U12" s="301">
        <f t="shared" si="1"/>
        <v>8907880</v>
      </c>
      <c r="V12" s="301">
        <f t="shared" si="1"/>
        <v>8907880</v>
      </c>
    </row>
    <row r="13" spans="1:22" ht="38.25" customHeight="1">
      <c r="A13" s="305" t="s">
        <v>9</v>
      </c>
      <c r="B13" s="309" t="s">
        <v>776</v>
      </c>
      <c r="C13" s="301" t="e">
        <f>#REF!</f>
        <v>#REF!</v>
      </c>
      <c r="D13" s="301" t="e">
        <f>#REF!</f>
        <v>#REF!</v>
      </c>
      <c r="E13" s="301" t="e">
        <f>#REF!</f>
        <v>#REF!</v>
      </c>
      <c r="F13" s="301" t="e">
        <f>#REF!</f>
        <v>#REF!</v>
      </c>
      <c r="G13" s="301" t="e">
        <f>#REF!</f>
        <v>#REF!</v>
      </c>
      <c r="H13" s="301" t="e">
        <f>#REF!</f>
        <v>#REF!</v>
      </c>
      <c r="I13" s="301" t="e">
        <f>#REF!</f>
        <v>#REF!</v>
      </c>
      <c r="J13" s="301" t="e">
        <f>#REF!</f>
        <v>#REF!</v>
      </c>
      <c r="K13" s="301" t="e">
        <f>#REF!</f>
        <v>#REF!</v>
      </c>
      <c r="L13" s="301" t="e">
        <f>#REF!</f>
        <v>#REF!</v>
      </c>
      <c r="M13" s="310"/>
      <c r="N13" s="310">
        <v>155000</v>
      </c>
      <c r="O13" s="310">
        <v>155000</v>
      </c>
      <c r="P13" s="301"/>
      <c r="Q13" s="301"/>
      <c r="R13" s="301"/>
      <c r="S13" s="301"/>
      <c r="T13" s="301">
        <f>M13+P13</f>
        <v>0</v>
      </c>
      <c r="U13" s="301">
        <f t="shared" si="1"/>
        <v>155000</v>
      </c>
      <c r="V13" s="301">
        <f t="shared" si="1"/>
        <v>155000</v>
      </c>
    </row>
    <row r="14" spans="1:22" ht="38.25">
      <c r="A14" s="305" t="s">
        <v>10</v>
      </c>
      <c r="B14" s="311" t="s">
        <v>414</v>
      </c>
      <c r="C14" s="308" t="e">
        <f>SUM(#REF!)</f>
        <v>#REF!</v>
      </c>
      <c r="D14" s="308" t="e">
        <f>SUM(#REF!)</f>
        <v>#REF!</v>
      </c>
      <c r="E14" s="308" t="e">
        <f>SUM(#REF!)</f>
        <v>#REF!</v>
      </c>
      <c r="F14" s="308" t="e">
        <f>SUM(#REF!)</f>
        <v>#REF!</v>
      </c>
      <c r="G14" s="308" t="e">
        <f>SUM(#REF!)</f>
        <v>#REF!</v>
      </c>
      <c r="H14" s="308" t="e">
        <f>SUM(#REF!)</f>
        <v>#REF!</v>
      </c>
      <c r="I14" s="308" t="e">
        <f>SUM(#REF!)</f>
        <v>#REF!</v>
      </c>
      <c r="J14" s="308" t="e">
        <f>SUM(#REF!)</f>
        <v>#REF!</v>
      </c>
      <c r="K14" s="308" t="e">
        <f>SUM(#REF!)</f>
        <v>#REF!</v>
      </c>
      <c r="L14" s="308" t="e">
        <f aca="true" t="shared" si="2" ref="L14:L30">SUM(B14:K14)</f>
        <v>#REF!</v>
      </c>
      <c r="M14" s="307">
        <v>2932000</v>
      </c>
      <c r="N14" s="307">
        <v>5070731</v>
      </c>
      <c r="O14" s="307">
        <v>5070731</v>
      </c>
      <c r="P14" s="308"/>
      <c r="Q14" s="308"/>
      <c r="R14" s="308"/>
      <c r="S14" s="308"/>
      <c r="T14" s="308">
        <f>M14+P14</f>
        <v>2932000</v>
      </c>
      <c r="U14" s="308">
        <f t="shared" si="1"/>
        <v>5070731</v>
      </c>
      <c r="V14" s="308">
        <f t="shared" si="1"/>
        <v>5070731</v>
      </c>
    </row>
    <row r="15" spans="1:22" ht="32.25" customHeight="1">
      <c r="A15" s="305" t="s">
        <v>11</v>
      </c>
      <c r="B15" s="311" t="s">
        <v>415</v>
      </c>
      <c r="C15" s="301" t="e">
        <f>SUM(#REF!)</f>
        <v>#REF!</v>
      </c>
      <c r="D15" s="301" t="e">
        <f>SUM(#REF!)</f>
        <v>#REF!</v>
      </c>
      <c r="E15" s="301" t="e">
        <f>SUM(#REF!)</f>
        <v>#REF!</v>
      </c>
      <c r="F15" s="301" t="e">
        <f>SUM(#REF!)</f>
        <v>#REF!</v>
      </c>
      <c r="G15" s="301" t="e">
        <f>SUM(#REF!)</f>
        <v>#REF!</v>
      </c>
      <c r="H15" s="301" t="e">
        <f>SUM(#REF!)</f>
        <v>#REF!</v>
      </c>
      <c r="I15" s="301" t="e">
        <f>SUM(#REF!)</f>
        <v>#REF!</v>
      </c>
      <c r="J15" s="301" t="e">
        <f>SUM(#REF!)</f>
        <v>#REF!</v>
      </c>
      <c r="K15" s="301" t="e">
        <f>SUM(#REF!)</f>
        <v>#REF!</v>
      </c>
      <c r="L15" s="301" t="e">
        <f t="shared" si="2"/>
        <v>#REF!</v>
      </c>
      <c r="M15" s="307">
        <v>2000000</v>
      </c>
      <c r="N15" s="307">
        <v>187396486</v>
      </c>
      <c r="O15" s="307">
        <v>187396486</v>
      </c>
      <c r="P15" s="308"/>
      <c r="Q15" s="308"/>
      <c r="R15" s="308"/>
      <c r="S15" s="308"/>
      <c r="T15" s="308">
        <f>M15+P15</f>
        <v>2000000</v>
      </c>
      <c r="U15" s="308">
        <f t="shared" si="1"/>
        <v>187396486</v>
      </c>
      <c r="V15" s="308">
        <f t="shared" si="1"/>
        <v>187396486</v>
      </c>
    </row>
    <row r="16" spans="1:22" ht="28.5" customHeight="1">
      <c r="A16" s="305" t="s">
        <v>12</v>
      </c>
      <c r="B16" s="306" t="s">
        <v>416</v>
      </c>
      <c r="C16" s="308" t="e">
        <f>C17+#REF!+#REF!+#REF!+#REF!+C21</f>
        <v>#REF!</v>
      </c>
      <c r="D16" s="308" t="e">
        <f>D17+#REF!+#REF!+#REF!+#REF!+D21</f>
        <v>#REF!</v>
      </c>
      <c r="E16" s="308" t="e">
        <f>E17+#REF!+#REF!+#REF!+#REF!+E21</f>
        <v>#REF!</v>
      </c>
      <c r="F16" s="308" t="e">
        <f>F17+#REF!+#REF!+#REF!+#REF!+F21</f>
        <v>#REF!</v>
      </c>
      <c r="G16" s="308" t="e">
        <f>G17+#REF!+#REF!+#REF!+#REF!+G21</f>
        <v>#REF!</v>
      </c>
      <c r="H16" s="308" t="e">
        <f>H17+#REF!+#REF!+#REF!+#REF!+H21</f>
        <v>#REF!</v>
      </c>
      <c r="I16" s="308" t="e">
        <f>I17+#REF!+#REF!+#REF!+#REF!+I21</f>
        <v>#REF!</v>
      </c>
      <c r="J16" s="308" t="e">
        <f>J17+#REF!+#REF!+#REF!+#REF!+J21</f>
        <v>#REF!</v>
      </c>
      <c r="K16" s="308" t="e">
        <f>K17+#REF!+#REF!+#REF!+#REF!+K21</f>
        <v>#REF!</v>
      </c>
      <c r="L16" s="308" t="e">
        <f t="shared" si="2"/>
        <v>#REF!</v>
      </c>
      <c r="M16" s="308">
        <f>SUM(M17,M18,M19,M20,M21)</f>
        <v>3940080</v>
      </c>
      <c r="N16" s="308">
        <f aca="true" t="shared" si="3" ref="N16:V16">SUM(N17,N18,N19,N20,N21)</f>
        <v>2942553</v>
      </c>
      <c r="O16" s="308">
        <f t="shared" si="3"/>
        <v>2352062</v>
      </c>
      <c r="P16" s="308">
        <f t="shared" si="3"/>
        <v>1059920</v>
      </c>
      <c r="Q16" s="308">
        <f t="shared" si="3"/>
        <v>2874920</v>
      </c>
      <c r="R16" s="308">
        <f t="shared" si="3"/>
        <v>2874920</v>
      </c>
      <c r="S16" s="308">
        <f t="shared" si="3"/>
        <v>0</v>
      </c>
      <c r="T16" s="308">
        <f t="shared" si="3"/>
        <v>5000000</v>
      </c>
      <c r="U16" s="308">
        <f t="shared" si="3"/>
        <v>5817473</v>
      </c>
      <c r="V16" s="308">
        <f t="shared" si="3"/>
        <v>5226982</v>
      </c>
    </row>
    <row r="17" spans="1:22" ht="18" customHeight="1">
      <c r="A17" s="305" t="s">
        <v>13</v>
      </c>
      <c r="B17" s="312" t="s">
        <v>417</v>
      </c>
      <c r="C17" s="301" t="e">
        <f>SUM(#REF!)</f>
        <v>#REF!</v>
      </c>
      <c r="D17" s="301" t="e">
        <f>SUM(#REF!)</f>
        <v>#REF!</v>
      </c>
      <c r="E17" s="301" t="e">
        <f>SUM(#REF!)</f>
        <v>#REF!</v>
      </c>
      <c r="F17" s="301" t="e">
        <f>SUM(#REF!)</f>
        <v>#REF!</v>
      </c>
      <c r="G17" s="301" t="e">
        <f>SUM(#REF!)</f>
        <v>#REF!</v>
      </c>
      <c r="H17" s="301" t="e">
        <f>SUM(#REF!)</f>
        <v>#REF!</v>
      </c>
      <c r="I17" s="301" t="e">
        <f>SUM(#REF!)</f>
        <v>#REF!</v>
      </c>
      <c r="J17" s="301" t="e">
        <f>SUM(#REF!)</f>
        <v>#REF!</v>
      </c>
      <c r="K17" s="301" t="e">
        <f>SUM(#REF!)</f>
        <v>#REF!</v>
      </c>
      <c r="L17" s="301" t="e">
        <f t="shared" si="2"/>
        <v>#REF!</v>
      </c>
      <c r="M17" s="310"/>
      <c r="N17" s="310"/>
      <c r="O17" s="310"/>
      <c r="P17" s="301"/>
      <c r="Q17" s="301"/>
      <c r="R17" s="301"/>
      <c r="S17" s="301"/>
      <c r="T17" s="301">
        <f aca="true" t="shared" si="4" ref="T17:T25">M17+P17</f>
        <v>0</v>
      </c>
      <c r="U17" s="301">
        <f t="shared" si="1"/>
        <v>0</v>
      </c>
      <c r="V17" s="301">
        <f t="shared" si="1"/>
        <v>0</v>
      </c>
    </row>
    <row r="18" spans="1:22" ht="17.25" customHeight="1">
      <c r="A18" s="305" t="s">
        <v>418</v>
      </c>
      <c r="B18" s="608" t="s">
        <v>768</v>
      </c>
      <c r="C18" s="301" t="e">
        <f>#REF!</f>
        <v>#REF!</v>
      </c>
      <c r="D18" s="301" t="e">
        <f>#REF!</f>
        <v>#REF!</v>
      </c>
      <c r="E18" s="301" t="e">
        <f>#REF!</f>
        <v>#REF!</v>
      </c>
      <c r="F18" s="301" t="e">
        <f>#REF!</f>
        <v>#REF!</v>
      </c>
      <c r="G18" s="301" t="e">
        <f>#REF!</f>
        <v>#REF!</v>
      </c>
      <c r="H18" s="301" t="e">
        <f>#REF!</f>
        <v>#REF!</v>
      </c>
      <c r="I18" s="301" t="e">
        <f>#REF!</f>
        <v>#REF!</v>
      </c>
      <c r="J18" s="301" t="e">
        <f>#REF!</f>
        <v>#REF!</v>
      </c>
      <c r="K18" s="301" t="e">
        <f>#REF!</f>
        <v>#REF!</v>
      </c>
      <c r="L18" s="301" t="e">
        <f t="shared" si="2"/>
        <v>#REF!</v>
      </c>
      <c r="M18" s="301">
        <v>2440080</v>
      </c>
      <c r="N18" s="301">
        <v>782306</v>
      </c>
      <c r="O18" s="301">
        <v>668943</v>
      </c>
      <c r="P18" s="301">
        <v>1059920</v>
      </c>
      <c r="Q18" s="301">
        <v>2874920</v>
      </c>
      <c r="R18" s="301">
        <v>2874920</v>
      </c>
      <c r="S18" s="301"/>
      <c r="T18" s="301">
        <f t="shared" si="4"/>
        <v>3500000</v>
      </c>
      <c r="U18" s="301">
        <f t="shared" si="1"/>
        <v>3657226</v>
      </c>
      <c r="V18" s="301">
        <f t="shared" si="1"/>
        <v>3543863</v>
      </c>
    </row>
    <row r="19" spans="1:22" ht="15" customHeight="1">
      <c r="A19" s="305" t="s">
        <v>14</v>
      </c>
      <c r="B19" s="608" t="s">
        <v>767</v>
      </c>
      <c r="C19" s="301" t="e">
        <f>#REF!</f>
        <v>#REF!</v>
      </c>
      <c r="D19" s="301" t="e">
        <f>#REF!</f>
        <v>#REF!</v>
      </c>
      <c r="E19" s="301" t="e">
        <f>#REF!</f>
        <v>#REF!</v>
      </c>
      <c r="F19" s="301" t="e">
        <f>#REF!</f>
        <v>#REF!</v>
      </c>
      <c r="G19" s="301" t="e">
        <f>#REF!</f>
        <v>#REF!</v>
      </c>
      <c r="H19" s="301" t="e">
        <f>#REF!</f>
        <v>#REF!</v>
      </c>
      <c r="I19" s="301" t="e">
        <f>#REF!</f>
        <v>#REF!</v>
      </c>
      <c r="J19" s="301" t="e">
        <f>#REF!</f>
        <v>#REF!</v>
      </c>
      <c r="K19" s="301" t="e">
        <f>#REF!</f>
        <v>#REF!</v>
      </c>
      <c r="L19" s="301" t="e">
        <f t="shared" si="2"/>
        <v>#REF!</v>
      </c>
      <c r="M19" s="301">
        <v>1300000</v>
      </c>
      <c r="N19" s="301">
        <v>1526813</v>
      </c>
      <c r="O19" s="301">
        <v>1438993</v>
      </c>
      <c r="P19" s="301"/>
      <c r="Q19" s="301"/>
      <c r="R19" s="301"/>
      <c r="S19" s="301"/>
      <c r="T19" s="301">
        <f t="shared" si="4"/>
        <v>1300000</v>
      </c>
      <c r="U19" s="301">
        <f t="shared" si="1"/>
        <v>1526813</v>
      </c>
      <c r="V19" s="301">
        <f t="shared" si="1"/>
        <v>1438993</v>
      </c>
    </row>
    <row r="20" spans="1:22" ht="27" customHeight="1">
      <c r="A20" s="305" t="s">
        <v>15</v>
      </c>
      <c r="B20" s="608" t="s">
        <v>151</v>
      </c>
      <c r="C20" s="301" t="e">
        <f>SUM(#REF!)</f>
        <v>#REF!</v>
      </c>
      <c r="D20" s="301" t="e">
        <f>SUM(#REF!)</f>
        <v>#REF!</v>
      </c>
      <c r="E20" s="301" t="e">
        <f>SUM(#REF!)</f>
        <v>#REF!</v>
      </c>
      <c r="F20" s="301" t="e">
        <f>SUM(#REF!)</f>
        <v>#REF!</v>
      </c>
      <c r="G20" s="301" t="e">
        <f>SUM(#REF!)</f>
        <v>#REF!</v>
      </c>
      <c r="H20" s="301" t="e">
        <f>SUM(#REF!)</f>
        <v>#REF!</v>
      </c>
      <c r="I20" s="301" t="e">
        <f>SUM(#REF!)</f>
        <v>#REF!</v>
      </c>
      <c r="J20" s="301" t="e">
        <f>SUM(#REF!)</f>
        <v>#REF!</v>
      </c>
      <c r="K20" s="301" t="e">
        <f>SUM(#REF!)</f>
        <v>#REF!</v>
      </c>
      <c r="L20" s="301" t="e">
        <f t="shared" si="2"/>
        <v>#REF!</v>
      </c>
      <c r="M20" s="301">
        <v>175000</v>
      </c>
      <c r="N20" s="301">
        <v>476508</v>
      </c>
      <c r="O20" s="301">
        <v>93200</v>
      </c>
      <c r="P20" s="301"/>
      <c r="Q20" s="301"/>
      <c r="R20" s="301"/>
      <c r="S20" s="301"/>
      <c r="T20" s="301">
        <f t="shared" si="4"/>
        <v>175000</v>
      </c>
      <c r="U20" s="301">
        <f t="shared" si="1"/>
        <v>476508</v>
      </c>
      <c r="V20" s="301">
        <f t="shared" si="1"/>
        <v>93200</v>
      </c>
    </row>
    <row r="21" spans="1:22" ht="18.75" customHeight="1">
      <c r="A21" s="305" t="s">
        <v>16</v>
      </c>
      <c r="B21" s="608" t="s">
        <v>152</v>
      </c>
      <c r="C21" s="301"/>
      <c r="D21" s="301"/>
      <c r="E21" s="301"/>
      <c r="F21" s="301"/>
      <c r="G21" s="301"/>
      <c r="H21" s="301"/>
      <c r="I21" s="301"/>
      <c r="J21" s="301"/>
      <c r="K21" s="301"/>
      <c r="L21" s="301">
        <f t="shared" si="2"/>
        <v>0</v>
      </c>
      <c r="M21" s="301">
        <v>25000</v>
      </c>
      <c r="N21" s="301">
        <v>156926</v>
      </c>
      <c r="O21" s="301">
        <v>150926</v>
      </c>
      <c r="P21" s="301"/>
      <c r="Q21" s="301"/>
      <c r="R21" s="301"/>
      <c r="S21" s="301"/>
      <c r="T21" s="301">
        <f t="shared" si="4"/>
        <v>25000</v>
      </c>
      <c r="U21" s="301">
        <f>N21+Q21</f>
        <v>156926</v>
      </c>
      <c r="V21" s="301">
        <f t="shared" si="1"/>
        <v>150926</v>
      </c>
    </row>
    <row r="22" spans="1:22" ht="30" customHeight="1">
      <c r="A22" s="305" t="s">
        <v>17</v>
      </c>
      <c r="B22" s="306" t="s">
        <v>419</v>
      </c>
      <c r="C22" s="308" t="e">
        <f>#REF!+#REF!+#REF!+#REF!+#REF!+#REF!+#REF!+#REF!+#REF!+#REF!</f>
        <v>#REF!</v>
      </c>
      <c r="D22" s="308" t="e">
        <f>#REF!+#REF!+#REF!+#REF!+#REF!+#REF!+#REF!+#REF!+#REF!+#REF!</f>
        <v>#REF!</v>
      </c>
      <c r="E22" s="308" t="e">
        <f>#REF!+#REF!+#REF!+#REF!+#REF!+#REF!+#REF!+#REF!+#REF!+#REF!</f>
        <v>#REF!</v>
      </c>
      <c r="F22" s="308" t="e">
        <f>#REF!+#REF!+#REF!+#REF!+#REF!+#REF!+#REF!+#REF!+#REF!+#REF!</f>
        <v>#REF!</v>
      </c>
      <c r="G22" s="308" t="e">
        <f>#REF!+#REF!+#REF!+#REF!+#REF!+#REF!+#REF!+#REF!+#REF!+#REF!</f>
        <v>#REF!</v>
      </c>
      <c r="H22" s="308" t="e">
        <f>#REF!+#REF!+#REF!+#REF!+#REF!+#REF!+#REF!+#REF!+#REF!+#REF!</f>
        <v>#REF!</v>
      </c>
      <c r="I22" s="308" t="e">
        <f>#REF!+#REF!+#REF!+#REF!+#REF!+#REF!+#REF!+#REF!+#REF!+#REF!</f>
        <v>#REF!</v>
      </c>
      <c r="J22" s="308" t="e">
        <f>#REF!+#REF!+#REF!+#REF!+#REF!+#REF!+#REF!+#REF!+#REF!+#REF!</f>
        <v>#REF!</v>
      </c>
      <c r="K22" s="308" t="e">
        <f>#REF!+#REF!+#REF!+#REF!+#REF!+#REF!+#REF!+#REF!+#REF!+#REF!</f>
        <v>#REF!</v>
      </c>
      <c r="L22" s="308" t="e">
        <f t="shared" si="2"/>
        <v>#REF!</v>
      </c>
      <c r="M22" s="308">
        <v>4015000</v>
      </c>
      <c r="N22" s="308">
        <v>4042548</v>
      </c>
      <c r="O22" s="308">
        <v>4036548</v>
      </c>
      <c r="P22" s="308"/>
      <c r="Q22" s="308"/>
      <c r="R22" s="308"/>
      <c r="S22" s="301"/>
      <c r="T22" s="308">
        <f t="shared" si="4"/>
        <v>4015000</v>
      </c>
      <c r="U22" s="308">
        <f t="shared" si="1"/>
        <v>4042548</v>
      </c>
      <c r="V22" s="308">
        <f t="shared" si="1"/>
        <v>4036548</v>
      </c>
    </row>
    <row r="23" spans="1:22" ht="28.5" customHeight="1">
      <c r="A23" s="305" t="s">
        <v>18</v>
      </c>
      <c r="B23" s="306" t="s">
        <v>0</v>
      </c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1"/>
      <c r="T23" s="308"/>
      <c r="U23" s="308">
        <f t="shared" si="1"/>
        <v>0</v>
      </c>
      <c r="V23" s="308">
        <f t="shared" si="1"/>
        <v>0</v>
      </c>
    </row>
    <row r="24" spans="1:22" ht="25.5" customHeight="1">
      <c r="A24" s="305" t="s">
        <v>19</v>
      </c>
      <c r="B24" s="306" t="s">
        <v>420</v>
      </c>
      <c r="C24" s="301" t="e">
        <f>SUM(#REF!)</f>
        <v>#REF!</v>
      </c>
      <c r="D24" s="301" t="e">
        <f>SUM(#REF!)</f>
        <v>#REF!</v>
      </c>
      <c r="E24" s="301" t="e">
        <f>SUM(#REF!)</f>
        <v>#REF!</v>
      </c>
      <c r="F24" s="301" t="e">
        <f>SUM(#REF!)</f>
        <v>#REF!</v>
      </c>
      <c r="G24" s="301" t="e">
        <f>SUM(#REF!)</f>
        <v>#REF!</v>
      </c>
      <c r="H24" s="301" t="e">
        <f>SUM(#REF!)</f>
        <v>#REF!</v>
      </c>
      <c r="I24" s="301" t="e">
        <f>SUM(#REF!)</f>
        <v>#REF!</v>
      </c>
      <c r="J24" s="301" t="e">
        <f>SUM(#REF!)</f>
        <v>#REF!</v>
      </c>
      <c r="K24" s="301" t="e">
        <f>SUM(#REF!)</f>
        <v>#REF!</v>
      </c>
      <c r="L24" s="301" t="e">
        <f t="shared" si="2"/>
        <v>#REF!</v>
      </c>
      <c r="M24" s="301">
        <v>250000</v>
      </c>
      <c r="N24" s="301">
        <v>389500</v>
      </c>
      <c r="O24" s="301">
        <v>389500</v>
      </c>
      <c r="P24" s="308"/>
      <c r="Q24" s="308"/>
      <c r="R24" s="308"/>
      <c r="S24" s="308"/>
      <c r="T24" s="308">
        <f t="shared" si="4"/>
        <v>250000</v>
      </c>
      <c r="U24" s="308">
        <f t="shared" si="1"/>
        <v>389500</v>
      </c>
      <c r="V24" s="308">
        <f t="shared" si="1"/>
        <v>389500</v>
      </c>
    </row>
    <row r="25" spans="1:23" ht="25.5" customHeight="1">
      <c r="A25" s="305" t="s">
        <v>20</v>
      </c>
      <c r="B25" s="306" t="s">
        <v>421</v>
      </c>
      <c r="C25" s="301" t="e">
        <f>SUM(#REF!)</f>
        <v>#REF!</v>
      </c>
      <c r="D25" s="301" t="e">
        <f>SUM(#REF!)</f>
        <v>#REF!</v>
      </c>
      <c r="E25" s="301" t="e">
        <f>SUM(#REF!)</f>
        <v>#REF!</v>
      </c>
      <c r="F25" s="301" t="e">
        <f>SUM(#REF!)</f>
        <v>#REF!</v>
      </c>
      <c r="G25" s="301" t="e">
        <f>SUM(#REF!)</f>
        <v>#REF!</v>
      </c>
      <c r="H25" s="301" t="e">
        <f>SUM(#REF!)</f>
        <v>#REF!</v>
      </c>
      <c r="I25" s="301" t="e">
        <f>SUM(#REF!)</f>
        <v>#REF!</v>
      </c>
      <c r="J25" s="301" t="e">
        <f>SUM(#REF!)</f>
        <v>#REF!</v>
      </c>
      <c r="K25" s="301" t="e">
        <f>SUM(#REF!)</f>
        <v>#REF!</v>
      </c>
      <c r="L25" s="301" t="e">
        <f t="shared" si="2"/>
        <v>#REF!</v>
      </c>
      <c r="M25" s="301">
        <v>200000</v>
      </c>
      <c r="N25" s="301"/>
      <c r="O25" s="301"/>
      <c r="P25" s="301"/>
      <c r="Q25" s="308"/>
      <c r="R25" s="308"/>
      <c r="S25" s="308"/>
      <c r="T25" s="308">
        <f t="shared" si="4"/>
        <v>200000</v>
      </c>
      <c r="U25" s="308">
        <f t="shared" si="1"/>
        <v>0</v>
      </c>
      <c r="V25" s="308">
        <f t="shared" si="1"/>
        <v>0</v>
      </c>
      <c r="W25" s="609"/>
    </row>
    <row r="26" spans="1:22" ht="30" customHeight="1">
      <c r="A26" s="305" t="s">
        <v>21</v>
      </c>
      <c r="B26" s="306" t="s">
        <v>422</v>
      </c>
      <c r="C26" s="308" t="e">
        <f>#REF!+C15+C16+C22+#REF!+C24+C25</f>
        <v>#REF!</v>
      </c>
      <c r="D26" s="308" t="e">
        <f>#REF!+D15+D16+D22+#REF!+D24+D25</f>
        <v>#REF!</v>
      </c>
      <c r="E26" s="308" t="e">
        <f>#REF!+E15+E16+E22+#REF!+E24+E25</f>
        <v>#REF!</v>
      </c>
      <c r="F26" s="308" t="e">
        <f>#REF!+F15+F16+F22+#REF!+F24+F25</f>
        <v>#REF!</v>
      </c>
      <c r="G26" s="308" t="e">
        <f>#REF!+G15+G16+G22+#REF!+G24+G25</f>
        <v>#REF!</v>
      </c>
      <c r="H26" s="308" t="e">
        <f>#REF!+H15+H16+H22+#REF!+H24+H25</f>
        <v>#REF!</v>
      </c>
      <c r="I26" s="308" t="e">
        <f>#REF!+I15+I16+I22+#REF!+I24+I25</f>
        <v>#REF!</v>
      </c>
      <c r="J26" s="308" t="e">
        <f>#REF!+J15+J16+J22+#REF!+J24+J25</f>
        <v>#REF!</v>
      </c>
      <c r="K26" s="308" t="e">
        <f>#REF!+K15+K16+K22+#REF!+K24+K25</f>
        <v>#REF!</v>
      </c>
      <c r="L26" s="308" t="e">
        <f t="shared" si="2"/>
        <v>#REF!</v>
      </c>
      <c r="M26" s="308">
        <f>SUM(M7,M14,M15,M16,M22,M24,M25)</f>
        <v>41439703</v>
      </c>
      <c r="N26" s="308">
        <f>SUM(N7,N14,N15,N16,N22,N23,N24,N25)</f>
        <v>231664634</v>
      </c>
      <c r="O26" s="308">
        <f aca="true" t="shared" si="5" ref="O26:V26">SUM(O7,O14,O15,O16,O22,O23,O24,O25)</f>
        <v>231068143</v>
      </c>
      <c r="P26" s="308">
        <f t="shared" si="5"/>
        <v>27120320</v>
      </c>
      <c r="Q26" s="308">
        <f t="shared" si="5"/>
        <v>37956796</v>
      </c>
      <c r="R26" s="308">
        <f t="shared" si="5"/>
        <v>37956796</v>
      </c>
      <c r="S26" s="308">
        <f t="shared" si="5"/>
        <v>0</v>
      </c>
      <c r="T26" s="308">
        <f t="shared" si="5"/>
        <v>68560023</v>
      </c>
      <c r="U26" s="308">
        <f t="shared" si="5"/>
        <v>269621430</v>
      </c>
      <c r="V26" s="308">
        <f t="shared" si="5"/>
        <v>269024939</v>
      </c>
    </row>
    <row r="27" spans="1:22" ht="19.5" customHeight="1">
      <c r="A27" s="305" t="s">
        <v>22</v>
      </c>
      <c r="B27" s="312" t="s">
        <v>423</v>
      </c>
      <c r="C27" s="301" t="e">
        <f>#REF!+#REF!</f>
        <v>#REF!</v>
      </c>
      <c r="D27" s="301" t="e">
        <f>#REF!+#REF!</f>
        <v>#REF!</v>
      </c>
      <c r="E27" s="301" t="e">
        <f>#REF!+#REF!</f>
        <v>#REF!</v>
      </c>
      <c r="F27" s="301" t="e">
        <f>#REF!+#REF!</f>
        <v>#REF!</v>
      </c>
      <c r="G27" s="301" t="e">
        <f>#REF!+#REF!</f>
        <v>#REF!</v>
      </c>
      <c r="H27" s="301" t="e">
        <f>#REF!+#REF!</f>
        <v>#REF!</v>
      </c>
      <c r="I27" s="301" t="e">
        <f>#REF!+#REF!</f>
        <v>#REF!</v>
      </c>
      <c r="J27" s="301" t="e">
        <f>#REF!+#REF!</f>
        <v>#REF!</v>
      </c>
      <c r="K27" s="301" t="e">
        <f>#REF!+#REF!</f>
        <v>#REF!</v>
      </c>
      <c r="L27" s="301" t="e">
        <f>SUM(B27:K27)</f>
        <v>#REF!</v>
      </c>
      <c r="M27" s="301">
        <v>27573957</v>
      </c>
      <c r="N27" s="301">
        <v>36984095</v>
      </c>
      <c r="O27" s="301">
        <v>36984095</v>
      </c>
      <c r="P27" s="301"/>
      <c r="Q27" s="301"/>
      <c r="R27" s="301"/>
      <c r="S27" s="301"/>
      <c r="T27" s="301">
        <f>M27+P27</f>
        <v>27573957</v>
      </c>
      <c r="U27" s="301">
        <f>N27+Q27</f>
        <v>36984095</v>
      </c>
      <c r="V27" s="301">
        <f>O27+R27</f>
        <v>36984095</v>
      </c>
    </row>
    <row r="28" spans="1:22" ht="20.25" customHeight="1">
      <c r="A28" s="305" t="s">
        <v>23</v>
      </c>
      <c r="B28" s="312" t="s">
        <v>424</v>
      </c>
      <c r="C28" s="301" t="e">
        <f>#REF!+#REF!</f>
        <v>#REF!</v>
      </c>
      <c r="D28" s="301" t="e">
        <f>#REF!+#REF!</f>
        <v>#REF!</v>
      </c>
      <c r="E28" s="301" t="e">
        <f>#REF!+#REF!</f>
        <v>#REF!</v>
      </c>
      <c r="F28" s="301" t="e">
        <f>#REF!+#REF!</f>
        <v>#REF!</v>
      </c>
      <c r="G28" s="301" t="e">
        <f>#REF!+#REF!</f>
        <v>#REF!</v>
      </c>
      <c r="H28" s="301" t="e">
        <f>#REF!+#REF!</f>
        <v>#REF!</v>
      </c>
      <c r="I28" s="301" t="e">
        <f>#REF!+#REF!</f>
        <v>#REF!</v>
      </c>
      <c r="J28" s="301" t="e">
        <f>#REF!+#REF!</f>
        <v>#REF!</v>
      </c>
      <c r="K28" s="301" t="e">
        <f>#REF!+#REF!</f>
        <v>#REF!</v>
      </c>
      <c r="L28" s="301" t="e">
        <f t="shared" si="2"/>
        <v>#REF!</v>
      </c>
      <c r="M28" s="301"/>
      <c r="N28" s="301">
        <v>2448332</v>
      </c>
      <c r="O28" s="301">
        <v>2448332</v>
      </c>
      <c r="P28" s="301"/>
      <c r="Q28" s="301"/>
      <c r="R28" s="301"/>
      <c r="S28" s="301"/>
      <c r="T28" s="301">
        <f>M28+P28</f>
        <v>0</v>
      </c>
      <c r="U28" s="301">
        <f t="shared" si="1"/>
        <v>2448332</v>
      </c>
      <c r="V28" s="301">
        <f t="shared" si="1"/>
        <v>2448332</v>
      </c>
    </row>
    <row r="29" spans="1:22" ht="22.5" customHeight="1">
      <c r="A29" s="305" t="s">
        <v>24</v>
      </c>
      <c r="B29" s="312" t="s">
        <v>204</v>
      </c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>
        <f t="shared" si="1"/>
        <v>0</v>
      </c>
    </row>
    <row r="30" spans="1:22" ht="18.75" customHeight="1">
      <c r="A30" s="305" t="s">
        <v>25</v>
      </c>
      <c r="B30" s="306" t="s">
        <v>425</v>
      </c>
      <c r="C30" s="301" t="e">
        <f>#REF!+#REF!+#REF!</f>
        <v>#REF!</v>
      </c>
      <c r="D30" s="301" t="e">
        <f>#REF!+#REF!+#REF!</f>
        <v>#REF!</v>
      </c>
      <c r="E30" s="301" t="e">
        <f>#REF!+#REF!+#REF!</f>
        <v>#REF!</v>
      </c>
      <c r="F30" s="301" t="e">
        <f>#REF!+#REF!+#REF!</f>
        <v>#REF!</v>
      </c>
      <c r="G30" s="301" t="e">
        <f>#REF!+#REF!+#REF!</f>
        <v>#REF!</v>
      </c>
      <c r="H30" s="301" t="e">
        <f>#REF!+#REF!+#REF!</f>
        <v>#REF!</v>
      </c>
      <c r="I30" s="301" t="e">
        <f>#REF!+#REF!+#REF!</f>
        <v>#REF!</v>
      </c>
      <c r="J30" s="301" t="e">
        <f>#REF!+#REF!+#REF!</f>
        <v>#REF!</v>
      </c>
      <c r="K30" s="301" t="e">
        <f>#REF!+#REF!+#REF!</f>
        <v>#REF!</v>
      </c>
      <c r="L30" s="301" t="e">
        <f t="shared" si="2"/>
        <v>#REF!</v>
      </c>
      <c r="M30" s="308">
        <f>SUM(M27,M26,M28)</f>
        <v>69013660</v>
      </c>
      <c r="N30" s="308">
        <f>SUM(N27,N26,N28)</f>
        <v>271097061</v>
      </c>
      <c r="O30" s="308">
        <f>SUM(O27,O26,O28,N29)</f>
        <v>270500570</v>
      </c>
      <c r="P30" s="308">
        <f>SUM(P26:P29)</f>
        <v>27120320</v>
      </c>
      <c r="Q30" s="308">
        <f>SUM(Q27,Q26,Q28,P29)</f>
        <v>37956796</v>
      </c>
      <c r="R30" s="308">
        <f>SUM(R27,R26,R28,Q29)</f>
        <v>37956796</v>
      </c>
      <c r="S30" s="308">
        <f>SUM(S27,S26,S28,R29)</f>
        <v>0</v>
      </c>
      <c r="T30" s="308">
        <f>SUM(T27,T26,T28,S29)</f>
        <v>96133980</v>
      </c>
      <c r="U30" s="308">
        <f>SUM(U27,U26,U28,T29)</f>
        <v>309053857</v>
      </c>
      <c r="V30" s="308">
        <f>SUM(V26:V29)</f>
        <v>308457366</v>
      </c>
    </row>
    <row r="31" spans="1:15" ht="12.75">
      <c r="A31" s="313"/>
      <c r="B31" s="314"/>
      <c r="C31" s="315" t="e">
        <f>#REF!+C15+C16+C22+#REF!+C24+C30</f>
        <v>#REF!</v>
      </c>
      <c r="D31" s="316" t="e">
        <f>#REF!+D15+D16+D22+#REF!+D24+D30</f>
        <v>#REF!</v>
      </c>
      <c r="E31" s="316" t="e">
        <f>#REF!+E15+E16+E22+#REF!+E24+E30</f>
        <v>#REF!</v>
      </c>
      <c r="F31" s="316" t="e">
        <f>#REF!+F15+F16+F22+#REF!+F24+F30</f>
        <v>#REF!</v>
      </c>
      <c r="G31" s="316" t="e">
        <f>#REF!+G15+G16+G22+#REF!+G24+G30</f>
        <v>#REF!</v>
      </c>
      <c r="H31" s="316" t="e">
        <f>#REF!+H15+H16+H22+#REF!+H24+H30</f>
        <v>#REF!</v>
      </c>
      <c r="I31" s="316" t="e">
        <f>#REF!+I15+I16+I22+#REF!+I24+I30</f>
        <v>#REF!</v>
      </c>
      <c r="J31" s="316" t="e">
        <f>#REF!+J15+J16+J22+#REF!+J24+J30</f>
        <v>#REF!</v>
      </c>
      <c r="K31" s="316" t="e">
        <f>#REF!+K15+K16+K22+#REF!+K24+K30</f>
        <v>#REF!</v>
      </c>
      <c r="L31" s="316" t="e">
        <f>#REF!+L15+L16+L22+#REF!+L24+L30</f>
        <v>#REF!</v>
      </c>
      <c r="M31" s="300"/>
      <c r="N31" s="300"/>
      <c r="O31" s="300"/>
    </row>
    <row r="32" spans="2:15" ht="12.75">
      <c r="B32" s="297"/>
      <c r="M32" s="300"/>
      <c r="N32" s="300"/>
      <c r="O32" s="300"/>
    </row>
    <row r="33" spans="13:15" ht="12.75">
      <c r="M33" s="300"/>
      <c r="N33" s="300"/>
      <c r="O33" s="300"/>
    </row>
    <row r="34" spans="13:15" ht="12.75">
      <c r="M34" s="300"/>
      <c r="N34" s="300"/>
      <c r="O34" s="300"/>
    </row>
    <row r="35" spans="13:15" ht="12.75">
      <c r="M35" s="300"/>
      <c r="N35" s="300"/>
      <c r="O35" s="300"/>
    </row>
    <row r="36" spans="13:15" ht="12.75">
      <c r="M36" s="300"/>
      <c r="N36" s="300"/>
      <c r="O36" s="300"/>
    </row>
    <row r="37" spans="13:15" ht="12.75">
      <c r="M37" s="300"/>
      <c r="N37" s="300"/>
      <c r="O37" s="300"/>
    </row>
    <row r="38" spans="13:15" ht="12.75">
      <c r="M38" s="300"/>
      <c r="N38" s="300"/>
      <c r="O38" s="300"/>
    </row>
    <row r="39" spans="13:15" ht="12.75">
      <c r="M39" s="300"/>
      <c r="N39" s="300"/>
      <c r="O39" s="300"/>
    </row>
    <row r="40" spans="13:15" ht="12.75">
      <c r="M40" s="300"/>
      <c r="N40" s="300"/>
      <c r="O40" s="300"/>
    </row>
    <row r="41" spans="13:15" ht="12.75">
      <c r="M41" s="300"/>
      <c r="N41" s="300"/>
      <c r="O41" s="300"/>
    </row>
    <row r="42" spans="13:15" ht="12.75">
      <c r="M42" s="300"/>
      <c r="N42" s="300"/>
      <c r="O42" s="300"/>
    </row>
    <row r="43" spans="13:15" ht="12.75">
      <c r="M43" s="300"/>
      <c r="N43" s="300"/>
      <c r="O43" s="300"/>
    </row>
    <row r="44" spans="13:15" ht="12.75">
      <c r="M44" s="300"/>
      <c r="N44" s="300"/>
      <c r="O44" s="300"/>
    </row>
    <row r="45" spans="13:15" ht="12.75">
      <c r="M45" s="300"/>
      <c r="N45" s="300"/>
      <c r="O45" s="300"/>
    </row>
    <row r="46" spans="13:15" ht="12.75">
      <c r="M46" s="300"/>
      <c r="N46" s="300"/>
      <c r="O46" s="300"/>
    </row>
    <row r="47" spans="13:15" ht="12.75">
      <c r="M47" s="300"/>
      <c r="N47" s="300"/>
      <c r="O47" s="300"/>
    </row>
    <row r="48" spans="13:15" ht="12.75">
      <c r="M48" s="300"/>
      <c r="N48" s="300"/>
      <c r="O48" s="300"/>
    </row>
    <row r="49" spans="13:15" ht="12.75">
      <c r="M49" s="300"/>
      <c r="N49" s="300"/>
      <c r="O49" s="300"/>
    </row>
    <row r="50" spans="13:15" ht="12.75">
      <c r="M50" s="300"/>
      <c r="N50" s="300"/>
      <c r="O50" s="300"/>
    </row>
    <row r="51" spans="13:15" ht="12.75">
      <c r="M51" s="300"/>
      <c r="N51" s="300"/>
      <c r="O51" s="300"/>
    </row>
    <row r="52" spans="13:15" ht="12.75">
      <c r="M52" s="300"/>
      <c r="N52" s="300"/>
      <c r="O52" s="300"/>
    </row>
    <row r="53" spans="13:15" ht="12.75">
      <c r="M53" s="300"/>
      <c r="N53" s="300"/>
      <c r="O53" s="300"/>
    </row>
    <row r="54" spans="13:15" ht="12.75">
      <c r="M54" s="300"/>
      <c r="N54" s="300"/>
      <c r="O54" s="300"/>
    </row>
    <row r="55" spans="13:15" ht="12.75">
      <c r="M55" s="300"/>
      <c r="N55" s="300"/>
      <c r="O55" s="300"/>
    </row>
    <row r="56" spans="13:15" ht="12.75">
      <c r="M56" s="300"/>
      <c r="N56" s="300"/>
      <c r="O56" s="300"/>
    </row>
    <row r="57" spans="13:15" ht="12.75">
      <c r="M57" s="300"/>
      <c r="N57" s="300"/>
      <c r="O57" s="300"/>
    </row>
    <row r="58" spans="13:15" ht="12.75">
      <c r="M58" s="300"/>
      <c r="N58" s="300"/>
      <c r="O58" s="300"/>
    </row>
    <row r="59" spans="13:15" ht="12.75">
      <c r="M59" s="300"/>
      <c r="N59" s="300"/>
      <c r="O59" s="300"/>
    </row>
    <row r="60" spans="13:15" ht="12.75">
      <c r="M60" s="300"/>
      <c r="N60" s="300"/>
      <c r="O60" s="300"/>
    </row>
    <row r="61" spans="13:15" ht="12.75">
      <c r="M61" s="300"/>
      <c r="N61" s="300"/>
      <c r="O61" s="300"/>
    </row>
    <row r="62" spans="13:15" ht="12.75">
      <c r="M62" s="300"/>
      <c r="N62" s="300"/>
      <c r="O62" s="300"/>
    </row>
    <row r="63" spans="13:15" ht="12.75">
      <c r="M63" s="300"/>
      <c r="N63" s="300"/>
      <c r="O63" s="300"/>
    </row>
    <row r="64" spans="13:15" ht="12.75">
      <c r="M64" s="300"/>
      <c r="N64" s="300"/>
      <c r="O64" s="300"/>
    </row>
    <row r="65" spans="13:15" ht="12.75">
      <c r="M65" s="300"/>
      <c r="N65" s="300"/>
      <c r="O65" s="300"/>
    </row>
    <row r="66" spans="13:15" ht="12.75">
      <c r="M66" s="300"/>
      <c r="N66" s="300"/>
      <c r="O66" s="300"/>
    </row>
    <row r="67" spans="13:15" ht="12.75">
      <c r="M67" s="300"/>
      <c r="N67" s="300"/>
      <c r="O67" s="300"/>
    </row>
    <row r="68" spans="13:15" ht="12.75">
      <c r="M68" s="300"/>
      <c r="N68" s="300"/>
      <c r="O68" s="300"/>
    </row>
    <row r="69" spans="13:15" ht="12.75">
      <c r="M69" s="300"/>
      <c r="N69" s="300"/>
      <c r="O69" s="300"/>
    </row>
    <row r="70" spans="13:15" ht="12.75">
      <c r="M70" s="300"/>
      <c r="N70" s="300"/>
      <c r="O70" s="300"/>
    </row>
    <row r="71" spans="13:15" ht="12.75">
      <c r="M71" s="300"/>
      <c r="N71" s="300"/>
      <c r="O71" s="300"/>
    </row>
    <row r="72" spans="13:15" ht="12.75">
      <c r="M72" s="300"/>
      <c r="N72" s="300"/>
      <c r="O72" s="300"/>
    </row>
    <row r="73" spans="13:15" ht="12.75">
      <c r="M73" s="300"/>
      <c r="N73" s="300"/>
      <c r="O73" s="300"/>
    </row>
    <row r="74" spans="13:15" ht="12.75">
      <c r="M74" s="300"/>
      <c r="N74" s="300"/>
      <c r="O74" s="300"/>
    </row>
    <row r="75" spans="13:15" ht="12.75">
      <c r="M75" s="300"/>
      <c r="N75" s="300"/>
      <c r="O75" s="300"/>
    </row>
    <row r="76" spans="13:15" ht="12.75">
      <c r="M76" s="300"/>
      <c r="N76" s="300"/>
      <c r="O76" s="300"/>
    </row>
    <row r="77" spans="13:15" ht="12.75">
      <c r="M77" s="300"/>
      <c r="N77" s="300"/>
      <c r="O77" s="300"/>
    </row>
    <row r="78" spans="13:15" ht="12.75">
      <c r="M78" s="300"/>
      <c r="N78" s="300"/>
      <c r="O78" s="300"/>
    </row>
    <row r="79" spans="13:15" ht="12.75">
      <c r="M79" s="300"/>
      <c r="N79" s="300"/>
      <c r="O79" s="300"/>
    </row>
    <row r="80" spans="13:15" ht="12.75">
      <c r="M80" s="300"/>
      <c r="N80" s="300"/>
      <c r="O80" s="300"/>
    </row>
    <row r="81" spans="13:15" ht="12.75">
      <c r="M81" s="300"/>
      <c r="N81" s="300"/>
      <c r="O81" s="300"/>
    </row>
    <row r="82" spans="13:15" ht="12.75">
      <c r="M82" s="300"/>
      <c r="N82" s="300"/>
      <c r="O82" s="300"/>
    </row>
    <row r="83" spans="13:15" ht="12.75">
      <c r="M83" s="300"/>
      <c r="N83" s="300"/>
      <c r="O83" s="300"/>
    </row>
    <row r="84" spans="13:15" ht="12.75">
      <c r="M84" s="300"/>
      <c r="N84" s="300"/>
      <c r="O84" s="300"/>
    </row>
    <row r="85" spans="13:15" ht="12.75">
      <c r="M85" s="300"/>
      <c r="N85" s="300"/>
      <c r="O85" s="300"/>
    </row>
    <row r="86" spans="13:15" ht="12.75">
      <c r="M86" s="300"/>
      <c r="N86" s="300"/>
      <c r="O86" s="300"/>
    </row>
    <row r="87" spans="13:15" ht="12.75">
      <c r="M87" s="300"/>
      <c r="N87" s="300"/>
      <c r="O87" s="300"/>
    </row>
    <row r="88" spans="13:15" ht="12.75">
      <c r="M88" s="300"/>
      <c r="N88" s="300"/>
      <c r="O88" s="300"/>
    </row>
  </sheetData>
  <sheetProtection/>
  <mergeCells count="10">
    <mergeCell ref="U1:V1"/>
    <mergeCell ref="A2:V2"/>
    <mergeCell ref="A3:V3"/>
    <mergeCell ref="U4:V4"/>
    <mergeCell ref="A5:A6"/>
    <mergeCell ref="B5:B6"/>
    <mergeCell ref="M5:O5"/>
    <mergeCell ref="P5:R5"/>
    <mergeCell ref="T5:V5"/>
    <mergeCell ref="A4:B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3:L54"/>
  <sheetViews>
    <sheetView zoomScalePageLayoutView="0" workbookViewId="0" topLeftCell="A1">
      <selection activeCell="P10" sqref="P10"/>
    </sheetView>
  </sheetViews>
  <sheetFormatPr defaultColWidth="9.00390625" defaultRowHeight="12.75"/>
  <cols>
    <col min="1" max="1" width="5.375" style="298" customWidth="1"/>
    <col min="2" max="2" width="33.00390625" style="298" customWidth="1"/>
    <col min="3" max="3" width="12.125" style="298" customWidth="1"/>
    <col min="4" max="4" width="14.125" style="298" customWidth="1"/>
    <col min="5" max="5" width="11.875" style="298" customWidth="1"/>
    <col min="6" max="6" width="12.50390625" style="298" customWidth="1"/>
    <col min="7" max="8" width="12.375" style="298" customWidth="1"/>
    <col min="9" max="9" width="7.375" style="298" customWidth="1"/>
    <col min="10" max="10" width="13.00390625" style="298" customWidth="1"/>
    <col min="11" max="11" width="13.875" style="298" customWidth="1"/>
    <col min="12" max="12" width="12.625" style="298" customWidth="1"/>
    <col min="13" max="16384" width="9.375" style="298" customWidth="1"/>
  </cols>
  <sheetData>
    <row r="1" ht="12.75"/>
    <row r="2" ht="21" customHeight="1"/>
    <row r="3" spans="1:12" ht="21" customHeight="1">
      <c r="A3" s="318"/>
      <c r="B3" s="318"/>
      <c r="C3" s="318"/>
      <c r="D3" s="318"/>
      <c r="E3" s="318"/>
      <c r="F3" s="318"/>
      <c r="G3" s="318"/>
      <c r="H3" s="318"/>
      <c r="I3" s="318"/>
      <c r="J3" s="318"/>
      <c r="K3" s="677" t="s">
        <v>430</v>
      </c>
      <c r="L3" s="677"/>
    </row>
    <row r="4" spans="1:12" ht="21" customHeight="1">
      <c r="A4" s="678" t="s">
        <v>777</v>
      </c>
      <c r="B4" s="678"/>
      <c r="C4" s="678"/>
      <c r="D4" s="678"/>
      <c r="E4" s="678"/>
      <c r="F4" s="678"/>
      <c r="G4" s="678"/>
      <c r="H4" s="678"/>
      <c r="I4" s="678"/>
      <c r="J4" s="678"/>
      <c r="K4" s="678"/>
      <c r="L4" s="678"/>
    </row>
    <row r="5" spans="1:12" ht="19.5" customHeight="1">
      <c r="A5" s="340"/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</row>
    <row r="6" spans="1:12" ht="15.75">
      <c r="A6" s="340"/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</row>
    <row r="7" spans="1:12" ht="15.75">
      <c r="A7" s="679" t="s">
        <v>29</v>
      </c>
      <c r="B7" s="679"/>
      <c r="C7" s="679"/>
      <c r="D7" s="679"/>
      <c r="E7" s="679"/>
      <c r="F7" s="679"/>
      <c r="G7" s="679"/>
      <c r="H7" s="679"/>
      <c r="I7" s="679"/>
      <c r="J7" s="679"/>
      <c r="K7" s="680"/>
      <c r="L7" s="680"/>
    </row>
    <row r="8" spans="1:12" ht="12.75">
      <c r="A8" s="681"/>
      <c r="B8" s="681"/>
      <c r="C8" s="320"/>
      <c r="D8" s="320"/>
      <c r="E8" s="320"/>
      <c r="F8" s="320"/>
      <c r="G8" s="320"/>
      <c r="H8" s="320"/>
      <c r="I8" s="320"/>
      <c r="J8" s="319"/>
      <c r="K8" s="682" t="s">
        <v>426</v>
      </c>
      <c r="L8" s="683"/>
    </row>
    <row r="9" spans="1:12" ht="28.5" customHeight="1">
      <c r="A9" s="321" t="s">
        <v>431</v>
      </c>
      <c r="B9" s="321" t="s">
        <v>30</v>
      </c>
      <c r="C9" s="684" t="s">
        <v>432</v>
      </c>
      <c r="D9" s="684"/>
      <c r="E9" s="684"/>
      <c r="F9" s="684" t="s">
        <v>433</v>
      </c>
      <c r="G9" s="670"/>
      <c r="H9" s="670"/>
      <c r="I9" s="685" t="s">
        <v>434</v>
      </c>
      <c r="J9" s="684" t="s">
        <v>373</v>
      </c>
      <c r="K9" s="684"/>
      <c r="L9" s="684"/>
    </row>
    <row r="10" spans="1:12" ht="12.75">
      <c r="A10" s="321"/>
      <c r="B10" s="321"/>
      <c r="C10" s="321" t="s">
        <v>435</v>
      </c>
      <c r="D10" s="321" t="s">
        <v>436</v>
      </c>
      <c r="E10" s="321" t="s">
        <v>401</v>
      </c>
      <c r="F10" s="321" t="s">
        <v>435</v>
      </c>
      <c r="G10" s="321" t="s">
        <v>436</v>
      </c>
      <c r="H10" s="321" t="s">
        <v>401</v>
      </c>
      <c r="I10" s="685"/>
      <c r="J10" s="321" t="s">
        <v>435</v>
      </c>
      <c r="K10" s="321" t="s">
        <v>436</v>
      </c>
      <c r="L10" s="321" t="s">
        <v>401</v>
      </c>
    </row>
    <row r="11" spans="1:12" ht="12.75">
      <c r="A11" s="321"/>
      <c r="B11" s="321"/>
      <c r="C11" s="321"/>
      <c r="D11" s="321"/>
      <c r="E11" s="321"/>
      <c r="F11" s="684"/>
      <c r="G11" s="684"/>
      <c r="H11" s="684"/>
      <c r="I11" s="685"/>
      <c r="J11" s="321"/>
      <c r="K11" s="321"/>
      <c r="L11" s="321"/>
    </row>
    <row r="12" spans="1:12" ht="12.75">
      <c r="A12" s="322">
        <v>1</v>
      </c>
      <c r="B12" s="323">
        <v>2</v>
      </c>
      <c r="C12" s="323">
        <v>3</v>
      </c>
      <c r="D12" s="323">
        <v>4</v>
      </c>
      <c r="E12" s="323">
        <v>5</v>
      </c>
      <c r="F12" s="323">
        <v>6</v>
      </c>
      <c r="G12" s="323">
        <v>7</v>
      </c>
      <c r="H12" s="323">
        <v>8</v>
      </c>
      <c r="I12" s="323">
        <v>9</v>
      </c>
      <c r="J12" s="323">
        <v>10</v>
      </c>
      <c r="K12" s="323">
        <v>11</v>
      </c>
      <c r="L12" s="323">
        <v>12</v>
      </c>
    </row>
    <row r="13" spans="1:12" ht="12.75">
      <c r="A13" s="341" t="s">
        <v>3</v>
      </c>
      <c r="B13" s="342" t="s">
        <v>36</v>
      </c>
      <c r="C13" s="343">
        <v>14296280</v>
      </c>
      <c r="D13" s="343">
        <v>16650482</v>
      </c>
      <c r="E13" s="343">
        <v>15466404</v>
      </c>
      <c r="F13" s="343"/>
      <c r="G13" s="343"/>
      <c r="H13" s="343"/>
      <c r="I13" s="343"/>
      <c r="J13" s="343">
        <f>SUM(C13,F13)</f>
        <v>14296280</v>
      </c>
      <c r="K13" s="343">
        <f>SUM(D13,G13)</f>
        <v>16650482</v>
      </c>
      <c r="L13" s="343">
        <f aca="true" t="shared" si="0" ref="L13:L25">SUM(E13,H13)</f>
        <v>15466404</v>
      </c>
    </row>
    <row r="14" spans="1:12" ht="24">
      <c r="A14" s="344">
        <v>2</v>
      </c>
      <c r="B14" s="342" t="s">
        <v>91</v>
      </c>
      <c r="C14" s="343">
        <v>2806210</v>
      </c>
      <c r="D14" s="343">
        <v>3197926</v>
      </c>
      <c r="E14" s="343">
        <v>3167068</v>
      </c>
      <c r="F14" s="345"/>
      <c r="G14" s="343"/>
      <c r="H14" s="343"/>
      <c r="I14" s="343"/>
      <c r="J14" s="343">
        <f aca="true" t="shared" si="1" ref="J14:J21">SUM(C14,F14)</f>
        <v>2806210</v>
      </c>
      <c r="K14" s="343">
        <f aca="true" t="shared" si="2" ref="K14:K25">SUM(D14,G14)</f>
        <v>3197926</v>
      </c>
      <c r="L14" s="343">
        <f t="shared" si="0"/>
        <v>3167068</v>
      </c>
    </row>
    <row r="15" spans="1:12" ht="12.75">
      <c r="A15" s="344">
        <v>3</v>
      </c>
      <c r="B15" s="342" t="s">
        <v>68</v>
      </c>
      <c r="C15" s="343">
        <v>14198274</v>
      </c>
      <c r="D15" s="343">
        <v>13533547</v>
      </c>
      <c r="E15" s="343">
        <v>10591945</v>
      </c>
      <c r="F15" s="345"/>
      <c r="G15" s="343"/>
      <c r="H15" s="343"/>
      <c r="I15" s="343"/>
      <c r="J15" s="343">
        <f t="shared" si="1"/>
        <v>14198274</v>
      </c>
      <c r="K15" s="343">
        <f t="shared" si="2"/>
        <v>13533547</v>
      </c>
      <c r="L15" s="343">
        <f t="shared" si="0"/>
        <v>10591945</v>
      </c>
    </row>
    <row r="16" spans="1:12" ht="12.75">
      <c r="A16" s="344">
        <v>4</v>
      </c>
      <c r="B16" s="342" t="s">
        <v>92</v>
      </c>
      <c r="C16" s="343">
        <v>5705490</v>
      </c>
      <c r="D16" s="343">
        <v>6216490</v>
      </c>
      <c r="E16" s="343">
        <v>5195510</v>
      </c>
      <c r="F16" s="345"/>
      <c r="G16" s="343"/>
      <c r="H16" s="343"/>
      <c r="I16" s="343"/>
      <c r="J16" s="343">
        <f t="shared" si="1"/>
        <v>5705490</v>
      </c>
      <c r="K16" s="343">
        <f t="shared" si="2"/>
        <v>6216490</v>
      </c>
      <c r="L16" s="343">
        <f t="shared" si="0"/>
        <v>5195510</v>
      </c>
    </row>
    <row r="17" spans="1:12" ht="12.75">
      <c r="A17" s="344">
        <v>5</v>
      </c>
      <c r="B17" s="342" t="s">
        <v>93</v>
      </c>
      <c r="C17" s="343">
        <v>12398800</v>
      </c>
      <c r="D17" s="343">
        <v>6960741</v>
      </c>
      <c r="E17" s="343">
        <v>6960741</v>
      </c>
      <c r="F17" s="345">
        <v>26060400</v>
      </c>
      <c r="G17" s="345">
        <v>38688872</v>
      </c>
      <c r="H17" s="345">
        <v>38688872</v>
      </c>
      <c r="I17" s="345"/>
      <c r="J17" s="343">
        <f t="shared" si="1"/>
        <v>38459200</v>
      </c>
      <c r="K17" s="343">
        <f t="shared" si="2"/>
        <v>45649613</v>
      </c>
      <c r="L17" s="343">
        <f t="shared" si="0"/>
        <v>45649613</v>
      </c>
    </row>
    <row r="18" spans="1:12" ht="12.75">
      <c r="A18" s="346" t="s">
        <v>437</v>
      </c>
      <c r="B18" s="347" t="s">
        <v>438</v>
      </c>
      <c r="C18" s="348">
        <v>6249427</v>
      </c>
      <c r="D18" s="348">
        <v>22617292</v>
      </c>
      <c r="E18" s="348"/>
      <c r="F18" s="345"/>
      <c r="G18" s="343"/>
      <c r="H18" s="348"/>
      <c r="I18" s="348"/>
      <c r="J18" s="343">
        <f t="shared" si="1"/>
        <v>6249427</v>
      </c>
      <c r="K18" s="343">
        <f t="shared" si="2"/>
        <v>22617292</v>
      </c>
      <c r="L18" s="343">
        <f t="shared" si="0"/>
        <v>0</v>
      </c>
    </row>
    <row r="19" spans="1:12" ht="12.75">
      <c r="A19" s="346" t="s">
        <v>439</v>
      </c>
      <c r="B19" s="347" t="s">
        <v>105</v>
      </c>
      <c r="C19" s="348"/>
      <c r="D19" s="348">
        <v>2270522</v>
      </c>
      <c r="E19" s="348">
        <v>1708722</v>
      </c>
      <c r="F19" s="345"/>
      <c r="G19" s="348"/>
      <c r="H19" s="348"/>
      <c r="I19" s="348"/>
      <c r="J19" s="343">
        <f t="shared" si="1"/>
        <v>0</v>
      </c>
      <c r="K19" s="343">
        <f t="shared" si="2"/>
        <v>2270522</v>
      </c>
      <c r="L19" s="343">
        <f t="shared" si="0"/>
        <v>1708722</v>
      </c>
    </row>
    <row r="20" spans="1:12" ht="12.75">
      <c r="A20" s="346" t="s">
        <v>440</v>
      </c>
      <c r="B20" s="347" t="s">
        <v>95</v>
      </c>
      <c r="C20" s="348">
        <v>12254000</v>
      </c>
      <c r="D20" s="348">
        <v>196752886</v>
      </c>
      <c r="E20" s="348">
        <v>9191260</v>
      </c>
      <c r="F20" s="345"/>
      <c r="G20" s="348"/>
      <c r="H20" s="348"/>
      <c r="I20" s="348"/>
      <c r="J20" s="343">
        <f t="shared" si="1"/>
        <v>12254000</v>
      </c>
      <c r="K20" s="343">
        <f t="shared" si="2"/>
        <v>196752886</v>
      </c>
      <c r="L20" s="343">
        <f t="shared" si="0"/>
        <v>9191260</v>
      </c>
    </row>
    <row r="21" spans="1:12" ht="12.75">
      <c r="A21" s="349">
        <v>8</v>
      </c>
      <c r="B21" s="350" t="s">
        <v>441</v>
      </c>
      <c r="C21" s="351">
        <f aca="true" t="shared" si="3" ref="C21:H21">SUM(C13:C20)</f>
        <v>67908481</v>
      </c>
      <c r="D21" s="351">
        <f t="shared" si="3"/>
        <v>268199886</v>
      </c>
      <c r="E21" s="351">
        <f t="shared" si="3"/>
        <v>52281650</v>
      </c>
      <c r="F21" s="351">
        <f t="shared" si="3"/>
        <v>26060400</v>
      </c>
      <c r="G21" s="351">
        <f t="shared" si="3"/>
        <v>38688872</v>
      </c>
      <c r="H21" s="351">
        <f t="shared" si="3"/>
        <v>38688872</v>
      </c>
      <c r="I21" s="352"/>
      <c r="J21" s="352">
        <f t="shared" si="1"/>
        <v>93968881</v>
      </c>
      <c r="K21" s="352">
        <f t="shared" si="2"/>
        <v>306888758</v>
      </c>
      <c r="L21" s="352">
        <f t="shared" si="0"/>
        <v>90970522</v>
      </c>
    </row>
    <row r="22" spans="1:12" ht="12.75">
      <c r="A22" s="341" t="s">
        <v>11</v>
      </c>
      <c r="B22" s="353" t="s">
        <v>442</v>
      </c>
      <c r="C22" s="343">
        <v>2165099</v>
      </c>
      <c r="D22" s="343">
        <v>2165099</v>
      </c>
      <c r="E22" s="343">
        <v>2165099</v>
      </c>
      <c r="F22" s="354"/>
      <c r="G22" s="343"/>
      <c r="H22" s="343"/>
      <c r="I22" s="354"/>
      <c r="J22" s="343">
        <v>2165099</v>
      </c>
      <c r="K22" s="343">
        <f t="shared" si="2"/>
        <v>2165099</v>
      </c>
      <c r="L22" s="343">
        <f t="shared" si="0"/>
        <v>2165099</v>
      </c>
    </row>
    <row r="23" spans="1:12" ht="12.75">
      <c r="A23" s="355"/>
      <c r="B23" s="356" t="s">
        <v>443</v>
      </c>
      <c r="C23" s="357"/>
      <c r="D23" s="357"/>
      <c r="E23" s="357"/>
      <c r="F23" s="357"/>
      <c r="G23" s="357"/>
      <c r="H23" s="357"/>
      <c r="I23" s="357"/>
      <c r="J23" s="357"/>
      <c r="K23" s="343">
        <f t="shared" si="2"/>
        <v>0</v>
      </c>
      <c r="L23" s="343">
        <f t="shared" si="0"/>
        <v>0</v>
      </c>
    </row>
    <row r="24" spans="1:12" ht="12.75">
      <c r="A24" s="341"/>
      <c r="B24" s="356" t="s">
        <v>444</v>
      </c>
      <c r="C24" s="358"/>
      <c r="D24" s="358"/>
      <c r="E24" s="358"/>
      <c r="F24" s="358"/>
      <c r="G24" s="358"/>
      <c r="H24" s="358"/>
      <c r="I24" s="358"/>
      <c r="J24" s="358"/>
      <c r="K24" s="343">
        <f t="shared" si="2"/>
        <v>0</v>
      </c>
      <c r="L24" s="343">
        <f t="shared" si="0"/>
        <v>0</v>
      </c>
    </row>
    <row r="25" spans="1:12" ht="12.75">
      <c r="A25" s="349" t="s">
        <v>12</v>
      </c>
      <c r="B25" s="359" t="s">
        <v>445</v>
      </c>
      <c r="C25" s="360">
        <f>SUM(C21,C22)</f>
        <v>70073580</v>
      </c>
      <c r="D25" s="360">
        <f aca="true" t="shared" si="4" ref="D25:J25">SUM(D21,D22)</f>
        <v>270364985</v>
      </c>
      <c r="E25" s="360">
        <f t="shared" si="4"/>
        <v>54446749</v>
      </c>
      <c r="F25" s="360">
        <f t="shared" si="4"/>
        <v>26060400</v>
      </c>
      <c r="G25" s="360">
        <f t="shared" si="4"/>
        <v>38688872</v>
      </c>
      <c r="H25" s="360">
        <f t="shared" si="4"/>
        <v>38688872</v>
      </c>
      <c r="I25" s="360">
        <f t="shared" si="4"/>
        <v>0</v>
      </c>
      <c r="J25" s="360">
        <f t="shared" si="4"/>
        <v>96133980</v>
      </c>
      <c r="K25" s="352">
        <f t="shared" si="2"/>
        <v>309053857</v>
      </c>
      <c r="L25" s="352">
        <f t="shared" si="0"/>
        <v>93135621</v>
      </c>
    </row>
    <row r="26" spans="1:12" ht="12.75">
      <c r="A26" s="324"/>
      <c r="B26" s="325"/>
      <c r="C26" s="325"/>
      <c r="D26" s="325"/>
      <c r="E26" s="325"/>
      <c r="F26" s="325"/>
      <c r="G26" s="325"/>
      <c r="H26" s="325"/>
      <c r="I26" s="325"/>
      <c r="J26" s="326"/>
      <c r="K26" s="327"/>
      <c r="L26" s="327"/>
    </row>
    <row r="27" spans="1:12" ht="12.75">
      <c r="A27" s="324"/>
      <c r="B27" s="328"/>
      <c r="C27" s="328"/>
      <c r="D27" s="328"/>
      <c r="E27" s="328"/>
      <c r="F27" s="328"/>
      <c r="G27" s="328"/>
      <c r="H27" s="328"/>
      <c r="I27" s="328"/>
      <c r="J27" s="328"/>
      <c r="K27" s="327"/>
      <c r="L27" s="327"/>
    </row>
    <row r="28" spans="1:10" ht="13.5">
      <c r="A28" s="329"/>
      <c r="B28" s="329"/>
      <c r="C28" s="329"/>
      <c r="D28" s="329"/>
      <c r="E28" s="329"/>
      <c r="F28" s="330"/>
      <c r="G28" s="330"/>
      <c r="H28" s="330"/>
      <c r="I28" s="330"/>
      <c r="J28" s="331"/>
    </row>
    <row r="29" spans="1:10" ht="12.75">
      <c r="A29" s="332"/>
      <c r="B29" s="325"/>
      <c r="C29" s="325"/>
      <c r="D29" s="325"/>
      <c r="E29" s="325"/>
      <c r="F29" s="325"/>
      <c r="G29" s="325"/>
      <c r="H29" s="325"/>
      <c r="I29" s="325"/>
      <c r="J29" s="333"/>
    </row>
    <row r="30" spans="1:10" ht="12.75">
      <c r="A30" s="334"/>
      <c r="B30" s="335"/>
      <c r="C30" s="335"/>
      <c r="D30" s="335"/>
      <c r="E30" s="335"/>
      <c r="F30" s="335"/>
      <c r="G30" s="335"/>
      <c r="H30" s="335"/>
      <c r="I30" s="335"/>
      <c r="J30" s="336"/>
    </row>
    <row r="31" spans="1:10" ht="12.75">
      <c r="A31" s="334"/>
      <c r="B31" s="335"/>
      <c r="C31" s="335"/>
      <c r="D31" s="335"/>
      <c r="E31" s="335"/>
      <c r="F31" s="335"/>
      <c r="G31" s="335"/>
      <c r="H31" s="335"/>
      <c r="I31" s="335"/>
      <c r="J31" s="336"/>
    </row>
    <row r="32" spans="1:10" ht="12.75">
      <c r="A32" s="334"/>
      <c r="B32" s="337"/>
      <c r="C32" s="337"/>
      <c r="D32" s="337"/>
      <c r="E32" s="337"/>
      <c r="F32" s="338"/>
      <c r="G32" s="338"/>
      <c r="H32" s="338"/>
      <c r="I32" s="338"/>
      <c r="J32" s="336"/>
    </row>
    <row r="33" spans="1:10" ht="12.75">
      <c r="A33" s="334"/>
      <c r="B33" s="335"/>
      <c r="C33" s="335"/>
      <c r="D33" s="335"/>
      <c r="E33" s="335"/>
      <c r="F33" s="335"/>
      <c r="G33" s="335"/>
      <c r="H33" s="335"/>
      <c r="I33" s="335"/>
      <c r="J33" s="336"/>
    </row>
    <row r="34" spans="1:10" ht="12.75">
      <c r="A34" s="334"/>
      <c r="B34" s="335"/>
      <c r="C34" s="335"/>
      <c r="D34" s="335"/>
      <c r="E34" s="335"/>
      <c r="F34" s="335"/>
      <c r="G34" s="335"/>
      <c r="H34" s="335"/>
      <c r="I34" s="335"/>
      <c r="J34" s="336"/>
    </row>
    <row r="35" spans="1:10" ht="12.75">
      <c r="A35" s="334"/>
      <c r="B35" s="337"/>
      <c r="C35" s="337"/>
      <c r="D35" s="337"/>
      <c r="E35" s="337"/>
      <c r="F35" s="338"/>
      <c r="G35" s="338"/>
      <c r="H35" s="338"/>
      <c r="I35" s="338"/>
      <c r="J35" s="336"/>
    </row>
    <row r="36" spans="1:10" ht="12.75">
      <c r="A36" s="339"/>
      <c r="B36" s="339"/>
      <c r="C36" s="339"/>
      <c r="D36" s="339"/>
      <c r="E36" s="339"/>
      <c r="F36" s="339"/>
      <c r="G36" s="339"/>
      <c r="H36" s="339"/>
      <c r="I36" s="339"/>
      <c r="J36" s="339"/>
    </row>
    <row r="37" spans="1:10" ht="12.75">
      <c r="A37" s="339"/>
      <c r="B37" s="339"/>
      <c r="C37" s="339"/>
      <c r="D37" s="339"/>
      <c r="E37" s="339"/>
      <c r="F37" s="339"/>
      <c r="G37" s="339"/>
      <c r="H37" s="339"/>
      <c r="I37" s="339"/>
      <c r="J37" s="339"/>
    </row>
    <row r="38" spans="1:10" ht="12.75">
      <c r="A38" s="339"/>
      <c r="B38" s="339"/>
      <c r="C38" s="339"/>
      <c r="D38" s="339"/>
      <c r="E38" s="339"/>
      <c r="F38" s="339"/>
      <c r="G38" s="339"/>
      <c r="H38" s="339"/>
      <c r="I38" s="339"/>
      <c r="J38" s="339"/>
    </row>
    <row r="39" spans="1:10" ht="12.75">
      <c r="A39" s="339"/>
      <c r="B39" s="339"/>
      <c r="C39" s="339"/>
      <c r="D39" s="339"/>
      <c r="E39" s="339"/>
      <c r="F39" s="339"/>
      <c r="G39" s="339"/>
      <c r="H39" s="339"/>
      <c r="I39" s="339"/>
      <c r="J39" s="339"/>
    </row>
    <row r="40" spans="1:10" ht="12.75">
      <c r="A40" s="339"/>
      <c r="B40" s="339"/>
      <c r="C40" s="339"/>
      <c r="D40" s="339"/>
      <c r="E40" s="339"/>
      <c r="F40" s="339"/>
      <c r="G40" s="339"/>
      <c r="H40" s="339"/>
      <c r="I40" s="339"/>
      <c r="J40" s="339"/>
    </row>
    <row r="41" spans="1:10" ht="12.75">
      <c r="A41" s="339"/>
      <c r="B41" s="339"/>
      <c r="C41" s="339"/>
      <c r="D41" s="339"/>
      <c r="E41" s="339"/>
      <c r="F41" s="339"/>
      <c r="G41" s="339"/>
      <c r="H41" s="339"/>
      <c r="I41" s="339"/>
      <c r="J41" s="339"/>
    </row>
    <row r="42" spans="1:10" ht="12.75">
      <c r="A42" s="339"/>
      <c r="B42" s="339"/>
      <c r="C42" s="339"/>
      <c r="D42" s="339"/>
      <c r="E42" s="339"/>
      <c r="F42" s="339"/>
      <c r="G42" s="339"/>
      <c r="H42" s="339"/>
      <c r="I42" s="339"/>
      <c r="J42" s="339"/>
    </row>
    <row r="43" spans="1:10" ht="12.75">
      <c r="A43" s="327"/>
      <c r="B43" s="327"/>
      <c r="C43" s="327"/>
      <c r="D43" s="327"/>
      <c r="E43" s="327"/>
      <c r="F43" s="327"/>
      <c r="G43" s="327"/>
      <c r="H43" s="327"/>
      <c r="I43" s="327"/>
      <c r="J43" s="327"/>
    </row>
    <row r="44" spans="1:10" ht="12.75">
      <c r="A44" s="327"/>
      <c r="B44" s="327"/>
      <c r="C44" s="327"/>
      <c r="D44" s="327"/>
      <c r="E44" s="327"/>
      <c r="F44" s="327"/>
      <c r="G44" s="327"/>
      <c r="H44" s="327"/>
      <c r="I44" s="327"/>
      <c r="J44" s="327"/>
    </row>
    <row r="45" spans="1:10" ht="12.75">
      <c r="A45" s="327"/>
      <c r="B45" s="327"/>
      <c r="C45" s="327"/>
      <c r="D45" s="327"/>
      <c r="E45" s="327"/>
      <c r="F45" s="327"/>
      <c r="G45" s="327"/>
      <c r="H45" s="327"/>
      <c r="I45" s="327"/>
      <c r="J45" s="327"/>
    </row>
    <row r="46" spans="1:10" ht="12.75">
      <c r="A46" s="327"/>
      <c r="B46" s="327"/>
      <c r="C46" s="327"/>
      <c r="D46" s="327"/>
      <c r="E46" s="327"/>
      <c r="F46" s="327"/>
      <c r="G46" s="327"/>
      <c r="H46" s="327"/>
      <c r="I46" s="327"/>
      <c r="J46" s="327"/>
    </row>
    <row r="47" spans="1:10" ht="12.75">
      <c r="A47" s="327"/>
      <c r="B47" s="327"/>
      <c r="C47" s="327"/>
      <c r="D47" s="327"/>
      <c r="E47" s="327"/>
      <c r="F47" s="327"/>
      <c r="G47" s="327"/>
      <c r="H47" s="327"/>
      <c r="I47" s="327"/>
      <c r="J47" s="327"/>
    </row>
    <row r="48" spans="1:10" ht="12.75">
      <c r="A48" s="327"/>
      <c r="B48" s="327"/>
      <c r="C48" s="327"/>
      <c r="D48" s="327"/>
      <c r="E48" s="327"/>
      <c r="F48" s="327"/>
      <c r="G48" s="327"/>
      <c r="H48" s="327"/>
      <c r="I48" s="327"/>
      <c r="J48" s="327"/>
    </row>
    <row r="49" spans="1:10" ht="12.75">
      <c r="A49" s="327"/>
      <c r="B49" s="327"/>
      <c r="C49" s="327"/>
      <c r="D49" s="327"/>
      <c r="E49" s="327"/>
      <c r="F49" s="327"/>
      <c r="G49" s="327"/>
      <c r="H49" s="327"/>
      <c r="I49" s="327"/>
      <c r="J49" s="327"/>
    </row>
    <row r="50" spans="1:10" ht="12.75">
      <c r="A50" s="327"/>
      <c r="B50" s="327"/>
      <c r="C50" s="327"/>
      <c r="D50" s="327"/>
      <c r="E50" s="327"/>
      <c r="F50" s="327"/>
      <c r="G50" s="327"/>
      <c r="H50" s="327"/>
      <c r="I50" s="327"/>
      <c r="J50" s="327"/>
    </row>
    <row r="51" spans="1:10" ht="12.75">
      <c r="A51" s="327"/>
      <c r="B51" s="327"/>
      <c r="C51" s="327"/>
      <c r="D51" s="327"/>
      <c r="E51" s="327"/>
      <c r="F51" s="327"/>
      <c r="G51" s="327"/>
      <c r="H51" s="327"/>
      <c r="I51" s="327"/>
      <c r="J51" s="327"/>
    </row>
    <row r="52" spans="1:10" ht="12.75">
      <c r="A52" s="327"/>
      <c r="B52" s="327"/>
      <c r="C52" s="327"/>
      <c r="D52" s="327"/>
      <c r="E52" s="327"/>
      <c r="F52" s="327"/>
      <c r="G52" s="327"/>
      <c r="H52" s="327"/>
      <c r="I52" s="327"/>
      <c r="J52" s="327"/>
    </row>
    <row r="53" spans="1:10" ht="12.75">
      <c r="A53" s="327"/>
      <c r="B53" s="327"/>
      <c r="C53" s="327"/>
      <c r="D53" s="327"/>
      <c r="E53" s="327"/>
      <c r="F53" s="327"/>
      <c r="G53" s="327"/>
      <c r="H53" s="327"/>
      <c r="I53" s="327"/>
      <c r="J53" s="327"/>
    </row>
    <row r="54" spans="1:10" ht="12.75">
      <c r="A54" s="327"/>
      <c r="B54" s="327"/>
      <c r="C54" s="327"/>
      <c r="D54" s="327"/>
      <c r="E54" s="327"/>
      <c r="F54" s="327"/>
      <c r="G54" s="327"/>
      <c r="H54" s="327"/>
      <c r="I54" s="327"/>
      <c r="J54" s="327"/>
    </row>
  </sheetData>
  <sheetProtection/>
  <mergeCells count="10">
    <mergeCell ref="K3:L3"/>
    <mergeCell ref="A4:L4"/>
    <mergeCell ref="A7:L7"/>
    <mergeCell ref="A8:B8"/>
    <mergeCell ref="K8:L8"/>
    <mergeCell ref="C9:E9"/>
    <mergeCell ref="F9:H9"/>
    <mergeCell ref="I9:I11"/>
    <mergeCell ref="J9:L9"/>
    <mergeCell ref="F11:H1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S29"/>
  <sheetViews>
    <sheetView zoomScale="115" zoomScaleNormal="115" zoomScaleSheetLayoutView="100" workbookViewId="0" topLeftCell="A1">
      <selection activeCell="E28" sqref="E28"/>
    </sheetView>
  </sheetViews>
  <sheetFormatPr defaultColWidth="9.00390625" defaultRowHeight="12.75"/>
  <cols>
    <col min="1" max="1" width="6.875" style="26" customWidth="1"/>
    <col min="2" max="2" width="35.625" style="32" customWidth="1"/>
    <col min="3" max="3" width="11.625" style="32" customWidth="1"/>
    <col min="4" max="4" width="12.00390625" style="26" customWidth="1"/>
    <col min="5" max="5" width="13.50390625" style="26" customWidth="1"/>
    <col min="6" max="6" width="27.125" style="26" customWidth="1"/>
    <col min="7" max="7" width="13.00390625" style="26" customWidth="1"/>
    <col min="8" max="8" width="13.625" style="26" customWidth="1"/>
    <col min="9" max="9" width="13.375" style="26" customWidth="1"/>
    <col min="10" max="11" width="12.875" style="26" customWidth="1"/>
    <col min="12" max="16384" width="9.375" style="26" customWidth="1"/>
  </cols>
  <sheetData>
    <row r="1" spans="1:11" ht="39.75" customHeight="1">
      <c r="A1" s="686" t="s">
        <v>447</v>
      </c>
      <c r="B1" s="652"/>
      <c r="C1" s="652"/>
      <c r="D1" s="652"/>
      <c r="E1" s="652"/>
      <c r="F1" s="652"/>
      <c r="G1" s="652"/>
      <c r="H1" s="652"/>
      <c r="I1" s="652"/>
      <c r="J1" s="193"/>
      <c r="K1" s="193"/>
    </row>
    <row r="2" spans="7:11" ht="14.25" thickBot="1">
      <c r="G2" s="41"/>
      <c r="H2" s="98"/>
      <c r="I2" s="610" t="s">
        <v>353</v>
      </c>
      <c r="J2" s="41"/>
      <c r="K2" s="41"/>
    </row>
    <row r="3" spans="1:19" ht="18" customHeight="1" thickBot="1">
      <c r="A3" s="687" t="s">
        <v>37</v>
      </c>
      <c r="B3" s="690" t="s">
        <v>33</v>
      </c>
      <c r="C3" s="691"/>
      <c r="D3" s="691"/>
      <c r="E3" s="691"/>
      <c r="F3" s="690" t="s">
        <v>34</v>
      </c>
      <c r="G3" s="692"/>
      <c r="H3" s="692"/>
      <c r="I3" s="693"/>
      <c r="J3" s="195"/>
      <c r="K3" s="195"/>
      <c r="S3" s="26" t="s">
        <v>4</v>
      </c>
    </row>
    <row r="4" spans="1:10" s="42" customFormat="1" ht="40.5" customHeight="1" thickBot="1">
      <c r="A4" s="688"/>
      <c r="B4" s="103" t="s">
        <v>35</v>
      </c>
      <c r="C4" s="34" t="s">
        <v>778</v>
      </c>
      <c r="D4" s="34" t="s">
        <v>774</v>
      </c>
      <c r="E4" s="34" t="s">
        <v>401</v>
      </c>
      <c r="F4" s="33" t="s">
        <v>35</v>
      </c>
      <c r="G4" s="101" t="s">
        <v>772</v>
      </c>
      <c r="H4" s="34" t="str">
        <f>+D4</f>
        <v>2017. évi módosított előirányzat</v>
      </c>
      <c r="I4" s="25" t="s">
        <v>401</v>
      </c>
      <c r="J4" s="98"/>
    </row>
    <row r="5" spans="1:10" s="46" customFormat="1" ht="12" customHeight="1" thickBot="1">
      <c r="A5" s="43" t="s">
        <v>343</v>
      </c>
      <c r="B5" s="104" t="s">
        <v>344</v>
      </c>
      <c r="C5" s="45" t="s">
        <v>345</v>
      </c>
      <c r="D5" s="45" t="s">
        <v>347</v>
      </c>
      <c r="E5" s="45" t="s">
        <v>346</v>
      </c>
      <c r="F5" s="44" t="s">
        <v>348</v>
      </c>
      <c r="G5" s="102" t="s">
        <v>349</v>
      </c>
      <c r="H5" s="45" t="s">
        <v>350</v>
      </c>
      <c r="I5" s="208" t="s">
        <v>354</v>
      </c>
      <c r="J5" s="98"/>
    </row>
    <row r="6" spans="1:10" ht="12.75" customHeight="1">
      <c r="A6" s="47" t="s">
        <v>3</v>
      </c>
      <c r="B6" s="105" t="s">
        <v>253</v>
      </c>
      <c r="C6" s="197">
        <v>54163023</v>
      </c>
      <c r="D6" s="201">
        <v>66749692</v>
      </c>
      <c r="E6" s="197">
        <v>66749692</v>
      </c>
      <c r="F6" s="48" t="s">
        <v>36</v>
      </c>
      <c r="G6" s="126">
        <v>14296280</v>
      </c>
      <c r="H6" s="197">
        <v>16650482</v>
      </c>
      <c r="I6" s="361">
        <v>15466404</v>
      </c>
      <c r="J6" s="98"/>
    </row>
    <row r="7" spans="1:10" ht="23.25" customHeight="1">
      <c r="A7" s="49" t="s">
        <v>4</v>
      </c>
      <c r="B7" s="106" t="s">
        <v>254</v>
      </c>
      <c r="C7" s="19">
        <v>2932000</v>
      </c>
      <c r="D7" s="202">
        <v>5225731</v>
      </c>
      <c r="E7" s="19">
        <v>5225731</v>
      </c>
      <c r="F7" s="50" t="s">
        <v>91</v>
      </c>
      <c r="G7" s="120">
        <v>2806210</v>
      </c>
      <c r="H7" s="19">
        <v>3197926</v>
      </c>
      <c r="I7" s="362">
        <v>3167068</v>
      </c>
      <c r="J7" s="98"/>
    </row>
    <row r="8" spans="1:10" ht="12.75" customHeight="1">
      <c r="A8" s="49" t="s">
        <v>5</v>
      </c>
      <c r="B8" s="106" t="s">
        <v>274</v>
      </c>
      <c r="C8" s="19"/>
      <c r="D8" s="202"/>
      <c r="E8" s="19"/>
      <c r="F8" s="50" t="s">
        <v>110</v>
      </c>
      <c r="G8" s="120">
        <v>14198274</v>
      </c>
      <c r="H8" s="19">
        <v>13533547</v>
      </c>
      <c r="I8" s="362">
        <v>10591945</v>
      </c>
      <c r="J8" s="98"/>
    </row>
    <row r="9" spans="1:10" ht="12.75" customHeight="1">
      <c r="A9" s="49" t="s">
        <v>6</v>
      </c>
      <c r="B9" s="106" t="s">
        <v>82</v>
      </c>
      <c r="C9" s="19">
        <v>5000000</v>
      </c>
      <c r="D9" s="202">
        <v>5817473</v>
      </c>
      <c r="E9" s="19">
        <v>5226982</v>
      </c>
      <c r="F9" s="50" t="s">
        <v>92</v>
      </c>
      <c r="G9" s="120">
        <v>5705490</v>
      </c>
      <c r="H9" s="19">
        <v>6216490</v>
      </c>
      <c r="I9" s="362">
        <v>5195510</v>
      </c>
      <c r="J9" s="98"/>
    </row>
    <row r="10" spans="1:10" ht="12.75" customHeight="1">
      <c r="A10" s="49" t="s">
        <v>7</v>
      </c>
      <c r="B10" s="51" t="s">
        <v>277</v>
      </c>
      <c r="C10" s="19">
        <v>4015000</v>
      </c>
      <c r="D10" s="202">
        <v>4042548</v>
      </c>
      <c r="E10" s="19">
        <v>4036548</v>
      </c>
      <c r="F10" s="50" t="s">
        <v>93</v>
      </c>
      <c r="G10" s="120">
        <v>38459200</v>
      </c>
      <c r="H10" s="19">
        <v>45649613</v>
      </c>
      <c r="I10" s="362">
        <v>45649613</v>
      </c>
      <c r="J10" s="98"/>
    </row>
    <row r="11" spans="1:10" ht="12.75" customHeight="1">
      <c r="A11" s="49" t="s">
        <v>8</v>
      </c>
      <c r="B11" s="106" t="s">
        <v>255</v>
      </c>
      <c r="C11" s="19">
        <v>250000</v>
      </c>
      <c r="D11" s="202">
        <v>389500</v>
      </c>
      <c r="E11" s="19">
        <v>389500</v>
      </c>
      <c r="F11" s="50" t="s">
        <v>32</v>
      </c>
      <c r="G11" s="120">
        <v>955427</v>
      </c>
      <c r="H11" s="19">
        <v>955427</v>
      </c>
      <c r="I11" s="362"/>
      <c r="J11" s="98"/>
    </row>
    <row r="12" spans="1:10" ht="12.75" customHeight="1">
      <c r="A12" s="49" t="s">
        <v>9</v>
      </c>
      <c r="B12" s="106" t="s">
        <v>337</v>
      </c>
      <c r="C12" s="19"/>
      <c r="D12" s="202"/>
      <c r="E12" s="19"/>
      <c r="F12" s="24"/>
      <c r="G12" s="120"/>
      <c r="H12" s="19"/>
      <c r="I12" s="209"/>
      <c r="J12" s="98"/>
    </row>
    <row r="13" spans="1:10" ht="12.75" customHeight="1" thickBot="1">
      <c r="A13" s="49" t="s">
        <v>10</v>
      </c>
      <c r="B13" s="107"/>
      <c r="C13" s="19"/>
      <c r="D13" s="202"/>
      <c r="E13" s="19"/>
      <c r="F13" s="24"/>
      <c r="G13" s="120"/>
      <c r="H13" s="19"/>
      <c r="I13" s="209"/>
      <c r="J13" s="98"/>
    </row>
    <row r="14" spans="1:10" ht="22.5" customHeight="1" thickBot="1">
      <c r="A14" s="52" t="s">
        <v>14</v>
      </c>
      <c r="B14" s="108" t="s">
        <v>338</v>
      </c>
      <c r="C14" s="121">
        <f>SUM(C6:C13)</f>
        <v>66360023</v>
      </c>
      <c r="D14" s="121">
        <f>SUM(D6:D13)</f>
        <v>82224944</v>
      </c>
      <c r="E14" s="121">
        <f>SUM(E6:E13)</f>
        <v>81628453</v>
      </c>
      <c r="F14" s="30" t="s">
        <v>261</v>
      </c>
      <c r="G14" s="127">
        <f>SUM(G6:G13)</f>
        <v>76420881</v>
      </c>
      <c r="H14" s="121">
        <f>SUM(H6:H13)</f>
        <v>86203485</v>
      </c>
      <c r="I14" s="212">
        <f>SUM(I6:I13)</f>
        <v>80070540</v>
      </c>
      <c r="J14" s="98"/>
    </row>
    <row r="15" spans="1:10" ht="12.75" customHeight="1">
      <c r="A15" s="53" t="s">
        <v>15</v>
      </c>
      <c r="B15" s="109" t="s">
        <v>258</v>
      </c>
      <c r="C15" s="206">
        <v>12225957</v>
      </c>
      <c r="D15" s="115">
        <v>6143640</v>
      </c>
      <c r="E15" s="206">
        <v>6143640</v>
      </c>
      <c r="F15" s="55" t="s">
        <v>99</v>
      </c>
      <c r="G15" s="273"/>
      <c r="H15" s="274"/>
      <c r="I15" s="363"/>
      <c r="J15" s="98"/>
    </row>
    <row r="16" spans="1:10" ht="12.75" customHeight="1">
      <c r="A16" s="56" t="s">
        <v>16</v>
      </c>
      <c r="B16" s="110" t="s">
        <v>103</v>
      </c>
      <c r="C16" s="118">
        <v>12225957</v>
      </c>
      <c r="D16" s="203">
        <v>3695308</v>
      </c>
      <c r="E16" s="118">
        <v>3695308</v>
      </c>
      <c r="F16" s="55" t="s">
        <v>260</v>
      </c>
      <c r="G16" s="275"/>
      <c r="H16" s="255"/>
      <c r="I16" s="364"/>
      <c r="J16" s="98"/>
    </row>
    <row r="17" spans="1:10" ht="12.75" customHeight="1">
      <c r="A17" s="56" t="s">
        <v>17</v>
      </c>
      <c r="B17" s="110" t="s">
        <v>104</v>
      </c>
      <c r="C17" s="27"/>
      <c r="D17" s="204"/>
      <c r="E17" s="27"/>
      <c r="F17" s="55" t="s">
        <v>75</v>
      </c>
      <c r="G17" s="275"/>
      <c r="H17" s="255"/>
      <c r="I17" s="364"/>
      <c r="J17" s="98"/>
    </row>
    <row r="18" spans="1:10" ht="30" customHeight="1">
      <c r="A18" s="56" t="s">
        <v>18</v>
      </c>
      <c r="B18" s="110" t="s">
        <v>108</v>
      </c>
      <c r="C18" s="27"/>
      <c r="D18" s="204"/>
      <c r="E18" s="27"/>
      <c r="F18" s="55" t="s">
        <v>76</v>
      </c>
      <c r="G18" s="275"/>
      <c r="H18" s="255"/>
      <c r="I18" s="364"/>
      <c r="J18" s="98"/>
    </row>
    <row r="19" spans="1:10" ht="23.25" customHeight="1">
      <c r="A19" s="56" t="s">
        <v>19</v>
      </c>
      <c r="B19" s="110" t="s">
        <v>109</v>
      </c>
      <c r="C19" s="27"/>
      <c r="D19" s="647">
        <v>2448332</v>
      </c>
      <c r="E19" s="274">
        <v>2448332</v>
      </c>
      <c r="F19" s="54" t="s">
        <v>111</v>
      </c>
      <c r="G19" s="273"/>
      <c r="H19" s="255"/>
      <c r="I19" s="364"/>
      <c r="J19" s="98"/>
    </row>
    <row r="20" spans="1:10" ht="12.75" customHeight="1">
      <c r="A20" s="56" t="s">
        <v>20</v>
      </c>
      <c r="B20" s="110" t="s">
        <v>259</v>
      </c>
      <c r="C20" s="57"/>
      <c r="D20" s="205"/>
      <c r="E20" s="57"/>
      <c r="F20" s="55" t="s">
        <v>355</v>
      </c>
      <c r="G20" s="254">
        <v>2165099</v>
      </c>
      <c r="H20" s="118">
        <v>2165099</v>
      </c>
      <c r="I20" s="365">
        <v>2165099</v>
      </c>
      <c r="J20" s="98"/>
    </row>
    <row r="21" spans="1:10" ht="12.75" customHeight="1">
      <c r="A21" s="53" t="s">
        <v>21</v>
      </c>
      <c r="B21" s="109" t="s">
        <v>256</v>
      </c>
      <c r="C21" s="198"/>
      <c r="D21" s="196"/>
      <c r="E21" s="198"/>
      <c r="F21" s="48" t="s">
        <v>320</v>
      </c>
      <c r="G21" s="276"/>
      <c r="H21" s="199"/>
      <c r="I21" s="362"/>
      <c r="J21" s="98"/>
    </row>
    <row r="22" spans="1:10" ht="12.75" customHeight="1">
      <c r="A22" s="56" t="s">
        <v>22</v>
      </c>
      <c r="B22" s="110" t="s">
        <v>257</v>
      </c>
      <c r="C22" s="27"/>
      <c r="D22" s="204"/>
      <c r="E22" s="27"/>
      <c r="F22" s="50" t="s">
        <v>326</v>
      </c>
      <c r="G22" s="277"/>
      <c r="H22" s="118"/>
      <c r="I22" s="362"/>
      <c r="J22" s="98"/>
    </row>
    <row r="23" spans="1:10" ht="12.75" customHeight="1">
      <c r="A23" s="49" t="s">
        <v>23</v>
      </c>
      <c r="B23" s="110" t="s">
        <v>331</v>
      </c>
      <c r="C23" s="27"/>
      <c r="D23" s="204"/>
      <c r="E23" s="27"/>
      <c r="F23" s="50" t="s">
        <v>327</v>
      </c>
      <c r="G23" s="277"/>
      <c r="H23" s="118"/>
      <c r="I23" s="362"/>
      <c r="J23" s="98"/>
    </row>
    <row r="24" spans="1:10" ht="24" customHeight="1" thickBot="1">
      <c r="A24" s="70" t="s">
        <v>24</v>
      </c>
      <c r="B24" s="109" t="s">
        <v>215</v>
      </c>
      <c r="C24" s="198"/>
      <c r="D24" s="196"/>
      <c r="E24" s="198"/>
      <c r="F24" s="87"/>
      <c r="G24" s="278"/>
      <c r="H24" s="199"/>
      <c r="I24" s="366"/>
      <c r="J24" s="98"/>
    </row>
    <row r="25" spans="1:10" ht="24.75" customHeight="1" thickBot="1">
      <c r="A25" s="52" t="s">
        <v>25</v>
      </c>
      <c r="B25" s="108" t="s">
        <v>339</v>
      </c>
      <c r="C25" s="121">
        <f>SUM(C15,L20,)</f>
        <v>12225957</v>
      </c>
      <c r="D25" s="121">
        <f>SUM(D15,D20,)</f>
        <v>6143640</v>
      </c>
      <c r="E25" s="121">
        <f>SUM(E15,E20,)</f>
        <v>6143640</v>
      </c>
      <c r="F25" s="30" t="s">
        <v>341</v>
      </c>
      <c r="G25" s="121">
        <f>SUM(G15:G24)</f>
        <v>2165099</v>
      </c>
      <c r="H25" s="121">
        <f>SUM(H15:H24)</f>
        <v>2165099</v>
      </c>
      <c r="I25" s="121">
        <f>SUM(I15:I24)</f>
        <v>2165099</v>
      </c>
      <c r="J25" s="98"/>
    </row>
    <row r="26" spans="1:10" ht="26.25" customHeight="1" thickBot="1">
      <c r="A26" s="52" t="s">
        <v>26</v>
      </c>
      <c r="B26" s="111" t="s">
        <v>340</v>
      </c>
      <c r="C26" s="123">
        <f>C14+C25</f>
        <v>78585980</v>
      </c>
      <c r="D26" s="123">
        <f>D14+D25</f>
        <v>88368584</v>
      </c>
      <c r="E26" s="123">
        <f>E14+E25</f>
        <v>87772093</v>
      </c>
      <c r="F26" s="58" t="s">
        <v>342</v>
      </c>
      <c r="G26" s="123">
        <f>G14+G25</f>
        <v>78585980</v>
      </c>
      <c r="H26" s="123">
        <f>H14+H25</f>
        <v>88368584</v>
      </c>
      <c r="I26" s="207">
        <f>I14+I25</f>
        <v>82235639</v>
      </c>
      <c r="J26" s="98"/>
    </row>
    <row r="27" spans="1:10" ht="21.75" customHeight="1" thickBot="1">
      <c r="A27" s="52" t="s">
        <v>27</v>
      </c>
      <c r="B27" s="111" t="s">
        <v>77</v>
      </c>
      <c r="C27" s="123">
        <f>IF(C14-G14&lt;0,G14-C14,"-")</f>
        <v>10060858</v>
      </c>
      <c r="D27" s="123">
        <f>IF(D14-H14&lt;0,H14-D14,"-")</f>
        <v>3978541</v>
      </c>
      <c r="E27" s="215" t="str">
        <f>IF(E14-I14&lt;0,I14-E14,"-")</f>
        <v>-</v>
      </c>
      <c r="F27" s="58" t="s">
        <v>78</v>
      </c>
      <c r="G27" s="122"/>
      <c r="H27" s="200"/>
      <c r="I27" s="374">
        <v>3723032</v>
      </c>
      <c r="J27" s="98"/>
    </row>
    <row r="28" spans="1:10" ht="25.5" customHeight="1" thickBot="1">
      <c r="A28" s="52" t="s">
        <v>28</v>
      </c>
      <c r="B28" s="111" t="s">
        <v>112</v>
      </c>
      <c r="C28" s="123"/>
      <c r="D28" s="122"/>
      <c r="E28" s="123"/>
      <c r="F28" s="58" t="s">
        <v>113</v>
      </c>
      <c r="G28" s="122"/>
      <c r="H28" s="200"/>
      <c r="I28" s="207">
        <v>36984095</v>
      </c>
      <c r="J28" s="98"/>
    </row>
    <row r="29" spans="2:10" ht="26.25" customHeight="1">
      <c r="B29" s="689"/>
      <c r="C29" s="689"/>
      <c r="D29" s="689"/>
      <c r="E29" s="689"/>
      <c r="F29" s="194"/>
      <c r="J29" s="98"/>
    </row>
    <row r="30" ht="24.75" customHeight="1"/>
    <row r="31" ht="16.5" customHeight="1"/>
    <row r="32" ht="17.25" customHeight="1"/>
  </sheetData>
  <sheetProtection/>
  <mergeCells count="5">
    <mergeCell ref="A1:I1"/>
    <mergeCell ref="A3:A4"/>
    <mergeCell ref="B29:E29"/>
    <mergeCell ref="B3:E3"/>
    <mergeCell ref="F3:I3"/>
  </mergeCells>
  <printOptions horizontalCentered="1"/>
  <pageMargins left="0.1968503937007874" right="0.2755905511811024" top="0.9055118110236221" bottom="0.5118110236220472" header="0.6692913385826772" footer="0.2755905511811024"/>
  <pageSetup horizontalDpi="600" verticalDpi="600" orientation="landscape" paperSize="9" scale="90" r:id="rId1"/>
  <headerFooter alignWithMargins="0">
    <oddHeader>&amp;R&amp;"Times New Roman CE,Félkövér"2.1. számú melléklet</oddHeader>
  </headerFooter>
  <colBreaks count="1" manualBreakCount="1">
    <brk id="9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tabSelected="1" zoomScaleSheetLayoutView="115" workbookViewId="0" topLeftCell="A10">
      <selection activeCell="E21" sqref="E21"/>
    </sheetView>
  </sheetViews>
  <sheetFormatPr defaultColWidth="9.00390625" defaultRowHeight="12.75"/>
  <cols>
    <col min="1" max="1" width="6.00390625" style="26" customWidth="1"/>
    <col min="2" max="2" width="34.625" style="32" customWidth="1"/>
    <col min="3" max="3" width="12.00390625" style="26" customWidth="1"/>
    <col min="4" max="4" width="12.50390625" style="26" customWidth="1"/>
    <col min="5" max="5" width="12.375" style="26" customWidth="1"/>
    <col min="6" max="6" width="30.125" style="26" customWidth="1"/>
    <col min="7" max="7" width="11.875" style="26" customWidth="1"/>
    <col min="8" max="8" width="13.00390625" style="26" customWidth="1"/>
    <col min="9" max="9" width="15.875" style="26" customWidth="1"/>
    <col min="10" max="16384" width="9.375" style="26" customWidth="1"/>
  </cols>
  <sheetData>
    <row r="1" spans="1:9" ht="31.5" customHeight="1">
      <c r="A1" s="686" t="s">
        <v>446</v>
      </c>
      <c r="B1" s="652"/>
      <c r="C1" s="652"/>
      <c r="D1" s="652"/>
      <c r="E1" s="652"/>
      <c r="F1" s="652"/>
      <c r="G1" s="652"/>
      <c r="H1" s="652"/>
      <c r="I1" s="652"/>
    </row>
    <row r="2" spans="5:9" ht="14.25" thickBot="1">
      <c r="E2" s="41"/>
      <c r="F2" s="41"/>
      <c r="G2" s="98"/>
      <c r="I2" s="611" t="s">
        <v>353</v>
      </c>
    </row>
    <row r="3" spans="1:9" ht="13.5" thickBot="1">
      <c r="A3" s="694" t="s">
        <v>37</v>
      </c>
      <c r="B3" s="690" t="s">
        <v>33</v>
      </c>
      <c r="C3" s="691"/>
      <c r="D3" s="691"/>
      <c r="E3" s="691"/>
      <c r="F3" s="696" t="s">
        <v>34</v>
      </c>
      <c r="G3" s="697"/>
      <c r="H3" s="697"/>
      <c r="I3" s="698"/>
    </row>
    <row r="4" spans="1:9" s="42" customFormat="1" ht="39" customHeight="1" thickBot="1">
      <c r="A4" s="695"/>
      <c r="B4" s="33" t="s">
        <v>35</v>
      </c>
      <c r="C4" s="99" t="s">
        <v>772</v>
      </c>
      <c r="D4" s="34" t="str">
        <f>+'2.1.sz.mell  '!D4</f>
        <v>2017. évi módosított előirányzat</v>
      </c>
      <c r="E4" s="99" t="s">
        <v>401</v>
      </c>
      <c r="F4" s="33" t="s">
        <v>35</v>
      </c>
      <c r="G4" s="34" t="s">
        <v>772</v>
      </c>
      <c r="H4" s="34" t="str">
        <f>+'2.1.sz.mell  '!H4</f>
        <v>2017. évi módosított előirányzat</v>
      </c>
      <c r="I4" s="25" t="s">
        <v>401</v>
      </c>
    </row>
    <row r="5" spans="1:9" s="42" customFormat="1" ht="13.5" thickBot="1">
      <c r="A5" s="43" t="s">
        <v>343</v>
      </c>
      <c r="B5" s="44" t="s">
        <v>344</v>
      </c>
      <c r="C5" s="100" t="s">
        <v>345</v>
      </c>
      <c r="D5" s="45" t="s">
        <v>347</v>
      </c>
      <c r="E5" s="100" t="s">
        <v>346</v>
      </c>
      <c r="F5" s="44" t="s">
        <v>348</v>
      </c>
      <c r="G5" s="45" t="s">
        <v>349</v>
      </c>
      <c r="H5" s="45" t="s">
        <v>350</v>
      </c>
      <c r="I5" s="208" t="s">
        <v>354</v>
      </c>
    </row>
    <row r="6" spans="1:9" ht="23.25" customHeight="1">
      <c r="A6" s="47" t="s">
        <v>3</v>
      </c>
      <c r="B6" s="48" t="s">
        <v>262</v>
      </c>
      <c r="C6" s="245">
        <v>2000000</v>
      </c>
      <c r="D6" s="246">
        <v>187396486</v>
      </c>
      <c r="E6" s="245">
        <v>187396486</v>
      </c>
      <c r="F6" s="48" t="s">
        <v>105</v>
      </c>
      <c r="G6" s="124"/>
      <c r="H6" s="197">
        <v>2270522</v>
      </c>
      <c r="I6" s="367">
        <v>1708722</v>
      </c>
    </row>
    <row r="7" spans="1:9" ht="24.75" customHeight="1">
      <c r="A7" s="49" t="s">
        <v>4</v>
      </c>
      <c r="B7" s="50" t="s">
        <v>263</v>
      </c>
      <c r="C7" s="247"/>
      <c r="D7" s="248"/>
      <c r="E7" s="247"/>
      <c r="F7" s="50" t="s">
        <v>268</v>
      </c>
      <c r="G7" s="96"/>
      <c r="H7" s="19"/>
      <c r="I7" s="368"/>
    </row>
    <row r="8" spans="1:9" ht="17.25" customHeight="1">
      <c r="A8" s="49" t="s">
        <v>5</v>
      </c>
      <c r="B8" s="50" t="s">
        <v>0</v>
      </c>
      <c r="C8" s="97"/>
      <c r="D8" s="19"/>
      <c r="E8" s="97"/>
      <c r="F8" s="50" t="s">
        <v>95</v>
      </c>
      <c r="G8" s="96">
        <v>12254000</v>
      </c>
      <c r="H8" s="19">
        <v>196752886</v>
      </c>
      <c r="I8" s="362">
        <v>9191260</v>
      </c>
    </row>
    <row r="9" spans="1:9" ht="21" customHeight="1">
      <c r="A9" s="49" t="s">
        <v>6</v>
      </c>
      <c r="B9" s="50" t="s">
        <v>264</v>
      </c>
      <c r="C9" s="119"/>
      <c r="D9" s="19"/>
      <c r="E9" s="96"/>
      <c r="F9" s="50" t="s">
        <v>269</v>
      </c>
      <c r="G9" s="96"/>
      <c r="H9" s="19"/>
      <c r="I9" s="362"/>
    </row>
    <row r="10" spans="1:9" ht="12.75" customHeight="1">
      <c r="A10" s="49" t="s">
        <v>7</v>
      </c>
      <c r="B10" s="50" t="s">
        <v>265</v>
      </c>
      <c r="C10" s="119"/>
      <c r="D10" s="19"/>
      <c r="E10" s="96"/>
      <c r="F10" s="50" t="s">
        <v>107</v>
      </c>
      <c r="G10" s="96"/>
      <c r="H10" s="19"/>
      <c r="I10" s="362"/>
    </row>
    <row r="11" spans="1:9" ht="12.75" customHeight="1">
      <c r="A11" s="49" t="s">
        <v>8</v>
      </c>
      <c r="B11" s="50" t="s">
        <v>266</v>
      </c>
      <c r="C11" s="119">
        <v>200000</v>
      </c>
      <c r="D11" s="120"/>
      <c r="E11" s="96"/>
      <c r="F11" s="88"/>
      <c r="G11" s="125"/>
      <c r="H11" s="19"/>
      <c r="I11" s="362"/>
    </row>
    <row r="12" spans="1:9" ht="12.75" customHeight="1" thickBot="1">
      <c r="A12" s="70">
        <v>9</v>
      </c>
      <c r="B12" s="87"/>
      <c r="C12" s="249"/>
      <c r="D12" s="250"/>
      <c r="E12" s="251"/>
      <c r="F12" s="71" t="s">
        <v>32</v>
      </c>
      <c r="G12" s="210">
        <v>5294000</v>
      </c>
      <c r="H12" s="211">
        <v>21661865</v>
      </c>
      <c r="I12" s="369"/>
    </row>
    <row r="13" spans="1:9" ht="27" customHeight="1" thickBot="1">
      <c r="A13" s="52">
        <v>10</v>
      </c>
      <c r="B13" s="30" t="s">
        <v>275</v>
      </c>
      <c r="C13" s="121">
        <f>SUM(C6,C7,C8,C9,C10,C11,C12)</f>
        <v>2200000</v>
      </c>
      <c r="D13" s="121">
        <f>SUM(D6,D7,D8,D9,D10,D11,D12)</f>
        <v>187396486</v>
      </c>
      <c r="E13" s="121">
        <f>SUM(E6,E7,E8,E9,E10,E11,E12)</f>
        <v>187396486</v>
      </c>
      <c r="F13" s="30" t="s">
        <v>276</v>
      </c>
      <c r="G13" s="121">
        <f>SUM(G6:G12)</f>
        <v>17548000</v>
      </c>
      <c r="H13" s="121">
        <f>SUM(H6:H12)</f>
        <v>220685273</v>
      </c>
      <c r="I13" s="212">
        <f>SUM(I6:I12)</f>
        <v>10899982</v>
      </c>
    </row>
    <row r="14" spans="1:9" ht="12.75" customHeight="1">
      <c r="A14" s="47">
        <v>11</v>
      </c>
      <c r="B14" s="60" t="s">
        <v>125</v>
      </c>
      <c r="C14" s="115">
        <v>15348000</v>
      </c>
      <c r="D14" s="117">
        <v>33288787</v>
      </c>
      <c r="E14" s="252">
        <v>33288787</v>
      </c>
      <c r="F14" s="55" t="s">
        <v>99</v>
      </c>
      <c r="G14" s="261"/>
      <c r="H14" s="262"/>
      <c r="I14" s="370"/>
    </row>
    <row r="15" spans="1:9" ht="15.75" customHeight="1">
      <c r="A15" s="49">
        <v>12</v>
      </c>
      <c r="B15" s="61" t="s">
        <v>114</v>
      </c>
      <c r="C15" s="116">
        <v>15348000</v>
      </c>
      <c r="D15" s="118">
        <v>33288787</v>
      </c>
      <c r="E15" s="253">
        <v>33288787</v>
      </c>
      <c r="F15" s="55" t="s">
        <v>101</v>
      </c>
      <c r="G15" s="263"/>
      <c r="H15" s="255"/>
      <c r="I15" s="371"/>
    </row>
    <row r="16" spans="1:9" ht="12.75" customHeight="1">
      <c r="A16" s="47">
        <v>13</v>
      </c>
      <c r="B16" s="61" t="s">
        <v>115</v>
      </c>
      <c r="C16" s="254"/>
      <c r="D16" s="255"/>
      <c r="E16" s="253"/>
      <c r="F16" s="55" t="s">
        <v>75</v>
      </c>
      <c r="G16" s="263"/>
      <c r="H16" s="255"/>
      <c r="I16" s="371"/>
    </row>
    <row r="17" spans="1:9" ht="16.5" customHeight="1">
      <c r="A17" s="49">
        <v>14</v>
      </c>
      <c r="B17" s="61" t="s">
        <v>116</v>
      </c>
      <c r="C17" s="254"/>
      <c r="D17" s="255"/>
      <c r="E17" s="253"/>
      <c r="F17" s="55" t="s">
        <v>76</v>
      </c>
      <c r="G17" s="263"/>
      <c r="H17" s="255"/>
      <c r="I17" s="371"/>
    </row>
    <row r="18" spans="1:9" ht="12.75" customHeight="1">
      <c r="A18" s="47">
        <v>15</v>
      </c>
      <c r="B18" s="61" t="s">
        <v>117</v>
      </c>
      <c r="C18" s="254"/>
      <c r="D18" s="255"/>
      <c r="E18" s="253"/>
      <c r="F18" s="54" t="s">
        <v>111</v>
      </c>
      <c r="G18" s="264"/>
      <c r="H18" s="255"/>
      <c r="I18" s="371"/>
    </row>
    <row r="19" spans="1:9" ht="22.5" customHeight="1">
      <c r="A19" s="49">
        <v>16</v>
      </c>
      <c r="B19" s="62" t="s">
        <v>118</v>
      </c>
      <c r="C19" s="256"/>
      <c r="D19" s="255"/>
      <c r="E19" s="253"/>
      <c r="F19" s="55" t="s">
        <v>102</v>
      </c>
      <c r="G19" s="263"/>
      <c r="H19" s="255"/>
      <c r="I19" s="371"/>
    </row>
    <row r="20" spans="1:9" ht="23.25" customHeight="1">
      <c r="A20" s="47">
        <v>17</v>
      </c>
      <c r="B20" s="63" t="s">
        <v>119</v>
      </c>
      <c r="C20" s="257"/>
      <c r="D20" s="258">
        <f>+D21+D22+D23+D24+D25</f>
        <v>0</v>
      </c>
      <c r="E20" s="258"/>
      <c r="F20" s="64" t="s">
        <v>100</v>
      </c>
      <c r="G20" s="261"/>
      <c r="H20" s="255"/>
      <c r="I20" s="372"/>
    </row>
    <row r="21" spans="1:9" ht="19.5" customHeight="1">
      <c r="A21" s="49">
        <v>18</v>
      </c>
      <c r="B21" s="62" t="s">
        <v>120</v>
      </c>
      <c r="C21" s="256"/>
      <c r="D21" s="255"/>
      <c r="E21" s="253"/>
      <c r="F21" s="64" t="s">
        <v>270</v>
      </c>
      <c r="G21" s="261"/>
      <c r="H21" s="255"/>
      <c r="I21" s="371"/>
    </row>
    <row r="22" spans="1:9" ht="18" customHeight="1">
      <c r="A22" s="47">
        <v>19</v>
      </c>
      <c r="B22" s="62" t="s">
        <v>121</v>
      </c>
      <c r="C22" s="253"/>
      <c r="D22" s="255"/>
      <c r="E22" s="253"/>
      <c r="F22" s="59"/>
      <c r="G22" s="265"/>
      <c r="H22" s="255"/>
      <c r="I22" s="371"/>
    </row>
    <row r="23" spans="1:9" ht="15.75" customHeight="1">
      <c r="A23" s="49">
        <v>20</v>
      </c>
      <c r="B23" s="61" t="s">
        <v>122</v>
      </c>
      <c r="C23" s="259"/>
      <c r="D23" s="255"/>
      <c r="E23" s="259"/>
      <c r="F23" s="28"/>
      <c r="G23" s="266"/>
      <c r="H23" s="255"/>
      <c r="I23" s="371"/>
    </row>
    <row r="24" spans="1:9" ht="14.25" customHeight="1">
      <c r="A24" s="47">
        <v>21</v>
      </c>
      <c r="B24" s="65" t="s">
        <v>123</v>
      </c>
      <c r="C24" s="245"/>
      <c r="D24" s="255"/>
      <c r="E24" s="245"/>
      <c r="F24" s="24"/>
      <c r="G24" s="267"/>
      <c r="H24" s="255"/>
      <c r="I24" s="367"/>
    </row>
    <row r="25" spans="1:9" ht="12.75" customHeight="1" thickBot="1">
      <c r="A25" s="49">
        <v>22</v>
      </c>
      <c r="B25" s="66" t="s">
        <v>124</v>
      </c>
      <c r="C25" s="260"/>
      <c r="D25" s="255"/>
      <c r="E25" s="260"/>
      <c r="F25" s="28"/>
      <c r="G25" s="266"/>
      <c r="H25" s="255"/>
      <c r="I25" s="373"/>
    </row>
    <row r="26" spans="1:9" ht="27" customHeight="1" thickBot="1">
      <c r="A26" s="52">
        <v>23</v>
      </c>
      <c r="B26" s="30" t="s">
        <v>267</v>
      </c>
      <c r="C26" s="121">
        <f>+C14+C20</f>
        <v>15348000</v>
      </c>
      <c r="D26" s="121">
        <f>+D14+D20</f>
        <v>33288787</v>
      </c>
      <c r="E26" s="121">
        <f>+E14+E20</f>
        <v>33288787</v>
      </c>
      <c r="F26" s="30" t="s">
        <v>271</v>
      </c>
      <c r="G26" s="268"/>
      <c r="H26" s="269">
        <f>SUM(H14:H25)</f>
        <v>0</v>
      </c>
      <c r="I26" s="212"/>
    </row>
    <row r="27" spans="1:9" ht="12.75" customHeight="1" thickBot="1">
      <c r="A27" s="52">
        <v>24</v>
      </c>
      <c r="B27" s="58" t="s">
        <v>272</v>
      </c>
      <c r="C27" s="123">
        <f>+C13+C26</f>
        <v>17548000</v>
      </c>
      <c r="D27" s="123">
        <f>+D13+D26</f>
        <v>220685273</v>
      </c>
      <c r="E27" s="213">
        <f>+E13+E26</f>
        <v>220685273</v>
      </c>
      <c r="F27" s="58" t="s">
        <v>273</v>
      </c>
      <c r="G27" s="123">
        <f>+G13+G26</f>
        <v>17548000</v>
      </c>
      <c r="H27" s="123">
        <f>+H13+H26</f>
        <v>220685273</v>
      </c>
      <c r="I27" s="207">
        <f>+I13+I26</f>
        <v>10899982</v>
      </c>
    </row>
    <row r="28" spans="1:9" ht="13.5" customHeight="1" thickBot="1">
      <c r="A28" s="52">
        <v>25</v>
      </c>
      <c r="B28" s="58" t="s">
        <v>77</v>
      </c>
      <c r="C28" s="123">
        <f>IF(C13-G13&lt;0,G13-C13,"-")</f>
        <v>15348000</v>
      </c>
      <c r="D28" s="123">
        <f>IF(D13-H13&lt;0,H13-D13,"-")</f>
        <v>33288787</v>
      </c>
      <c r="E28" s="123" t="str">
        <f>IF(E13-I13&lt;0,I13-E13,"-")</f>
        <v>-</v>
      </c>
      <c r="F28" s="58" t="s">
        <v>78</v>
      </c>
      <c r="G28" s="270" t="str">
        <f>IF(C13-G13&gt;0,C13-G13,"-")</f>
        <v>-</v>
      </c>
      <c r="H28" s="270" t="str">
        <f>IF(D13-H13&gt;0,D13-H13,"-")</f>
        <v>-</v>
      </c>
      <c r="I28" s="270">
        <f>IF(E13-I13&gt;0,E13-I13,"-")</f>
        <v>176496504</v>
      </c>
    </row>
    <row r="29" spans="1:9" ht="12.75" customHeight="1" thickBot="1">
      <c r="A29" s="52">
        <v>26</v>
      </c>
      <c r="B29" s="58" t="s">
        <v>112</v>
      </c>
      <c r="C29" s="112" t="str">
        <f>IF(D13+D26-H22&lt;0,H22-(D13+D26),"-")</f>
        <v>-</v>
      </c>
      <c r="D29" s="114"/>
      <c r="E29" s="214"/>
      <c r="F29" s="113"/>
      <c r="G29" s="272"/>
      <c r="H29" s="200"/>
      <c r="I29" s="271"/>
    </row>
    <row r="30" ht="18.75" customHeight="1">
      <c r="J30" s="98"/>
    </row>
    <row r="31" ht="17.25" customHeight="1">
      <c r="J31" s="98"/>
    </row>
    <row r="32" ht="15.75" customHeight="1">
      <c r="J32" s="98"/>
    </row>
  </sheetData>
  <sheetProtection/>
  <mergeCells count="4">
    <mergeCell ref="A3:A4"/>
    <mergeCell ref="A1:I1"/>
    <mergeCell ref="B3:E3"/>
    <mergeCell ref="F3:I3"/>
  </mergeCells>
  <printOptions horizontalCentered="1"/>
  <pageMargins left="0.1968503937007874" right="0.1968503937007874" top="0.4724409448818898" bottom="0.7874015748031497" header="0.4724409448818898" footer="0.7874015748031497"/>
  <pageSetup horizontalDpi="600" verticalDpi="600" orientation="landscape" paperSize="9" scale="93" r:id="rId1"/>
  <headerFooter alignWithMargins="0">
    <oddHeader xml:space="preserve">&amp;R2.2. melléklet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4">
      <selection activeCell="D27" sqref="D27"/>
    </sheetView>
  </sheetViews>
  <sheetFormatPr defaultColWidth="9.00390625" defaultRowHeight="12.75"/>
  <cols>
    <col min="1" max="1" width="61.375" style="0" customWidth="1"/>
    <col min="2" max="2" width="16.875" style="0" customWidth="1"/>
    <col min="3" max="3" width="18.375" style="0" customWidth="1"/>
  </cols>
  <sheetData>
    <row r="1" ht="12.75">
      <c r="C1" s="613" t="s">
        <v>472</v>
      </c>
    </row>
    <row r="2" spans="1:3" ht="15.75">
      <c r="A2" s="699" t="s">
        <v>471</v>
      </c>
      <c r="B2" s="699"/>
      <c r="C2" s="699"/>
    </row>
    <row r="5" spans="2:3" ht="13.5">
      <c r="B5" s="381"/>
      <c r="C5" s="612" t="s">
        <v>353</v>
      </c>
    </row>
    <row r="6" spans="1:3" ht="15.75">
      <c r="A6" s="375" t="s">
        <v>35</v>
      </c>
      <c r="B6" s="376" t="s">
        <v>469</v>
      </c>
      <c r="C6" s="376" t="s">
        <v>470</v>
      </c>
    </row>
    <row r="7" spans="1:3" ht="12.75">
      <c r="A7" s="377" t="s">
        <v>450</v>
      </c>
      <c r="B7" s="378">
        <v>84943236</v>
      </c>
      <c r="C7" s="378">
        <v>269024939</v>
      </c>
    </row>
    <row r="8" spans="1:3" ht="12.75">
      <c r="A8" s="377" t="s">
        <v>451</v>
      </c>
      <c r="B8" s="378">
        <v>95178112</v>
      </c>
      <c r="C8" s="378">
        <v>90970522</v>
      </c>
    </row>
    <row r="9" spans="1:3" ht="25.5">
      <c r="A9" s="379" t="s">
        <v>452</v>
      </c>
      <c r="B9" s="380">
        <f>B7-B8</f>
        <v>-10234876</v>
      </c>
      <c r="C9" s="380">
        <f>C7-C8</f>
        <v>178054417</v>
      </c>
    </row>
    <row r="10" spans="1:3" ht="12.75">
      <c r="A10" s="377" t="s">
        <v>453</v>
      </c>
      <c r="B10" s="378">
        <v>49300277</v>
      </c>
      <c r="C10" s="378">
        <v>39432427</v>
      </c>
    </row>
    <row r="11" spans="1:3" ht="12.75">
      <c r="A11" s="377" t="s">
        <v>454</v>
      </c>
      <c r="B11" s="378">
        <v>2081306</v>
      </c>
      <c r="C11" s="378">
        <v>2165099</v>
      </c>
    </row>
    <row r="12" spans="1:3" ht="25.5">
      <c r="A12" s="379" t="s">
        <v>455</v>
      </c>
      <c r="B12" s="380">
        <f>B10-B11</f>
        <v>47218971</v>
      </c>
      <c r="C12" s="380">
        <f>C10-C11</f>
        <v>37267328</v>
      </c>
    </row>
    <row r="13" spans="1:3" ht="12.75">
      <c r="A13" s="379" t="s">
        <v>456</v>
      </c>
      <c r="B13" s="380">
        <v>36984095</v>
      </c>
      <c r="C13" s="380">
        <v>215321745</v>
      </c>
    </row>
    <row r="14" spans="1:3" ht="12.75">
      <c r="A14" s="377" t="s">
        <v>457</v>
      </c>
      <c r="B14" s="378">
        <v>0</v>
      </c>
      <c r="C14" s="378">
        <v>0</v>
      </c>
    </row>
    <row r="15" spans="1:3" ht="12.75">
      <c r="A15" s="377" t="s">
        <v>458</v>
      </c>
      <c r="B15" s="378">
        <v>0</v>
      </c>
      <c r="C15" s="378">
        <v>0</v>
      </c>
    </row>
    <row r="16" spans="1:3" ht="25.5">
      <c r="A16" s="379" t="s">
        <v>459</v>
      </c>
      <c r="B16" s="380">
        <f>B14-B15</f>
        <v>0</v>
      </c>
      <c r="C16" s="380">
        <f>C14-C15</f>
        <v>0</v>
      </c>
    </row>
    <row r="17" spans="1:3" ht="12.75">
      <c r="A17" s="377" t="s">
        <v>460</v>
      </c>
      <c r="B17" s="378">
        <v>0</v>
      </c>
      <c r="C17" s="378">
        <v>0</v>
      </c>
    </row>
    <row r="18" spans="1:3" ht="12.75">
      <c r="A18" s="377" t="s">
        <v>461</v>
      </c>
      <c r="B18" s="378">
        <v>0</v>
      </c>
      <c r="C18" s="378">
        <v>0</v>
      </c>
    </row>
    <row r="19" spans="1:3" ht="25.5">
      <c r="A19" s="379" t="s">
        <v>462</v>
      </c>
      <c r="B19" s="380">
        <f>B17-B18</f>
        <v>0</v>
      </c>
      <c r="C19" s="380">
        <f>C17-C18</f>
        <v>0</v>
      </c>
    </row>
    <row r="20" spans="1:3" ht="12.75">
      <c r="A20" s="379" t="s">
        <v>463</v>
      </c>
      <c r="B20" s="380">
        <f>B16+B19</f>
        <v>0</v>
      </c>
      <c r="C20" s="380">
        <f>C16+C19</f>
        <v>0</v>
      </c>
    </row>
    <row r="21" spans="1:3" ht="12.75">
      <c r="A21" s="379" t="s">
        <v>464</v>
      </c>
      <c r="B21" s="380">
        <f>B20+B13</f>
        <v>36984095</v>
      </c>
      <c r="C21" s="380">
        <f>C20+C13</f>
        <v>215321745</v>
      </c>
    </row>
    <row r="22" spans="1:3" ht="25.5">
      <c r="A22" s="379" t="s">
        <v>465</v>
      </c>
      <c r="B22" s="380">
        <v>36984095</v>
      </c>
      <c r="C22" s="380">
        <v>215321745</v>
      </c>
    </row>
    <row r="23" spans="1:3" ht="12.75">
      <c r="A23" s="379" t="s">
        <v>466</v>
      </c>
      <c r="B23" s="380">
        <f>B13-B22</f>
        <v>0</v>
      </c>
      <c r="C23" s="380">
        <f>C13-C22</f>
        <v>0</v>
      </c>
    </row>
    <row r="24" spans="1:3" ht="25.5">
      <c r="A24" s="379" t="s">
        <v>467</v>
      </c>
      <c r="B24" s="380">
        <v>0</v>
      </c>
      <c r="C24" s="380">
        <v>0</v>
      </c>
    </row>
    <row r="25" spans="1:3" ht="25.5">
      <c r="A25" s="379" t="s">
        <v>468</v>
      </c>
      <c r="B25" s="380">
        <v>0</v>
      </c>
      <c r="C25" s="380">
        <v>0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36"/>
  <sheetViews>
    <sheetView view="pageLayout" workbookViewId="0" topLeftCell="A1">
      <selection activeCell="F36" sqref="F36"/>
    </sheetView>
  </sheetViews>
  <sheetFormatPr defaultColWidth="9.00390625" defaultRowHeight="12.75"/>
  <cols>
    <col min="1" max="1" width="7.00390625" style="0" customWidth="1"/>
    <col min="2" max="2" width="53.125" style="0" customWidth="1"/>
    <col min="3" max="3" width="15.125" style="0" customWidth="1"/>
    <col min="4" max="4" width="13.125" style="0" customWidth="1"/>
    <col min="5" max="5" width="15.125" style="0" customWidth="1"/>
  </cols>
  <sheetData>
    <row r="1" ht="13.5" thickBot="1"/>
    <row r="2" spans="1:5" ht="12.75" customHeight="1">
      <c r="A2" s="700" t="s">
        <v>403</v>
      </c>
      <c r="B2" s="702" t="s">
        <v>35</v>
      </c>
      <c r="C2" s="704" t="s">
        <v>475</v>
      </c>
      <c r="D2" s="702" t="s">
        <v>474</v>
      </c>
      <c r="E2" s="704" t="s">
        <v>475</v>
      </c>
    </row>
    <row r="3" spans="1:5" ht="42.75" customHeight="1" thickBot="1">
      <c r="A3" s="701"/>
      <c r="B3" s="703"/>
      <c r="C3" s="705"/>
      <c r="D3" s="706"/>
      <c r="E3" s="705"/>
    </row>
    <row r="4" spans="1:5" ht="12.75">
      <c r="A4" s="382" t="s">
        <v>476</v>
      </c>
      <c r="B4" s="383" t="s">
        <v>477</v>
      </c>
      <c r="C4" s="385">
        <v>4002670</v>
      </c>
      <c r="D4" s="384">
        <v>0</v>
      </c>
      <c r="E4" s="385">
        <v>554733</v>
      </c>
    </row>
    <row r="5" spans="1:5" ht="25.5">
      <c r="A5" s="386" t="s">
        <v>478</v>
      </c>
      <c r="B5" s="377" t="s">
        <v>479</v>
      </c>
      <c r="C5" s="388">
        <v>3444271</v>
      </c>
      <c r="D5" s="387">
        <v>0</v>
      </c>
      <c r="E5" s="388">
        <v>3488470</v>
      </c>
    </row>
    <row r="6" spans="1:5" ht="26.25" thickBot="1">
      <c r="A6" s="389" t="s">
        <v>480</v>
      </c>
      <c r="B6" s="390" t="s">
        <v>481</v>
      </c>
      <c r="C6" s="392">
        <v>0</v>
      </c>
      <c r="D6" s="391">
        <v>0</v>
      </c>
      <c r="E6" s="392">
        <v>0</v>
      </c>
    </row>
    <row r="7" spans="1:5" ht="26.25" thickBot="1">
      <c r="A7" s="393" t="s">
        <v>482</v>
      </c>
      <c r="B7" s="394" t="s">
        <v>512</v>
      </c>
      <c r="C7" s="396">
        <v>7446941</v>
      </c>
      <c r="D7" s="395">
        <v>0</v>
      </c>
      <c r="E7" s="396">
        <v>9035800</v>
      </c>
    </row>
    <row r="8" spans="1:5" ht="25.5">
      <c r="A8" s="382" t="s">
        <v>483</v>
      </c>
      <c r="B8" s="383" t="s">
        <v>484</v>
      </c>
      <c r="C8" s="385"/>
      <c r="D8" s="384">
        <v>0</v>
      </c>
      <c r="E8" s="385"/>
    </row>
    <row r="9" spans="1:5" ht="13.5" thickBot="1">
      <c r="A9" s="389" t="s">
        <v>485</v>
      </c>
      <c r="B9" s="390" t="s">
        <v>486</v>
      </c>
      <c r="C9" s="392"/>
      <c r="D9" s="391">
        <v>0</v>
      </c>
      <c r="E9" s="392"/>
    </row>
    <row r="10" spans="1:5" ht="29.25" customHeight="1" thickBot="1">
      <c r="A10" s="393" t="s">
        <v>487</v>
      </c>
      <c r="B10" s="394" t="s">
        <v>511</v>
      </c>
      <c r="C10" s="396"/>
      <c r="D10" s="395">
        <v>0</v>
      </c>
      <c r="E10" s="396"/>
    </row>
    <row r="11" spans="1:5" ht="25.5">
      <c r="A11" s="382" t="s">
        <v>488</v>
      </c>
      <c r="B11" s="383" t="s">
        <v>489</v>
      </c>
      <c r="C11" s="385">
        <v>58385707</v>
      </c>
      <c r="D11" s="384">
        <v>0</v>
      </c>
      <c r="E11" s="385">
        <v>66749692</v>
      </c>
    </row>
    <row r="12" spans="1:5" ht="25.5">
      <c r="A12" s="386" t="s">
        <v>490</v>
      </c>
      <c r="B12" s="377" t="s">
        <v>491</v>
      </c>
      <c r="C12" s="388">
        <v>5780317</v>
      </c>
      <c r="D12" s="387">
        <v>0</v>
      </c>
      <c r="E12" s="388">
        <v>5460231</v>
      </c>
    </row>
    <row r="13" spans="1:5" ht="25.5">
      <c r="A13" s="389">
        <v>10</v>
      </c>
      <c r="B13" s="390" t="s">
        <v>494</v>
      </c>
      <c r="C13" s="392">
        <v>10108672</v>
      </c>
      <c r="D13" s="391"/>
      <c r="E13" s="392"/>
    </row>
    <row r="14" spans="1:5" ht="26.25" thickBot="1">
      <c r="A14" s="389">
        <v>11</v>
      </c>
      <c r="B14" s="390" t="s">
        <v>492</v>
      </c>
      <c r="C14" s="392">
        <v>-27955831</v>
      </c>
      <c r="D14" s="391">
        <v>0</v>
      </c>
      <c r="E14" s="392">
        <v>1467450</v>
      </c>
    </row>
    <row r="15" spans="1:5" ht="26.25" thickBot="1">
      <c r="A15" s="393">
        <v>12</v>
      </c>
      <c r="B15" s="394" t="s">
        <v>510</v>
      </c>
      <c r="C15" s="396">
        <v>46318865</v>
      </c>
      <c r="D15" s="395">
        <v>0</v>
      </c>
      <c r="E15" s="396">
        <v>73677373</v>
      </c>
    </row>
    <row r="16" spans="1:5" ht="12.75">
      <c r="A16" s="382">
        <v>13</v>
      </c>
      <c r="B16" s="383" t="s">
        <v>515</v>
      </c>
      <c r="C16" s="385">
        <v>2568955</v>
      </c>
      <c r="D16" s="384">
        <v>0</v>
      </c>
      <c r="E16" s="385">
        <v>2110871</v>
      </c>
    </row>
    <row r="17" spans="1:5" ht="13.5" thickBot="1">
      <c r="A17" s="386">
        <v>14</v>
      </c>
      <c r="B17" s="377" t="s">
        <v>508</v>
      </c>
      <c r="C17" s="388">
        <v>8234858</v>
      </c>
      <c r="D17" s="387">
        <v>0</v>
      </c>
      <c r="E17" s="388">
        <v>5626585</v>
      </c>
    </row>
    <row r="18" spans="1:5" ht="16.5" customHeight="1" thickBot="1">
      <c r="A18" s="393">
        <v>17</v>
      </c>
      <c r="B18" s="394" t="s">
        <v>509</v>
      </c>
      <c r="C18" s="396">
        <v>10803813</v>
      </c>
      <c r="D18" s="395">
        <v>0</v>
      </c>
      <c r="E18" s="396">
        <v>7737456</v>
      </c>
    </row>
    <row r="19" spans="1:5" ht="12.75">
      <c r="A19" s="382">
        <v>18</v>
      </c>
      <c r="B19" s="383" t="s">
        <v>506</v>
      </c>
      <c r="C19" s="385">
        <v>9040396</v>
      </c>
      <c r="D19" s="384">
        <v>0</v>
      </c>
      <c r="E19" s="385">
        <v>8202714</v>
      </c>
    </row>
    <row r="20" spans="1:5" ht="12.75">
      <c r="A20" s="386">
        <v>19</v>
      </c>
      <c r="B20" s="377" t="s">
        <v>514</v>
      </c>
      <c r="C20" s="388">
        <v>6116849</v>
      </c>
      <c r="D20" s="387">
        <v>0</v>
      </c>
      <c r="E20" s="388">
        <v>7263690</v>
      </c>
    </row>
    <row r="21" spans="1:5" ht="13.5" thickBot="1">
      <c r="A21" s="389">
        <v>20</v>
      </c>
      <c r="B21" s="390" t="s">
        <v>507</v>
      </c>
      <c r="C21" s="392">
        <v>3406152</v>
      </c>
      <c r="D21" s="391">
        <v>0</v>
      </c>
      <c r="E21" s="392">
        <v>3167068</v>
      </c>
    </row>
    <row r="22" spans="1:5" ht="26.25" thickBot="1">
      <c r="A22" s="393">
        <v>21</v>
      </c>
      <c r="B22" s="394" t="s">
        <v>505</v>
      </c>
      <c r="C22" s="396">
        <v>18563397</v>
      </c>
      <c r="D22" s="395">
        <v>0</v>
      </c>
      <c r="E22" s="396">
        <v>18633472</v>
      </c>
    </row>
    <row r="23" spans="1:5" ht="13.5" thickBot="1">
      <c r="A23" s="393">
        <v>22</v>
      </c>
      <c r="B23" s="394" t="s">
        <v>493</v>
      </c>
      <c r="C23" s="396">
        <v>17349721</v>
      </c>
      <c r="D23" s="395">
        <v>0</v>
      </c>
      <c r="E23" s="396">
        <v>17044974</v>
      </c>
    </row>
    <row r="24" spans="1:5" ht="13.5" thickBot="1">
      <c r="A24" s="393">
        <v>23</v>
      </c>
      <c r="B24" s="394" t="s">
        <v>513</v>
      </c>
      <c r="C24" s="396">
        <v>53077303</v>
      </c>
      <c r="D24" s="395">
        <v>0</v>
      </c>
      <c r="E24" s="396">
        <v>55532480</v>
      </c>
    </row>
    <row r="25" spans="1:5" ht="27" customHeight="1" thickBot="1">
      <c r="A25" s="393">
        <v>24</v>
      </c>
      <c r="B25" s="394" t="s">
        <v>504</v>
      </c>
      <c r="C25" s="396">
        <v>-46028428</v>
      </c>
      <c r="D25" s="395">
        <v>0</v>
      </c>
      <c r="E25" s="396">
        <v>-16235209</v>
      </c>
    </row>
    <row r="26" spans="1:5" ht="31.5" customHeight="1">
      <c r="A26" s="382">
        <v>26</v>
      </c>
      <c r="B26" s="383" t="s">
        <v>495</v>
      </c>
      <c r="C26" s="385">
        <v>1040000</v>
      </c>
      <c r="D26" s="384">
        <v>0</v>
      </c>
      <c r="E26" s="385"/>
    </row>
    <row r="27" spans="1:5" ht="26.25" thickBot="1">
      <c r="A27" s="386">
        <v>28</v>
      </c>
      <c r="B27" s="377" t="s">
        <v>496</v>
      </c>
      <c r="C27" s="388">
        <v>51287</v>
      </c>
      <c r="D27" s="387">
        <v>0</v>
      </c>
      <c r="E27" s="388">
        <v>6484</v>
      </c>
    </row>
    <row r="28" spans="1:5" ht="39" thickBot="1">
      <c r="A28" s="393">
        <v>32</v>
      </c>
      <c r="B28" s="394" t="s">
        <v>503</v>
      </c>
      <c r="C28" s="396">
        <v>1091287</v>
      </c>
      <c r="D28" s="395">
        <v>0</v>
      </c>
      <c r="E28" s="396">
        <v>6484</v>
      </c>
    </row>
    <row r="29" spans="1:5" ht="25.5">
      <c r="A29" s="382">
        <v>35</v>
      </c>
      <c r="B29" s="383" t="s">
        <v>497</v>
      </c>
      <c r="C29" s="385">
        <v>0</v>
      </c>
      <c r="D29" s="384">
        <v>0</v>
      </c>
      <c r="E29" s="385">
        <v>218</v>
      </c>
    </row>
    <row r="30" spans="1:5" ht="25.5">
      <c r="A30" s="386">
        <v>36</v>
      </c>
      <c r="B30" s="377" t="s">
        <v>516</v>
      </c>
      <c r="C30" s="388">
        <v>0</v>
      </c>
      <c r="D30" s="387">
        <v>0</v>
      </c>
      <c r="E30" s="388">
        <v>0</v>
      </c>
    </row>
    <row r="31" spans="1:5" ht="25.5">
      <c r="A31" s="386">
        <v>39</v>
      </c>
      <c r="B31" s="377" t="s">
        <v>498</v>
      </c>
      <c r="C31" s="388">
        <v>0</v>
      </c>
      <c r="D31" s="387">
        <v>0</v>
      </c>
      <c r="E31" s="388">
        <v>0</v>
      </c>
    </row>
    <row r="32" spans="1:5" ht="39" thickBot="1">
      <c r="A32" s="389">
        <v>40</v>
      </c>
      <c r="B32" s="390" t="s">
        <v>499</v>
      </c>
      <c r="C32" s="392">
        <v>0</v>
      </c>
      <c r="D32" s="391">
        <v>0</v>
      </c>
      <c r="E32" s="392">
        <v>0</v>
      </c>
    </row>
    <row r="33" spans="1:5" ht="26.25" thickBot="1">
      <c r="A33" s="393">
        <v>42</v>
      </c>
      <c r="B33" s="394" t="s">
        <v>502</v>
      </c>
      <c r="C33" s="396">
        <v>0</v>
      </c>
      <c r="D33" s="395">
        <v>0</v>
      </c>
      <c r="E33" s="396">
        <v>218</v>
      </c>
    </row>
    <row r="34" spans="1:5" ht="25.5" customHeight="1" thickBot="1">
      <c r="A34" s="393">
        <v>43</v>
      </c>
      <c r="B34" s="394" t="s">
        <v>501</v>
      </c>
      <c r="C34" s="396">
        <v>1091287</v>
      </c>
      <c r="D34" s="395">
        <v>0</v>
      </c>
      <c r="E34" s="396">
        <v>6266</v>
      </c>
    </row>
    <row r="35" spans="1:5" ht="20.25" customHeight="1" thickBot="1">
      <c r="A35" s="393">
        <v>44</v>
      </c>
      <c r="B35" s="394" t="s">
        <v>500</v>
      </c>
      <c r="C35" s="396">
        <v>-44937141</v>
      </c>
      <c r="D35" s="395">
        <v>0</v>
      </c>
      <c r="E35" s="396">
        <v>-16228943</v>
      </c>
    </row>
    <row r="36" spans="1:5" ht="12.75">
      <c r="A36" s="397"/>
      <c r="B36" s="397"/>
      <c r="C36" s="397"/>
      <c r="D36" s="397"/>
      <c r="E36" s="397"/>
    </row>
  </sheetData>
  <sheetProtection/>
  <mergeCells count="5">
    <mergeCell ref="A2:A3"/>
    <mergeCell ref="B2:B3"/>
    <mergeCell ref="C2:C3"/>
    <mergeCell ref="D2:D3"/>
    <mergeCell ref="E2:E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&amp;C&amp;"Arial,Félkövér"&amp;12Eredménykimutatás&amp;R&amp;"Times New Roman CE,Félkövér"&amp;12 4. sz. melléklet
Forintban!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D68"/>
  <sheetViews>
    <sheetView zoomScalePageLayoutView="0" workbookViewId="0" topLeftCell="A1">
      <selection activeCell="J68" sqref="J68"/>
    </sheetView>
  </sheetViews>
  <sheetFormatPr defaultColWidth="9.00390625" defaultRowHeight="12.75"/>
  <cols>
    <col min="1" max="1" width="64.50390625" style="0" customWidth="1"/>
    <col min="2" max="2" width="8.50390625" style="0" customWidth="1"/>
    <col min="3" max="3" width="17.125" style="0" customWidth="1"/>
    <col min="4" max="4" width="18.375" style="0" customWidth="1"/>
  </cols>
  <sheetData>
    <row r="2" ht="15">
      <c r="D2" s="641" t="s">
        <v>769</v>
      </c>
    </row>
    <row r="3" spans="1:4" ht="15.75">
      <c r="A3" s="707" t="s">
        <v>779</v>
      </c>
      <c r="B3" s="708"/>
      <c r="C3" s="708"/>
      <c r="D3" s="708"/>
    </row>
    <row r="4" spans="1:4" ht="16.5" thickBot="1">
      <c r="A4" s="398"/>
      <c r="B4" s="399"/>
      <c r="C4" s="709" t="s">
        <v>353</v>
      </c>
      <c r="D4" s="709"/>
    </row>
    <row r="5" spans="1:4" ht="12.75">
      <c r="A5" s="710" t="s">
        <v>517</v>
      </c>
      <c r="B5" s="713" t="s">
        <v>403</v>
      </c>
      <c r="C5" s="716" t="s">
        <v>473</v>
      </c>
      <c r="D5" s="716" t="s">
        <v>475</v>
      </c>
    </row>
    <row r="6" spans="1:4" ht="12.75">
      <c r="A6" s="711"/>
      <c r="B6" s="714"/>
      <c r="C6" s="717"/>
      <c r="D6" s="717"/>
    </row>
    <row r="7" spans="1:4" ht="15.75">
      <c r="A7" s="712"/>
      <c r="B7" s="715"/>
      <c r="C7" s="718"/>
      <c r="D7" s="718"/>
    </row>
    <row r="8" spans="1:4" ht="16.5" thickBot="1">
      <c r="A8" s="400" t="s">
        <v>518</v>
      </c>
      <c r="B8" s="401" t="s">
        <v>344</v>
      </c>
      <c r="C8" s="401" t="s">
        <v>345</v>
      </c>
      <c r="D8" s="401" t="s">
        <v>347</v>
      </c>
    </row>
    <row r="9" spans="1:4" ht="15.75">
      <c r="A9" s="402" t="s">
        <v>669</v>
      </c>
      <c r="B9" s="403" t="s">
        <v>519</v>
      </c>
      <c r="C9" s="404">
        <v>29970652</v>
      </c>
      <c r="D9" s="404">
        <v>29970652</v>
      </c>
    </row>
    <row r="10" spans="1:4" ht="15.75">
      <c r="A10" s="405" t="s">
        <v>670</v>
      </c>
      <c r="B10" s="406" t="s">
        <v>520</v>
      </c>
      <c r="C10" s="407">
        <v>481211105</v>
      </c>
      <c r="D10" s="407">
        <v>481211105</v>
      </c>
    </row>
    <row r="11" spans="1:4" ht="31.5">
      <c r="A11" s="405" t="s">
        <v>671</v>
      </c>
      <c r="B11" s="406" t="s">
        <v>521</v>
      </c>
      <c r="C11" s="407">
        <v>478991538</v>
      </c>
      <c r="D11" s="407">
        <v>473034252</v>
      </c>
    </row>
    <row r="12" spans="1:4" ht="31.5">
      <c r="A12" s="408" t="s">
        <v>522</v>
      </c>
      <c r="B12" s="406" t="s">
        <v>523</v>
      </c>
      <c r="C12" s="409">
        <v>478991538</v>
      </c>
      <c r="D12" s="409">
        <v>465269022</v>
      </c>
    </row>
    <row r="13" spans="1:4" ht="31.5">
      <c r="A13" s="408" t="s">
        <v>524</v>
      </c>
      <c r="B13" s="406" t="s">
        <v>525</v>
      </c>
      <c r="C13" s="410"/>
      <c r="D13" s="410"/>
    </row>
    <row r="14" spans="1:4" ht="31.5">
      <c r="A14" s="408" t="s">
        <v>526</v>
      </c>
      <c r="B14" s="406" t="s">
        <v>527</v>
      </c>
      <c r="C14" s="410"/>
      <c r="D14" s="410"/>
    </row>
    <row r="15" spans="1:4" ht="31.5">
      <c r="A15" s="408" t="s">
        <v>528</v>
      </c>
      <c r="B15" s="406" t="s">
        <v>529</v>
      </c>
      <c r="C15" s="410"/>
      <c r="D15" s="410"/>
    </row>
    <row r="16" spans="1:4" ht="31.5">
      <c r="A16" s="405" t="s">
        <v>672</v>
      </c>
      <c r="B16" s="406" t="s">
        <v>530</v>
      </c>
      <c r="C16" s="411">
        <v>2097337</v>
      </c>
      <c r="D16" s="411">
        <v>1550420</v>
      </c>
    </row>
    <row r="17" spans="1:4" ht="31.5">
      <c r="A17" s="408" t="s">
        <v>531</v>
      </c>
      <c r="B17" s="406" t="s">
        <v>532</v>
      </c>
      <c r="C17" s="410">
        <v>2097337</v>
      </c>
      <c r="D17" s="410">
        <v>1550420</v>
      </c>
    </row>
    <row r="18" spans="1:4" ht="31.5">
      <c r="A18" s="408" t="s">
        <v>533</v>
      </c>
      <c r="B18" s="406" t="s">
        <v>12</v>
      </c>
      <c r="C18" s="410">
        <v>0</v>
      </c>
      <c r="D18" s="410">
        <v>0</v>
      </c>
    </row>
    <row r="19" spans="1:4" ht="31.5">
      <c r="A19" s="408" t="s">
        <v>534</v>
      </c>
      <c r="B19" s="406" t="s">
        <v>13</v>
      </c>
      <c r="C19" s="410"/>
      <c r="D19" s="410"/>
    </row>
    <row r="20" spans="1:4" ht="31.5">
      <c r="A20" s="408" t="s">
        <v>535</v>
      </c>
      <c r="B20" s="406" t="s">
        <v>418</v>
      </c>
      <c r="C20" s="410"/>
      <c r="D20" s="410"/>
    </row>
    <row r="21" spans="1:4" ht="15.75">
      <c r="A21" s="405" t="s">
        <v>673</v>
      </c>
      <c r="B21" s="406" t="s">
        <v>14</v>
      </c>
      <c r="C21" s="411">
        <v>0</v>
      </c>
      <c r="D21" s="411">
        <v>0</v>
      </c>
    </row>
    <row r="22" spans="1:4" ht="15.75">
      <c r="A22" s="408" t="s">
        <v>536</v>
      </c>
      <c r="B22" s="406" t="s">
        <v>15</v>
      </c>
      <c r="C22" s="410">
        <v>0</v>
      </c>
      <c r="D22" s="410">
        <v>0</v>
      </c>
    </row>
    <row r="23" spans="1:4" ht="31.5">
      <c r="A23" s="408" t="s">
        <v>537</v>
      </c>
      <c r="B23" s="406" t="s">
        <v>16</v>
      </c>
      <c r="C23" s="410">
        <v>0</v>
      </c>
      <c r="D23" s="410">
        <v>0</v>
      </c>
    </row>
    <row r="24" spans="1:4" ht="15.75">
      <c r="A24" s="408" t="s">
        <v>538</v>
      </c>
      <c r="B24" s="406" t="s">
        <v>17</v>
      </c>
      <c r="C24" s="410">
        <v>0</v>
      </c>
      <c r="D24" s="410">
        <v>0</v>
      </c>
    </row>
    <row r="25" spans="1:4" ht="15.75">
      <c r="A25" s="408" t="s">
        <v>539</v>
      </c>
      <c r="B25" s="406" t="s">
        <v>18</v>
      </c>
      <c r="C25" s="410">
        <v>0</v>
      </c>
      <c r="D25" s="410">
        <v>0</v>
      </c>
    </row>
    <row r="26" spans="1:4" ht="15.75">
      <c r="A26" s="405" t="s">
        <v>674</v>
      </c>
      <c r="B26" s="406" t="s">
        <v>19</v>
      </c>
      <c r="C26" s="411">
        <v>122230</v>
      </c>
      <c r="D26" s="411">
        <v>6214810</v>
      </c>
    </row>
    <row r="27" spans="1:4" ht="15.75">
      <c r="A27" s="408" t="s">
        <v>540</v>
      </c>
      <c r="B27" s="406" t="s">
        <v>20</v>
      </c>
      <c r="C27" s="410">
        <v>0</v>
      </c>
      <c r="D27" s="410">
        <v>0</v>
      </c>
    </row>
    <row r="28" spans="1:4" ht="31.5">
      <c r="A28" s="408" t="s">
        <v>541</v>
      </c>
      <c r="B28" s="406" t="s">
        <v>21</v>
      </c>
      <c r="C28" s="410">
        <v>0</v>
      </c>
      <c r="D28" s="410">
        <v>0</v>
      </c>
    </row>
    <row r="29" spans="1:4" ht="31.5">
      <c r="A29" s="408" t="s">
        <v>542</v>
      </c>
      <c r="B29" s="406" t="s">
        <v>22</v>
      </c>
      <c r="C29" s="410">
        <v>122230</v>
      </c>
      <c r="D29" s="410">
        <v>6214810</v>
      </c>
    </row>
    <row r="30" spans="1:4" ht="15.75">
      <c r="A30" s="408" t="s">
        <v>543</v>
      </c>
      <c r="B30" s="406" t="s">
        <v>23</v>
      </c>
      <c r="C30" s="410">
        <v>0</v>
      </c>
      <c r="D30" s="410">
        <v>0</v>
      </c>
    </row>
    <row r="31" spans="1:4" ht="31.5">
      <c r="A31" s="405" t="s">
        <v>675</v>
      </c>
      <c r="B31" s="406" t="s">
        <v>24</v>
      </c>
      <c r="C31" s="411">
        <v>0</v>
      </c>
      <c r="D31" s="411">
        <v>0</v>
      </c>
    </row>
    <row r="32" spans="1:4" ht="31.5">
      <c r="A32" s="408" t="s">
        <v>544</v>
      </c>
      <c r="B32" s="406" t="s">
        <v>25</v>
      </c>
      <c r="C32" s="410">
        <v>0</v>
      </c>
      <c r="D32" s="410">
        <v>0</v>
      </c>
    </row>
    <row r="33" spans="1:4" ht="31.5">
      <c r="A33" s="408" t="s">
        <v>545</v>
      </c>
      <c r="B33" s="406" t="s">
        <v>26</v>
      </c>
      <c r="C33" s="410">
        <v>0</v>
      </c>
      <c r="D33" s="410">
        <v>0</v>
      </c>
    </row>
    <row r="34" spans="1:4" ht="31.5">
      <c r="A34" s="408" t="s">
        <v>546</v>
      </c>
      <c r="B34" s="406" t="s">
        <v>27</v>
      </c>
      <c r="C34" s="410">
        <v>0</v>
      </c>
      <c r="D34" s="410">
        <v>0</v>
      </c>
    </row>
    <row r="35" spans="1:4" ht="15.75">
      <c r="A35" s="408" t="s">
        <v>547</v>
      </c>
      <c r="B35" s="406" t="s">
        <v>28</v>
      </c>
      <c r="C35" s="410">
        <v>0</v>
      </c>
      <c r="D35" s="410">
        <v>0</v>
      </c>
    </row>
    <row r="36" spans="1:4" ht="15.75">
      <c r="A36" s="405" t="s">
        <v>676</v>
      </c>
      <c r="B36" s="406" t="s">
        <v>548</v>
      </c>
      <c r="C36" s="411">
        <v>0</v>
      </c>
      <c r="D36" s="411">
        <v>0</v>
      </c>
    </row>
    <row r="37" spans="1:4" ht="15.75">
      <c r="A37" s="405" t="s">
        <v>677</v>
      </c>
      <c r="B37" s="406" t="s">
        <v>549</v>
      </c>
      <c r="C37" s="411"/>
      <c r="D37" s="411"/>
    </row>
    <row r="38" spans="1:4" ht="15.75">
      <c r="A38" s="408" t="s">
        <v>550</v>
      </c>
      <c r="B38" s="406" t="s">
        <v>551</v>
      </c>
      <c r="C38" s="410"/>
      <c r="D38" s="410"/>
    </row>
    <row r="39" spans="1:4" ht="31.5">
      <c r="A39" s="408" t="s">
        <v>552</v>
      </c>
      <c r="B39" s="406" t="s">
        <v>553</v>
      </c>
      <c r="C39" s="410"/>
      <c r="D39" s="410"/>
    </row>
    <row r="40" spans="1:4" ht="15.75">
      <c r="A40" s="408" t="s">
        <v>554</v>
      </c>
      <c r="B40" s="406" t="s">
        <v>555</v>
      </c>
      <c r="C40" s="410"/>
      <c r="D40" s="410"/>
    </row>
    <row r="41" spans="1:4" ht="15.75">
      <c r="A41" s="408" t="s">
        <v>556</v>
      </c>
      <c r="B41" s="406" t="s">
        <v>557</v>
      </c>
      <c r="C41" s="410">
        <v>0</v>
      </c>
      <c r="D41" s="410">
        <v>0</v>
      </c>
    </row>
    <row r="42" spans="1:4" ht="31.5">
      <c r="A42" s="405" t="s">
        <v>678</v>
      </c>
      <c r="B42" s="406" t="s">
        <v>558</v>
      </c>
      <c r="C42" s="411">
        <v>0</v>
      </c>
      <c r="D42" s="411">
        <v>0</v>
      </c>
    </row>
    <row r="43" spans="1:4" ht="31.5">
      <c r="A43" s="408" t="s">
        <v>559</v>
      </c>
      <c r="B43" s="406" t="s">
        <v>560</v>
      </c>
      <c r="C43" s="410">
        <v>0</v>
      </c>
      <c r="D43" s="410">
        <v>0</v>
      </c>
    </row>
    <row r="44" spans="1:4" ht="31.5">
      <c r="A44" s="408" t="s">
        <v>561</v>
      </c>
      <c r="B44" s="406" t="s">
        <v>562</v>
      </c>
      <c r="C44" s="410">
        <v>0</v>
      </c>
      <c r="D44" s="410">
        <v>0</v>
      </c>
    </row>
    <row r="45" spans="1:4" ht="31.5">
      <c r="A45" s="408" t="s">
        <v>563</v>
      </c>
      <c r="B45" s="406" t="s">
        <v>564</v>
      </c>
      <c r="C45" s="410">
        <v>0</v>
      </c>
      <c r="D45" s="410">
        <v>0</v>
      </c>
    </row>
    <row r="46" spans="1:4" ht="31.5">
      <c r="A46" s="408" t="s">
        <v>565</v>
      </c>
      <c r="B46" s="406" t="s">
        <v>566</v>
      </c>
      <c r="C46" s="410">
        <v>0</v>
      </c>
      <c r="D46" s="410">
        <v>0</v>
      </c>
    </row>
    <row r="47" spans="1:4" ht="31.5">
      <c r="A47" s="405" t="s">
        <v>679</v>
      </c>
      <c r="B47" s="406" t="s">
        <v>567</v>
      </c>
      <c r="C47" s="411">
        <v>0</v>
      </c>
      <c r="D47" s="411">
        <v>0</v>
      </c>
    </row>
    <row r="48" spans="1:4" ht="31.5">
      <c r="A48" s="408" t="s">
        <v>568</v>
      </c>
      <c r="B48" s="406" t="s">
        <v>569</v>
      </c>
      <c r="C48" s="410">
        <v>0</v>
      </c>
      <c r="D48" s="410">
        <v>0</v>
      </c>
    </row>
    <row r="49" spans="1:4" ht="31.5">
      <c r="A49" s="408" t="s">
        <v>570</v>
      </c>
      <c r="B49" s="406" t="s">
        <v>571</v>
      </c>
      <c r="C49" s="410">
        <v>0</v>
      </c>
      <c r="D49" s="410">
        <v>0</v>
      </c>
    </row>
    <row r="50" spans="1:4" ht="31.5">
      <c r="A50" s="408" t="s">
        <v>572</v>
      </c>
      <c r="B50" s="406" t="s">
        <v>573</v>
      </c>
      <c r="C50" s="410">
        <v>0</v>
      </c>
      <c r="D50" s="410">
        <v>0</v>
      </c>
    </row>
    <row r="51" spans="1:4" ht="31.5">
      <c r="A51" s="408" t="s">
        <v>574</v>
      </c>
      <c r="B51" s="406" t="s">
        <v>575</v>
      </c>
      <c r="C51" s="410">
        <v>0</v>
      </c>
      <c r="D51" s="410">
        <v>0</v>
      </c>
    </row>
    <row r="52" spans="1:4" ht="15.75">
      <c r="A52" s="405" t="s">
        <v>680</v>
      </c>
      <c r="B52" s="406" t="s">
        <v>576</v>
      </c>
      <c r="C52" s="410">
        <v>20529751</v>
      </c>
      <c r="D52" s="410">
        <v>19901515</v>
      </c>
    </row>
    <row r="53" spans="1:4" ht="31.5">
      <c r="A53" s="405" t="s">
        <v>577</v>
      </c>
      <c r="B53" s="406" t="s">
        <v>578</v>
      </c>
      <c r="C53" s="412">
        <v>531711508</v>
      </c>
      <c r="D53" s="412">
        <v>523679367</v>
      </c>
    </row>
    <row r="54" spans="1:4" ht="15.75">
      <c r="A54" s="405" t="s">
        <v>579</v>
      </c>
      <c r="B54" s="406" t="s">
        <v>580</v>
      </c>
      <c r="C54" s="410"/>
      <c r="D54" s="410"/>
    </row>
    <row r="55" spans="1:4" ht="15.75">
      <c r="A55" s="405" t="s">
        <v>581</v>
      </c>
      <c r="B55" s="406" t="s">
        <v>582</v>
      </c>
      <c r="C55" s="410"/>
      <c r="D55" s="410"/>
    </row>
    <row r="56" spans="1:4" ht="31.5">
      <c r="A56" s="405" t="s">
        <v>583</v>
      </c>
      <c r="B56" s="406" t="s">
        <v>584</v>
      </c>
      <c r="C56" s="411"/>
      <c r="D56" s="411"/>
    </row>
    <row r="57" spans="1:4" ht="15.75">
      <c r="A57" s="405" t="s">
        <v>681</v>
      </c>
      <c r="B57" s="406" t="s">
        <v>585</v>
      </c>
      <c r="C57" s="410">
        <v>10000000</v>
      </c>
      <c r="D57" s="410">
        <v>10000000</v>
      </c>
    </row>
    <row r="58" spans="1:4" ht="15.75">
      <c r="A58" s="405" t="s">
        <v>682</v>
      </c>
      <c r="B58" s="406" t="s">
        <v>586</v>
      </c>
      <c r="C58" s="410"/>
      <c r="D58" s="410"/>
    </row>
    <row r="59" spans="1:4" ht="15.75">
      <c r="A59" s="405" t="s">
        <v>683</v>
      </c>
      <c r="B59" s="406" t="s">
        <v>587</v>
      </c>
      <c r="C59" s="410">
        <v>17758770</v>
      </c>
      <c r="D59" s="410">
        <v>196075884</v>
      </c>
    </row>
    <row r="60" spans="1:4" ht="15.75">
      <c r="A60" s="405" t="s">
        <v>684</v>
      </c>
      <c r="B60" s="406" t="s">
        <v>588</v>
      </c>
      <c r="C60" s="410"/>
      <c r="D60" s="410"/>
    </row>
    <row r="61" spans="1:4" ht="15.75">
      <c r="A61" s="405" t="s">
        <v>589</v>
      </c>
      <c r="B61" s="406" t="s">
        <v>590</v>
      </c>
      <c r="C61" s="412">
        <v>27758770</v>
      </c>
      <c r="D61" s="412">
        <v>206075884</v>
      </c>
    </row>
    <row r="62" spans="1:4" ht="15.75">
      <c r="A62" s="405" t="s">
        <v>685</v>
      </c>
      <c r="B62" s="406" t="s">
        <v>591</v>
      </c>
      <c r="C62" s="410">
        <v>67858</v>
      </c>
      <c r="D62" s="410">
        <v>501823</v>
      </c>
    </row>
    <row r="63" spans="1:4" ht="31.5">
      <c r="A63" s="405" t="s">
        <v>686</v>
      </c>
      <c r="B63" s="406" t="s">
        <v>592</v>
      </c>
      <c r="C63" s="410">
        <v>0</v>
      </c>
      <c r="D63" s="410">
        <v>0</v>
      </c>
    </row>
    <row r="64" spans="1:4" ht="15.75">
      <c r="A64" s="405" t="s">
        <v>687</v>
      </c>
      <c r="B64" s="406" t="s">
        <v>593</v>
      </c>
      <c r="C64" s="410">
        <v>10000</v>
      </c>
      <c r="D64" s="410">
        <v>110000</v>
      </c>
    </row>
    <row r="65" spans="1:4" ht="15.75">
      <c r="A65" s="405" t="s">
        <v>594</v>
      </c>
      <c r="B65" s="406" t="s">
        <v>595</v>
      </c>
      <c r="C65" s="412">
        <v>77858</v>
      </c>
      <c r="D65" s="412">
        <v>611823</v>
      </c>
    </row>
    <row r="66" spans="1:4" ht="18" customHeight="1">
      <c r="A66" s="405" t="s">
        <v>596</v>
      </c>
      <c r="B66" s="406" t="s">
        <v>597</v>
      </c>
      <c r="C66" s="412">
        <v>239403</v>
      </c>
      <c r="D66" s="412">
        <v>30309</v>
      </c>
    </row>
    <row r="67" spans="1:4" ht="21.75" customHeight="1">
      <c r="A67" s="405" t="s">
        <v>598</v>
      </c>
      <c r="B67" s="406" t="s">
        <v>599</v>
      </c>
      <c r="C67" s="413"/>
      <c r="D67" s="413"/>
    </row>
    <row r="68" spans="1:4" ht="24" customHeight="1" thickBot="1">
      <c r="A68" s="414" t="s">
        <v>600</v>
      </c>
      <c r="B68" s="415" t="s">
        <v>601</v>
      </c>
      <c r="C68" s="416">
        <v>559787539</v>
      </c>
      <c r="D68" s="416">
        <v>730397383</v>
      </c>
    </row>
  </sheetData>
  <sheetProtection/>
  <mergeCells count="7">
    <mergeCell ref="A3:D3"/>
    <mergeCell ref="C4:D4"/>
    <mergeCell ref="A5:A7"/>
    <mergeCell ref="B5:B7"/>
    <mergeCell ref="C5:C6"/>
    <mergeCell ref="D5:D6"/>
    <mergeCell ref="C7:D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51.625" style="0" customWidth="1"/>
    <col min="2" max="2" width="8.625" style="0" customWidth="1"/>
    <col min="3" max="4" width="19.375" style="0" customWidth="1"/>
  </cols>
  <sheetData>
    <row r="1" spans="1:4" ht="15.75">
      <c r="A1" s="707" t="s">
        <v>779</v>
      </c>
      <c r="B1" s="708"/>
      <c r="C1" s="708"/>
      <c r="D1" s="708"/>
    </row>
    <row r="2" spans="1:4" ht="15.75">
      <c r="A2" s="727"/>
      <c r="B2" s="727"/>
      <c r="C2" s="727"/>
      <c r="D2" s="614" t="s">
        <v>770</v>
      </c>
    </row>
    <row r="3" spans="1:3" ht="12.75">
      <c r="A3" s="417"/>
      <c r="B3" s="418"/>
      <c r="C3" s="419"/>
    </row>
    <row r="4" spans="1:4" ht="16.5" thickBot="1">
      <c r="A4" s="420"/>
      <c r="B4" s="728" t="s">
        <v>353</v>
      </c>
      <c r="C4" s="728"/>
      <c r="D4" s="729"/>
    </row>
    <row r="5" spans="1:4" ht="12.75" customHeight="1">
      <c r="A5" s="719" t="s">
        <v>602</v>
      </c>
      <c r="B5" s="721" t="s">
        <v>403</v>
      </c>
      <c r="C5" s="723" t="s">
        <v>473</v>
      </c>
      <c r="D5" s="725" t="s">
        <v>475</v>
      </c>
    </row>
    <row r="6" spans="1:4" ht="50.25" customHeight="1">
      <c r="A6" s="720"/>
      <c r="B6" s="722"/>
      <c r="C6" s="724"/>
      <c r="D6" s="726"/>
    </row>
    <row r="7" spans="1:4" ht="16.5" thickBot="1">
      <c r="A7" s="421" t="s">
        <v>343</v>
      </c>
      <c r="B7" s="422" t="s">
        <v>344</v>
      </c>
      <c r="C7" s="423" t="s">
        <v>345</v>
      </c>
      <c r="D7" s="424" t="s">
        <v>345</v>
      </c>
    </row>
    <row r="8" spans="1:4" ht="22.5" customHeight="1">
      <c r="A8" s="402" t="s">
        <v>688</v>
      </c>
      <c r="B8" s="403" t="s">
        <v>519</v>
      </c>
      <c r="C8" s="425">
        <v>731767127</v>
      </c>
      <c r="D8" s="425">
        <v>731767127</v>
      </c>
    </row>
    <row r="9" spans="1:4" ht="22.5" customHeight="1">
      <c r="A9" s="405" t="s">
        <v>689</v>
      </c>
      <c r="B9" s="406" t="s">
        <v>520</v>
      </c>
      <c r="C9" s="426">
        <v>0</v>
      </c>
      <c r="D9" s="426">
        <v>0</v>
      </c>
    </row>
    <row r="10" spans="1:4" ht="33.75" customHeight="1">
      <c r="A10" s="405" t="s">
        <v>690</v>
      </c>
      <c r="B10" s="406" t="s">
        <v>521</v>
      </c>
      <c r="C10" s="426">
        <v>10996023</v>
      </c>
      <c r="D10" s="426">
        <v>10996023</v>
      </c>
    </row>
    <row r="11" spans="1:4" ht="20.25" customHeight="1">
      <c r="A11" s="405" t="s">
        <v>691</v>
      </c>
      <c r="B11" s="406" t="s">
        <v>523</v>
      </c>
      <c r="C11" s="427">
        <v>-194872335</v>
      </c>
      <c r="D11" s="427">
        <v>-239809476</v>
      </c>
    </row>
    <row r="12" spans="1:4" ht="21" customHeight="1">
      <c r="A12" s="405" t="s">
        <v>603</v>
      </c>
      <c r="B12" s="406" t="s">
        <v>525</v>
      </c>
      <c r="C12" s="427"/>
      <c r="D12" s="427"/>
    </row>
    <row r="13" spans="1:4" ht="19.5" customHeight="1">
      <c r="A13" s="405" t="s">
        <v>604</v>
      </c>
      <c r="B13" s="406" t="s">
        <v>527</v>
      </c>
      <c r="C13" s="427">
        <v>-44937141</v>
      </c>
      <c r="D13" s="427">
        <v>-16228943</v>
      </c>
    </row>
    <row r="14" spans="1:4" ht="22.5" customHeight="1">
      <c r="A14" s="405" t="s">
        <v>605</v>
      </c>
      <c r="B14" s="406" t="s">
        <v>529</v>
      </c>
      <c r="C14" s="428">
        <v>502953674</v>
      </c>
      <c r="D14" s="428">
        <v>486724731</v>
      </c>
    </row>
    <row r="15" spans="1:4" ht="31.5">
      <c r="A15" s="405" t="s">
        <v>692</v>
      </c>
      <c r="B15" s="406" t="s">
        <v>530</v>
      </c>
      <c r="C15" s="429">
        <v>0</v>
      </c>
      <c r="D15" s="429">
        <v>1014921</v>
      </c>
    </row>
    <row r="16" spans="1:4" ht="31.5">
      <c r="A16" s="405" t="s">
        <v>693</v>
      </c>
      <c r="B16" s="406" t="s">
        <v>532</v>
      </c>
      <c r="C16" s="427">
        <v>2226509</v>
      </c>
      <c r="D16" s="427">
        <v>2448332</v>
      </c>
    </row>
    <row r="17" spans="1:4" ht="31.5">
      <c r="A17" s="405" t="s">
        <v>694</v>
      </c>
      <c r="B17" s="406" t="s">
        <v>12</v>
      </c>
      <c r="C17" s="427">
        <v>276046</v>
      </c>
      <c r="D17" s="427">
        <v>281952</v>
      </c>
    </row>
    <row r="18" spans="1:4" ht="26.25" customHeight="1">
      <c r="A18" s="405" t="s">
        <v>606</v>
      </c>
      <c r="B18" s="406" t="s">
        <v>13</v>
      </c>
      <c r="C18" s="428">
        <v>3496500</v>
      </c>
      <c r="D18" s="428">
        <v>3745205</v>
      </c>
    </row>
    <row r="19" spans="1:4" ht="31.5">
      <c r="A19" s="405" t="s">
        <v>607</v>
      </c>
      <c r="B19" s="406" t="s">
        <v>418</v>
      </c>
      <c r="C19" s="428"/>
      <c r="D19" s="428"/>
    </row>
    <row r="20" spans="1:4" ht="31.5">
      <c r="A20" s="405" t="s">
        <v>608</v>
      </c>
      <c r="B20" s="406" t="s">
        <v>14</v>
      </c>
      <c r="C20" s="427"/>
      <c r="D20" s="427"/>
    </row>
    <row r="21" spans="1:4" ht="31.5">
      <c r="A21" s="405" t="s">
        <v>609</v>
      </c>
      <c r="B21" s="406" t="s">
        <v>15</v>
      </c>
      <c r="C21" s="430">
        <v>53337365</v>
      </c>
      <c r="D21" s="430">
        <v>239927447</v>
      </c>
    </row>
    <row r="22" spans="1:4" ht="33" customHeight="1" thickBot="1">
      <c r="A22" s="431" t="s">
        <v>610</v>
      </c>
      <c r="B22" s="415" t="s">
        <v>16</v>
      </c>
      <c r="C22" s="432">
        <v>559787539</v>
      </c>
      <c r="D22" s="432">
        <v>730397383</v>
      </c>
    </row>
  </sheetData>
  <sheetProtection/>
  <mergeCells count="7">
    <mergeCell ref="A5:A6"/>
    <mergeCell ref="B5:B6"/>
    <mergeCell ref="C5:C6"/>
    <mergeCell ref="D5:D6"/>
    <mergeCell ref="A1:D1"/>
    <mergeCell ref="A2:C2"/>
    <mergeCell ref="B4:D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csilla</cp:lastModifiedBy>
  <cp:lastPrinted>2018-05-29T09:08:37Z</cp:lastPrinted>
  <dcterms:created xsi:type="dcterms:W3CDTF">1999-10-30T10:30:45Z</dcterms:created>
  <dcterms:modified xsi:type="dcterms:W3CDTF">2018-05-29T09:08:42Z</dcterms:modified>
  <cp:category/>
  <cp:version/>
  <cp:contentType/>
  <cp:contentStatus/>
</cp:coreProperties>
</file>