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tabRatio="599" firstSheet="3" activeTab="7"/>
  </bookViews>
  <sheets>
    <sheet name="1. melléklet_BEVÉTEL_KIADÁS" sheetId="1" r:id="rId1"/>
    <sheet name="2.sz.m.Bevételek" sheetId="2" r:id="rId2"/>
    <sheet name="3.2.sz.mfelh.bev.részl ÁFA külö" sheetId="3" state="hidden" r:id="rId3"/>
    <sheet name="3.sz.m.Kiadások" sheetId="4" r:id="rId4"/>
    <sheet name="5.sz.Pénzmaradvány elsz." sheetId="5" r:id="rId5"/>
    <sheet name="8.sz.Pénzmaradvány felosztása" sheetId="6" state="hidden" r:id="rId6"/>
    <sheet name="6.sz.Mérleg" sheetId="7" r:id="rId7"/>
    <sheet name="7.sz.Pénzforgalom" sheetId="8" r:id="rId8"/>
    <sheet name="8.sz Vagyonkimutatás" sheetId="9" r:id="rId9"/>
  </sheets>
  <externalReferences>
    <externalReference r:id="rId12"/>
  </externalReferences>
  <definedNames>
    <definedName name="_xlnm.Print_Titles" localSheetId="1">'2.sz.m.Bevételek'!$1:$4</definedName>
    <definedName name="_xlnm.Print_Area" localSheetId="0">'1. melléklet_BEVÉTEL_KIADÁS'!$A$1:$S$40</definedName>
    <definedName name="_xlnm.Print_Area" localSheetId="1">'2.sz.m.Bevételek'!$A$1:$S$67</definedName>
    <definedName name="_xlnm.Print_Area" localSheetId="2">'3.2.sz.mfelh.bev.részl ÁFA külö'!$A$1:$H$32</definedName>
    <definedName name="_xlnm.Print_Area" localSheetId="3">'3.sz.m.Kiadások'!$A$1:$AB$41</definedName>
    <definedName name="_xlnm.Print_Area" localSheetId="6">'6.sz.Mérleg'!$A$1:$D$44</definedName>
    <definedName name="_xlnm.Print_Area" localSheetId="7">'7.sz.Pénzforgalom'!$A$1:$F$61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<sst xmlns="http://schemas.openxmlformats.org/spreadsheetml/2006/main" count="531" uniqueCount="435">
  <si>
    <t xml:space="preserve"> Vagyonalap :Ingatlan értékesítés utáni ÁFA befizetés</t>
  </si>
  <si>
    <t>Vízügyi építési alap bevételei</t>
  </si>
  <si>
    <t>Felhalmozási célú pénzeszköz átvétel összesen(+8+…11):</t>
  </si>
  <si>
    <t>Működési célú pénzeszköz átvétel</t>
  </si>
  <si>
    <t>Személyi juttatások</t>
  </si>
  <si>
    <t>Felújítás</t>
  </si>
  <si>
    <t>Fejlesztési céltartalék</t>
  </si>
  <si>
    <t>Megnevezés</t>
  </si>
  <si>
    <t>Intézményi működési bevételek</t>
  </si>
  <si>
    <t>Munkabér hitel felvétel</t>
  </si>
  <si>
    <t>Általános tartalék</t>
  </si>
  <si>
    <t>sorszám</t>
  </si>
  <si>
    <t>Felhalmozási célú pénzeszköz átadás</t>
  </si>
  <si>
    <t>Telekadó</t>
  </si>
  <si>
    <t>Viziközmű bérleti díj</t>
  </si>
  <si>
    <t>SZJA helyben maradó része</t>
  </si>
  <si>
    <t>Normatív állami hozzájárulás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</si>
  <si>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</si>
  <si>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</si>
  <si>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</si>
  <si>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</si>
  <si>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</si>
  <si>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</si>
  <si>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</si>
  <si>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</si>
  <si>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</si>
  <si>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</si>
  <si>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</si>
  <si>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</si>
  <si>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1.</t>
  </si>
  <si>
    <t>Saját működési bevételek</t>
  </si>
  <si>
    <t>Kamat bevétel</t>
  </si>
  <si>
    <t>2.</t>
  </si>
  <si>
    <t>Sajátos működési bevételek</t>
  </si>
  <si>
    <t>Építményadó</t>
  </si>
  <si>
    <t>3.</t>
  </si>
  <si>
    <t>Átengedett központi adók</t>
  </si>
  <si>
    <t>4.</t>
  </si>
  <si>
    <t>Talajterhelési díj</t>
  </si>
  <si>
    <t>Helység bérlet</t>
  </si>
  <si>
    <t>5.</t>
  </si>
  <si>
    <t>Központosított előirányzat</t>
  </si>
  <si>
    <t>Német Nemzetiségi Önkormányzat támogatása</t>
  </si>
  <si>
    <t>6.</t>
  </si>
  <si>
    <t>7.</t>
  </si>
  <si>
    <t>Működési célú hitelfelvétel</t>
  </si>
  <si>
    <t>8.</t>
  </si>
  <si>
    <t>MŰKÖDÉSI BEVÉTELEK ÖSSZESEN</t>
  </si>
  <si>
    <t>II.</t>
  </si>
  <si>
    <t>FELHALMOZÁSI ÉS TŐKE JELLEGŰ BEVÉTELEK</t>
  </si>
  <si>
    <t>Felhalmazási célú átvétel:</t>
  </si>
  <si>
    <t xml:space="preserve">Felhalmozási célú hitel felvétel </t>
  </si>
  <si>
    <t xml:space="preserve">        Közműfejlesztési számla</t>
  </si>
  <si>
    <t xml:space="preserve">           Zsíroshegyi I.ütem csatorna beruházás</t>
  </si>
  <si>
    <t>III.</t>
  </si>
  <si>
    <t>IV.</t>
  </si>
  <si>
    <t>I</t>
  </si>
  <si>
    <t xml:space="preserve">MŰKÖDÉSI KIADÁSOK </t>
  </si>
  <si>
    <t xml:space="preserve">     Rendszeres személyi  juttatások</t>
  </si>
  <si>
    <t xml:space="preserve">     Nem rendszeres személyi juttatások</t>
  </si>
  <si>
    <t xml:space="preserve">     Állományba nem tartozók juttatásai</t>
  </si>
  <si>
    <t>Dologi kiadások</t>
  </si>
  <si>
    <t>Szociális ellátások</t>
  </si>
  <si>
    <t>Működési célú pénzeszköz átadás</t>
  </si>
  <si>
    <t>FELHALMOZÁSI KIADÁSOK:</t>
  </si>
  <si>
    <t>Beruházás</t>
  </si>
  <si>
    <t>FELHALMOZÁSI KIADÁSOK ÖSSZESEN (1……3):</t>
  </si>
  <si>
    <t>TARTALÉKOK:</t>
  </si>
  <si>
    <t xml:space="preserve"> Közműfejlesztés:</t>
  </si>
  <si>
    <t xml:space="preserve"> Vagyonalap :</t>
  </si>
  <si>
    <t xml:space="preserve"> Vízügyi építési alap :</t>
  </si>
  <si>
    <t>TARTALÉKOK ÖSSZESEN (1…….3):</t>
  </si>
  <si>
    <t>Fejlesztési célú hitel törlesztése</t>
  </si>
  <si>
    <t>EGYÉB FINANSZIROZÁSI KIADÁSOK</t>
  </si>
  <si>
    <t>KIADÁSOK MINDÖSSZESEN:</t>
  </si>
  <si>
    <t>Bérpolítikai intézkedések (kereset kiegészítés )</t>
  </si>
  <si>
    <t>ÁFA bevételek</t>
  </si>
  <si>
    <t>Polgármesteri keret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</si>
  <si>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</si>
  <si>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</si>
  <si>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</si>
  <si>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</si>
  <si>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Hitelfelvételből</t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</si>
  <si>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</si>
  <si>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</si>
  <si>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</si>
  <si>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</si>
  <si>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</si>
  <si>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</si>
  <si>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 xml:space="preserve">        Vízügyi építési alap számla</t>
  </si>
  <si>
    <t xml:space="preserve">        Kötvénykibocsátásból</t>
  </si>
  <si>
    <t>MŰKÖDÉSI KIADÁSOK ÖSSZESEN (1…..7):</t>
  </si>
  <si>
    <t xml:space="preserve">        Vagyonalap</t>
  </si>
  <si>
    <t xml:space="preserve">Intézményi térítési díjak, </t>
  </si>
  <si>
    <t>Egyéb bev. (temető, könyvtár, esküvő,közterület fogl.)</t>
  </si>
  <si>
    <t>Bérleti díjak</t>
  </si>
  <si>
    <t>Iparűzési adó</t>
  </si>
  <si>
    <t>Adópótlék adóbírság</t>
  </si>
  <si>
    <t xml:space="preserve">SZJA-ból jövedelem differenciálódás miatt </t>
  </si>
  <si>
    <t>Egyéb sajátos működési bevételek</t>
  </si>
  <si>
    <t>Építéshatósági bírság</t>
  </si>
  <si>
    <t>Helyszini és szabálysértési bírság</t>
  </si>
  <si>
    <t xml:space="preserve">Föld bérlet </t>
  </si>
  <si>
    <t>Állami hozzájárulás</t>
  </si>
  <si>
    <t>OEP finanszírozás</t>
  </si>
  <si>
    <t>Lakossági víz-csatorna díjtámogatás</t>
  </si>
  <si>
    <t>Pályázat ÁROP-3.A.1/A-2008-0016</t>
  </si>
  <si>
    <t>TÁMOP 3.1.4-08/1</t>
  </si>
  <si>
    <t>Pénzmaradvány bevétele (működési )</t>
  </si>
  <si>
    <t>Vagyon gazdálkodási műveletek bruttó bevételei</t>
  </si>
  <si>
    <t xml:space="preserve">          Zsiroshegy I.ütem csatorna beruházás</t>
  </si>
  <si>
    <t xml:space="preserve">          Vízügyi építési alap bevételei</t>
  </si>
  <si>
    <t xml:space="preserve">          Közcélú hozzájárulás</t>
  </si>
  <si>
    <r>
      <t xml:space="preserve">          </t>
    </r>
    <r>
      <rPr>
        <sz val="10"/>
        <rFont val="Arial CE"/>
        <family val="0"/>
      </rPr>
      <t>Pályázatok</t>
    </r>
  </si>
  <si>
    <t>Pénzmaradvány bevétele:</t>
  </si>
  <si>
    <t>FELHALMOZÁSI ÉS TŐKE JELLEGŰ BEVÉTELEK ÖSSZESEN</t>
  </si>
  <si>
    <t>EGYÉB FINANSZIROZÁSI BEVÉTELEK</t>
  </si>
  <si>
    <t>BEVÉTELEK MINDÖSSZESEN(I+II+III)</t>
  </si>
  <si>
    <t>Élelmiszer beszerzés</t>
  </si>
  <si>
    <t>ÁFA befizetés</t>
  </si>
  <si>
    <t>Egyéb dologi kiadások</t>
  </si>
  <si>
    <t>Felhalmozási kiadások</t>
  </si>
  <si>
    <t xml:space="preserve">Álláshely </t>
  </si>
  <si>
    <t>Létszám fő:</t>
  </si>
  <si>
    <t>Közüzemi díjak</t>
  </si>
  <si>
    <t>Kamatkiadás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</si>
  <si>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</si>
  <si>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</si>
  <si>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</si>
  <si>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</si>
  <si>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</si>
  <si>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Idegenforgalmi adó tartózkodás után</t>
  </si>
  <si>
    <t>Mozgássérültek támogatása</t>
  </si>
  <si>
    <t xml:space="preserve">Egyéb sajátos  bevételek : lakbér </t>
  </si>
  <si>
    <t>Egyéb sajátos  bevételek :közterület foglalás</t>
  </si>
  <si>
    <t>Vis.maior pályázati bevétel</t>
  </si>
  <si>
    <t>Felhalmozási bevételek</t>
  </si>
  <si>
    <t>Likvid hitel felvétel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</si>
  <si>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</si>
  <si>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</si>
  <si>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</si>
  <si>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</si>
  <si>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</si>
  <si>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</si>
  <si>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</si>
  <si>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</si>
  <si>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</si>
  <si>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</si>
  <si>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</si>
  <si>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</si>
  <si>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</si>
  <si>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Előző évi műk. Célú pénzeszk. Átvétel alulfinanszírozás miatt</t>
  </si>
  <si>
    <t>Érdekeltségnövelő támogatás</t>
  </si>
  <si>
    <t>összesen (eFt)</t>
  </si>
  <si>
    <t>Kiadások Összesen</t>
  </si>
  <si>
    <t>Végleges pénzeszközátadás</t>
  </si>
  <si>
    <t>Pénzeszköz átadás</t>
  </si>
  <si>
    <t>Intézményfinanszírozás</t>
  </si>
  <si>
    <t>Kisebbs.Önkormányzati tám.</t>
  </si>
  <si>
    <t>EU-s finanszírozás kiadásai</t>
  </si>
  <si>
    <t>Felújítási kiadások</t>
  </si>
  <si>
    <t>Pénzforg.nélküli kiadások</t>
  </si>
  <si>
    <t>Fejlesztési.c.hitel törlesztés</t>
  </si>
  <si>
    <t>Bevételek Össszesen</t>
  </si>
  <si>
    <t>Önkorm.sajátos működ.bevét.</t>
  </si>
  <si>
    <t>Támogatás, átvett pénzeszk.</t>
  </si>
  <si>
    <t>EU-s finanszírozás bevételei</t>
  </si>
  <si>
    <t>Felh.c.peszk.átvétel</t>
  </si>
  <si>
    <t>Pénzforg.nélküli bevételek</t>
  </si>
  <si>
    <t>Működési c. hitelfelvétel</t>
  </si>
  <si>
    <t>Fejlesztési.c.hitel felvétel</t>
  </si>
  <si>
    <t>31.</t>
  </si>
  <si>
    <t>32.</t>
  </si>
  <si>
    <t>33.</t>
  </si>
  <si>
    <t>34.</t>
  </si>
  <si>
    <t>35.</t>
  </si>
  <si>
    <t>36.</t>
  </si>
  <si>
    <t>Munkaadókat terhelő szociális adó</t>
  </si>
  <si>
    <t>Munkaadókat terh. Szociális adó</t>
  </si>
  <si>
    <t>Halmozódásmentes (int.fin.és normatíva nélkül)</t>
  </si>
  <si>
    <t>Normatíva támogatás</t>
  </si>
  <si>
    <t>Intézményi finanszírozás</t>
  </si>
  <si>
    <t>Szociális kiadások</t>
  </si>
  <si>
    <t>Dologi és egyéb folyókiadások</t>
  </si>
  <si>
    <t>Egyéb müködési célú pénzeszköz átvétel (érdekeltségnövelő)</t>
  </si>
  <si>
    <t>Műk. Célú pénzeszközátvétel</t>
  </si>
  <si>
    <t>Halmozódásmentes (intézmény fin.nélkül)</t>
  </si>
  <si>
    <t>Normatíva átvétel</t>
  </si>
  <si>
    <t>1.sz módosítás</t>
  </si>
  <si>
    <t>1.mód utáni</t>
  </si>
  <si>
    <t>1.sz mód.</t>
  </si>
  <si>
    <t>1.sz. módosítás utáni</t>
  </si>
  <si>
    <t>2.sz mód.</t>
  </si>
  <si>
    <t>2.sz. módosítás utáni</t>
  </si>
  <si>
    <t>2.sz módosítás</t>
  </si>
  <si>
    <t>2.mód utáni</t>
  </si>
  <si>
    <t>Félévi mód.</t>
  </si>
  <si>
    <t>Félévi módosítás utáni</t>
  </si>
  <si>
    <t>Félévi mód utáni</t>
  </si>
  <si>
    <t>TELJESÍTÉS</t>
  </si>
  <si>
    <t>TELJESÍTÉS %</t>
  </si>
  <si>
    <t>4.sz módosítás</t>
  </si>
  <si>
    <t>4.mód utáni</t>
  </si>
  <si>
    <t>4.sz mód.</t>
  </si>
  <si>
    <t>4.sz. módosítás utáni</t>
  </si>
  <si>
    <t>5.sz mód.</t>
  </si>
  <si>
    <t>5.sz. módosítás utáni</t>
  </si>
  <si>
    <t>5.sz módosítás</t>
  </si>
  <si>
    <t>5.mód utáni</t>
  </si>
  <si>
    <t>6.sz mód.</t>
  </si>
  <si>
    <t>6.sz módosítás</t>
  </si>
  <si>
    <t>Teljesülés</t>
  </si>
  <si>
    <t xml:space="preserve">Teljesülés </t>
  </si>
  <si>
    <t>%</t>
  </si>
  <si>
    <t>Módosított ei.</t>
  </si>
  <si>
    <t>Teljesülés
ezer Ft</t>
  </si>
  <si>
    <t>Teljesülés
%</t>
  </si>
  <si>
    <t>módosítás</t>
  </si>
  <si>
    <t>ezer Ft</t>
  </si>
  <si>
    <t>Függő, átfutó, kiegyenlítő</t>
  </si>
  <si>
    <t>Állományi érték</t>
  </si>
  <si>
    <t>Előző év</t>
  </si>
  <si>
    <t>Tárgyév</t>
  </si>
  <si>
    <t xml:space="preserve"> E S Z K Ö Z Ö K</t>
  </si>
  <si>
    <t xml:space="preserve">A. BEFEKTETETT ESZKÖZÖK ÖSSZESEN </t>
  </si>
  <si>
    <t>I. Immateriális javak</t>
  </si>
  <si>
    <t>II.Tárgyi eszközök</t>
  </si>
  <si>
    <t>III: Befektett pénzügyi eszközök</t>
  </si>
  <si>
    <t>IV.Üzemeltetésre átadadott eszközök</t>
  </si>
  <si>
    <t>B.FORGÓ ESZKÖZÖK ÖSSZESEN</t>
  </si>
  <si>
    <t>I.Készletek</t>
  </si>
  <si>
    <t>II.Követelések</t>
  </si>
  <si>
    <t>III.Értékpapírok</t>
  </si>
  <si>
    <t>IV.Pénzeszközök</t>
  </si>
  <si>
    <t>V.Egyéb aktív pénzügyi elszámolások</t>
  </si>
  <si>
    <t>E S Z K Ö Z Ö K  Ö S S Z E S E N</t>
  </si>
  <si>
    <t>F O R R  Á S O K</t>
  </si>
  <si>
    <t>D.SAJÁT TŐKE ÖSSZESEN</t>
  </si>
  <si>
    <t>1.Induló tőke</t>
  </si>
  <si>
    <t>2.Tőkeváltozások</t>
  </si>
  <si>
    <t>3.Értékelési tartalék</t>
  </si>
  <si>
    <t>E.TARTALÉKOK ÖSSZESEN</t>
  </si>
  <si>
    <t>I.Költségvetési tartalékok</t>
  </si>
  <si>
    <t>II.Vállalkozási tartalék</t>
  </si>
  <si>
    <t>F,) KÖTELEZETTSÉGEK ÖSSZESEN</t>
  </si>
  <si>
    <t>I. Hosszúlejáratú kötelezettségek</t>
  </si>
  <si>
    <t>II.Rövidlejáratú kötelezettségek</t>
  </si>
  <si>
    <t>III.Egyéb passziv pénzügyi elszámolások</t>
  </si>
  <si>
    <t>F O R R Á S O K  Ö S S Z E S E N</t>
  </si>
  <si>
    <t>Eredeti</t>
  </si>
  <si>
    <t>Módosított</t>
  </si>
  <si>
    <t>Teljesítés</t>
  </si>
  <si>
    <t>előirányzat</t>
  </si>
  <si>
    <t>Személyi juttatás</t>
  </si>
  <si>
    <t>Munkaadókat terhelő járulékok</t>
  </si>
  <si>
    <t>Dologi és folyó kiadások</t>
  </si>
  <si>
    <t>Intézmény finanszírozás</t>
  </si>
  <si>
    <t>Végleges működési pénzeszközátadások</t>
  </si>
  <si>
    <t>Ellátottak juttatásai</t>
  </si>
  <si>
    <t>Felhalmozási célú támogatásértékű kiadások.egyéb támogatás</t>
  </si>
  <si>
    <t>Államháztartáson kivülre végleges felhalmozási pénzeszközátadások</t>
  </si>
  <si>
    <t>Hosszú lejáratú kölcsönök nyújtása</t>
  </si>
  <si>
    <t>Rövid lejáratú kölcsönök nyújtása</t>
  </si>
  <si>
    <t>Költségvetési pénzforgalmi kiadások összesen (1+…12)</t>
  </si>
  <si>
    <t xml:space="preserve">Hosszú lejáratú hitelek </t>
  </si>
  <si>
    <t xml:space="preserve">Rövid lejáratú hitelek </t>
  </si>
  <si>
    <t>Tulajdonviszonyt megtestesítő értékpapírok kiadásai</t>
  </si>
  <si>
    <t>Forgatási célú hitelviszonyt megtestesítő értékpapírok kiadásai</t>
  </si>
  <si>
    <t>Finanszírozási kiadások összesen (14…17):</t>
  </si>
  <si>
    <t>Pénzforgalmi kiadások ( 13+18)</t>
  </si>
  <si>
    <t>Pénzforgalom nélküli kiadások</t>
  </si>
  <si>
    <t>Továbbadási (lebonyolítási)célú kiadások</t>
  </si>
  <si>
    <t>Kiegyenlítő, függő, átfutó kiadások</t>
  </si>
  <si>
    <t>KIADÁSOK ÖSSZESEN   (19+….22))</t>
  </si>
  <si>
    <t xml:space="preserve">                                </t>
  </si>
  <si>
    <t>Intézményi müködési bevételek</t>
  </si>
  <si>
    <t>Önkormányzat sajátos müködési bevételei</t>
  </si>
  <si>
    <t>Működési célú támogatásértékű bevételek,egyéb támogatások</t>
  </si>
  <si>
    <t>Államházt.-on kivülről végleges működési pénzeszk.átv.</t>
  </si>
  <si>
    <t>Felhalmozási és tőke jellegű bevételek</t>
  </si>
  <si>
    <t>28-ból önk.sajátos felh-i és tőkebevételei</t>
  </si>
  <si>
    <t>Felhalmozási célú támogatásértékű bevételek,egyéb támogatások</t>
  </si>
  <si>
    <t>Államházt.-on kivülről végleges felhalmozási pénzeszk.átv.</t>
  </si>
  <si>
    <t>Támogatások kiegészítések</t>
  </si>
  <si>
    <t>32-ből önkormányzat költségvetési támogatása</t>
  </si>
  <si>
    <t>Hosszúlejáratú kölcsönök visszatérülése</t>
  </si>
  <si>
    <t>Rövidlejáratú kölcsönök visszatérülése</t>
  </si>
  <si>
    <t>Költségvetési pénzforgalmi bevételek összesen (24+…28+30+31+32+34+35)</t>
  </si>
  <si>
    <t>Hosszúlejáratú hitelek felvétele</t>
  </si>
  <si>
    <t>Rövidlejáratú hitelek felvétele</t>
  </si>
  <si>
    <t>Tartós hitelviszonyt megtestesítő értékpapírok bevétele</t>
  </si>
  <si>
    <t>Forgatási célú hitelviszpnyt megtestesítő értékpapírok bevételei</t>
  </si>
  <si>
    <t>Finanszírozási bevételek összesen   (37+…..+40)</t>
  </si>
  <si>
    <t>Pénzforgalmi bevételek összesen (36+41)</t>
  </si>
  <si>
    <t>Pénzforgalom nélküli bevételek</t>
  </si>
  <si>
    <t>Továbbadási(lebonyolítási) célú bevételek</t>
  </si>
  <si>
    <t>Kiegyenlítő, átfutó, függő bevételek összesen</t>
  </si>
  <si>
    <t>BEVÉTELEK ÖSSZESEN  ( 42+….45)</t>
  </si>
  <si>
    <t>KÖLTSÉGVETÉSI BEVÉTELEK ÉS KIADÁSOK KÜLÖNBSÉGE ((36+43-13-20)</t>
  </si>
  <si>
    <t>FINANSZÍROSZÁSI MŰVELETEK EREDMÉNYE (41-18)</t>
  </si>
  <si>
    <t>TOVÁBBADÁSI CÉLÚ BEVÉTELEK ÉS KIADÁSOK KÜLÖNBSÉGE (44-21)</t>
  </si>
  <si>
    <t>AKTÍV PASSZÍV  PÉNZÜGYI MŰVELETEK EGYENLEGE (45-22)</t>
  </si>
  <si>
    <t>ESZKÖZÖK</t>
  </si>
  <si>
    <t xml:space="preserve">A) BEFEKTETETT ESZKÖZÖK    </t>
  </si>
  <si>
    <t xml:space="preserve">      I.  Immateriális javak</t>
  </si>
  <si>
    <t xml:space="preserve">           1.1. Korlátozottan forgalomképes immateriális javak</t>
  </si>
  <si>
    <t xml:space="preserve">           1.2. Forgalomképes immateriális javak</t>
  </si>
  <si>
    <t xml:space="preserve">      II. Tárgyi eszközök</t>
  </si>
  <si>
    <t xml:space="preserve">           1. Ingatlanok és a kapcsolódó vagyoni értékű jogok</t>
  </si>
  <si>
    <t xml:space="preserve">               1.1. Forgalomképtelen ingatlanok és a kapcsolódó vagyoni értékű jogok</t>
  </si>
  <si>
    <t xml:space="preserve">                      1.1.1. Helyi közutak és műtárgyaik</t>
  </si>
  <si>
    <t xml:space="preserve">                      1.1.2. Terek, parkok</t>
  </si>
  <si>
    <t xml:space="preserve">                      1.1.3. Köztemetők</t>
  </si>
  <si>
    <t xml:space="preserve">                      1.1.4. Vizek és közcélú (vízi közműnek nem minősülő) vízi létesítmények</t>
  </si>
  <si>
    <t xml:space="preserve">                      1.1.5. Egyéb az önkormányzat által forgalomképtelennek minősített ingatlanok és a </t>
  </si>
  <si>
    <t xml:space="preserve">                                kapcsolódó vagyoni értékű jogok</t>
  </si>
  <si>
    <t xml:space="preserve">                1.2. Korlátozottan forgalomképes ingatlanok és a kapcsolódó vagyoni értékű jogok</t>
  </si>
  <si>
    <t xml:space="preserve">                       1.2.1. Közművek (víz, gáz, csatorna, távfűtés, világítás)</t>
  </si>
  <si>
    <t xml:space="preserve">                       1.2.2. Védett természeti területek</t>
  </si>
  <si>
    <t xml:space="preserve">                       1.2.3. A képviselőtestület (közgyűlés) és szervei, valamint hivatala ingatlanai</t>
  </si>
  <si>
    <t xml:space="preserve">                       1.2.4. A helyi önkormányzat felügyelete alá tartozó költségvetési szervek ingatlanai</t>
  </si>
  <si>
    <t xml:space="preserve">                       1.2.5. Műemlék ingatlanok</t>
  </si>
  <si>
    <t xml:space="preserve">                       1.2.6. Egyéb az önkormányzat által korlátozottan forgalomképesnek minősített ingatlanok
                                és a kapcsolódó vagyoni értékű jogok (lakások, telkek, sportcélú ingatlanok, létesítmények)</t>
  </si>
  <si>
    <t xml:space="preserve">                1.3. Forgalomképes ingatlanok és a kapcsolódó vagyoni értékű jogok </t>
  </si>
  <si>
    <t xml:space="preserve">                       1.3.1. Lakások</t>
  </si>
  <si>
    <t xml:space="preserve">                       1.3.2. Nem lakás céljára szolgáló helyiségek</t>
  </si>
  <si>
    <t xml:space="preserve">                       1.3.3. Telkek, földterületek</t>
  </si>
  <si>
    <t xml:space="preserve">                       1.3.4. Egyéb az önkormányzat által forgalomképesnek minősített ingatlanok és a kapcsolódó 
                                 vagyoni értékű jogok</t>
  </si>
  <si>
    <t xml:space="preserve">            2. Gépek, berendezések és felszerelések</t>
  </si>
  <si>
    <t xml:space="preserve">                2.1. Forgalomképtelen gépek, berendezések és felszerelések</t>
  </si>
  <si>
    <t xml:space="preserve">                2.2. Korlátozottan forgalomképes gépek, berendezések és felszerelések</t>
  </si>
  <si>
    <t xml:space="preserve">                2.3. Forgalomképes gépek, berendezések és felszerelések</t>
  </si>
  <si>
    <t xml:space="preserve">            3. Járművek</t>
  </si>
  <si>
    <t xml:space="preserve">                3.1. Korlátozottan forgalomképes járművek</t>
  </si>
  <si>
    <t xml:space="preserve">                3.2. Forgalomképes járművek</t>
  </si>
  <si>
    <t xml:space="preserve">            4. Tenyészállatok (forgalomképes)</t>
  </si>
  <si>
    <t xml:space="preserve">            5. Beruházások, felújítások</t>
  </si>
  <si>
    <t xml:space="preserve">                5.1. Forgalomképtelen eszköz létesítésére irányuló beruházások, felújítások</t>
  </si>
  <si>
    <t xml:space="preserve">                5.2. Korlátozottan forgalomképes eszköz létesítésére irányuló beruházások, felújítások</t>
  </si>
  <si>
    <t xml:space="preserve">                5.3. Forgalomképes eszköz létesítésére irányuló beruházások, felújítások</t>
  </si>
  <si>
    <t xml:space="preserve">            6. Beruházásra adott előlegek</t>
  </si>
  <si>
    <t xml:space="preserve">                6.1. Forgalomképtelen tárgyi eszközök létesítésére irányuló beruházásra adott előlegek</t>
  </si>
  <si>
    <t xml:space="preserve">                6.2. Korlátozottan forgalomképes tárgyi eszköz létesítésére irányuló beruházásra adott előlegek</t>
  </si>
  <si>
    <t xml:space="preserve">                6.3. Forgalomképes tárgyi eszköz létesítésére irányuló beruházásra adott előlegek</t>
  </si>
  <si>
    <t xml:space="preserve">            7. Állami készletek, tartalékok</t>
  </si>
  <si>
    <t xml:space="preserve">                7.1. Forgalomképtelen állami készletek, tartalékok</t>
  </si>
  <si>
    <t xml:space="preserve">                7.2. Korlátozottan forgalomképes állami készletek, tartalékok</t>
  </si>
  <si>
    <t xml:space="preserve">                7.3. Forgalomképes állami készletek, tartalékok</t>
  </si>
  <si>
    <t xml:space="preserve">            8. Tárgyi eszközök értékhelyesbítése (forgalomképes)</t>
  </si>
  <si>
    <t xml:space="preserve">   III. Befektetett pénzügyi eszközök</t>
  </si>
  <si>
    <t xml:space="preserve">         1. Egyéb tartós részesedés</t>
  </si>
  <si>
    <t xml:space="preserve">             1.1. Korlátozottan forgalomképes egyéb tartós részesedés</t>
  </si>
  <si>
    <t xml:space="preserve">             1.2. Forgalomképes egyéb tartós részesedés</t>
  </si>
  <si>
    <t xml:space="preserve">          2. Tartós hitelviszonyt megtestesítő értékpapír (forgalomképes)</t>
  </si>
  <si>
    <t xml:space="preserve">          3. Tartósan adott kölcsön (forgalomképes)</t>
  </si>
  <si>
    <t xml:space="preserve">          4. Hosszúlejáratú bankbetétek (forgalomképes)</t>
  </si>
  <si>
    <t xml:space="preserve">          5. Egyéb hosszú lejáratú követelések (forgalomképes)</t>
  </si>
  <si>
    <t xml:space="preserve">          6. Befektetett pénzügyi eszközök értékhelyesbítése (forgalomképes)</t>
  </si>
  <si>
    <t xml:space="preserve">   IV. Üzemeltetésre, kezelésre átadott, koncesszióba adott, vagyonkezelésbe vett eszközök</t>
  </si>
  <si>
    <t xml:space="preserve">         1. Üzemeltetésre, kezelésre átadott, koncesszióba adott, vagyonkezelésbe vett forgalomképtelen eszközök</t>
  </si>
  <si>
    <t xml:space="preserve">         2. Üzemeltetésre, kezelésre átadott, koncesszióba adott, vagyonkezelésbe vett korlátozottan</t>
  </si>
  <si>
    <t xml:space="preserve">             forgalomképes eszközök</t>
  </si>
  <si>
    <t xml:space="preserve">         3. Üzemeltetésre, kezelésre átadott, koncesszióba adott, vagyonkezelésbe vett forgalomképes eszközök</t>
  </si>
  <si>
    <t>B) FORGÓESZKÖZÖK</t>
  </si>
  <si>
    <t xml:space="preserve">    I. Készletek (forgalomképes)</t>
  </si>
  <si>
    <t xml:space="preserve">    II. Követelések (forgalomképes)</t>
  </si>
  <si>
    <t xml:space="preserve">    III. Értékpapírok</t>
  </si>
  <si>
    <t xml:space="preserve">          1. Egyéb részesedés (forgalomképes)</t>
  </si>
  <si>
    <t xml:space="preserve">          2. Forgatási célú hitelviszonyt megtestesítő értékpapírok (forgalomképes)</t>
  </si>
  <si>
    <t xml:space="preserve">    IV. Pénzeszközök (forgalomképes)</t>
  </si>
  <si>
    <t xml:space="preserve">    V. Egyéb aktív pénzügyi elszámolások</t>
  </si>
  <si>
    <t>FORRÁSOK</t>
  </si>
  <si>
    <t>F) KÖTELEZETTSÉGEK</t>
  </si>
  <si>
    <t xml:space="preserve">     I. Hosszú lejáratú kötelezettségek (forgalomképes)</t>
  </si>
  <si>
    <t xml:space="preserve">     II. Rövid lejáratú kötelezettségek (forgalomképes)</t>
  </si>
  <si>
    <t xml:space="preserve">     III. Egyéb passzív pénzügyi elszámolások (forgalomképes)</t>
  </si>
  <si>
    <t>KÖNYVVITELI MÉRLEGEN KÍVÜLI TÉTELEK</t>
  </si>
  <si>
    <t>KÖNYVVITELI MÉRLEGEN KÍVÜLI ESZKÖZÖK</t>
  </si>
  <si>
    <t>„0”-ra leírt, de használatban lévő eszközök állománya</t>
  </si>
  <si>
    <t>használaton kívüli eszközök állománya</t>
  </si>
  <si>
    <t xml:space="preserve">az önkormányzatok tulajdonában lévő, a külön jogszabály alapján a szakmai nyilvántartásokban </t>
  </si>
  <si>
    <t>szereplő érték nélkül nyilvántartott eszközök állománya</t>
  </si>
  <si>
    <t xml:space="preserve">               - képzőművészeti alkotások</t>
  </si>
  <si>
    <t xml:space="preserve">               - régészeti leletek</t>
  </si>
  <si>
    <t xml:space="preserve">               - kép- és hangarchívumok</t>
  </si>
  <si>
    <t xml:space="preserve">               - gyűjtemények</t>
  </si>
  <si>
    <t xml:space="preserve">               - 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</si>
  <si>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</si>
  <si>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</si>
  <si>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</si>
  <si>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</si>
  <si>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kapcsolatok függő kötelezettségek</t>
  </si>
  <si>
    <t>nem valódi penziós ügyletekkel kapcsolatok függő kötelezettségek</t>
  </si>
  <si>
    <t>Költségvetési bankszámlák záróegyenlegei</t>
  </si>
  <si>
    <t>Pénztár és betétkönyv záróegyenlegei</t>
  </si>
  <si>
    <t xml:space="preserve">Záró pénzkészlet </t>
  </si>
  <si>
    <t>Költségvetési  aktív kiegyenlítő elsz.záróegy.</t>
  </si>
  <si>
    <t>Passziv kiegenlítő  elszámolások záró egyenlege</t>
  </si>
  <si>
    <t>Költségvetési aktiv átfutó elsz.záróegy.</t>
  </si>
  <si>
    <t>Passziv átfutó elszámolások záró egyenlege</t>
  </si>
  <si>
    <t>Aktiv függő elszámolások záró egyenlege</t>
  </si>
  <si>
    <t>Passziv függő elszámolások záró egyenlege</t>
  </si>
  <si>
    <t>Egyéb aktiv és passziv pü.elsz.össz</t>
  </si>
  <si>
    <t>Előzőévekben képzett tartalékok maradványa</t>
  </si>
  <si>
    <t>Vállalkozási tevékenység pénzforgalmi eredménye</t>
  </si>
  <si>
    <t>TÁRGYÉVI HELYESBÍTETT PÉNZMARADVÁNY  (03+-4-5)</t>
  </si>
  <si>
    <t>Intézményi költségvetési befiz.többlettámogatás miatt</t>
  </si>
  <si>
    <t>Költségvetési befizetés többlettámogatás miatt</t>
  </si>
  <si>
    <t>Költségvetési kiutalás kiutalatlan intézm.támogatás miatt</t>
  </si>
  <si>
    <t>Költségvetési kiutalás kiutalatlan támogatás miatt</t>
  </si>
  <si>
    <t>Pénzmaradványt terhelő elvonások</t>
  </si>
  <si>
    <t>Költségvetési pénzmaradvány( 13+………+-18 )</t>
  </si>
  <si>
    <t>Vállalk.tev.eredményéből alaptev.ellát.-ra felhaszn.össz.:</t>
  </si>
  <si>
    <t xml:space="preserve">ktv.-i pénzmaradv.ülön jogszabály alapján mód.tétel </t>
  </si>
  <si>
    <t>MÓDOSÍTOTT PÉNZMARADVÁNY ( 7+-9 )</t>
  </si>
  <si>
    <t>A 10.sorból- Egészségbiztos.alapból foly.pénzeszk.maradványa</t>
  </si>
  <si>
    <t>A 10.sorból- -Kötelezettéggel terhelt pénzmaradvány</t>
  </si>
  <si>
    <t>A 10.sorból - Szabad pénzmaradvány</t>
  </si>
  <si>
    <t>Technikai összesen (22+23+24+25):</t>
  </si>
  <si>
    <t>Tárgyévi pénzmaradvány</t>
  </si>
  <si>
    <t>Tárgyévi felosztott maradvány</t>
  </si>
  <si>
    <t>Működési költségvetés kötött pénzmaradvány :</t>
  </si>
  <si>
    <t>Függő-átfutó kiadásokra</t>
  </si>
  <si>
    <t>Felhalmozási költségvetés kötött pénzmaradvány :</t>
  </si>
  <si>
    <t>Működési költségvetés szabad pénzmaradvány :</t>
  </si>
  <si>
    <t>Működési tartalék</t>
  </si>
  <si>
    <t>PÉNZMARADVÁNY FELOSZTÁSA ÖSSZESEN (1+2+3):</t>
  </si>
  <si>
    <t>Szállítókra</t>
  </si>
  <si>
    <t>2013.évi er. e.i.</t>
  </si>
  <si>
    <t xml:space="preserve"> 2013. évi eredeti előirányzat</t>
  </si>
  <si>
    <t>2013.évi eredeti terv</t>
  </si>
  <si>
    <t>2013. évi módosított</t>
  </si>
  <si>
    <t>Vásárolt termékek és szolg. áfa</t>
  </si>
  <si>
    <t>Nyitó pénzkészlet 2013.01.01.</t>
  </si>
  <si>
    <t>Záró pénzkészlet 2013.12.31.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</si>
</sst>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48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i/>
      <sz val="9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1" fillId="17" borderId="7" applyNumberFormat="0" applyFont="0" applyAlignment="0" applyProtection="0"/>
    <xf numFmtId="0" fontId="21" fillId="17" borderId="7" applyNumberFormat="0" applyFont="0" applyAlignment="0" applyProtection="0"/>
    <xf numFmtId="0" fontId="21" fillId="17" borderId="7" applyNumberFormat="0" applyFont="0" applyAlignment="0" applyProtection="0"/>
    <xf numFmtId="0" fontId="21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2" fillId="4" borderId="0" applyNumberFormat="0" applyBorder="0" applyAlignment="0" applyProtection="0"/>
    <xf numFmtId="0" fontId="33" fillId="22" borderId="8" applyNumberFormat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14" fillId="24" borderId="22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" fillId="0" borderId="0" xfId="0" applyFont="1" applyFill="1" applyAlignment="1">
      <alignment/>
    </xf>
    <xf numFmtId="0" fontId="14" fillId="25" borderId="15" xfId="0" applyFont="1" applyFill="1" applyBorder="1" applyAlignment="1">
      <alignment/>
    </xf>
    <xf numFmtId="0" fontId="14" fillId="25" borderId="10" xfId="0" applyFont="1" applyFill="1" applyBorder="1" applyAlignment="1">
      <alignment/>
    </xf>
    <xf numFmtId="3" fontId="14" fillId="25" borderId="15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0" fontId="14" fillId="26" borderId="21" xfId="0" applyFont="1" applyFill="1" applyBorder="1" applyAlignment="1">
      <alignment horizontal="center"/>
    </xf>
    <xf numFmtId="0" fontId="14" fillId="24" borderId="21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27" borderId="13" xfId="0" applyFont="1" applyFill="1" applyBorder="1" applyAlignment="1">
      <alignment horizontal="center"/>
    </xf>
    <xf numFmtId="0" fontId="14" fillId="25" borderId="15" xfId="0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1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2" xfId="0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43" fontId="1" fillId="0" borderId="0" xfId="40" applyFont="1" applyAlignment="1">
      <alignment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4" fillId="0" borderId="13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23" xfId="0" applyFont="1" applyBorder="1" applyAlignment="1">
      <alignment/>
    </xf>
    <xf numFmtId="0" fontId="16" fillId="0" borderId="24" xfId="0" applyFont="1" applyBorder="1" applyAlignment="1">
      <alignment/>
    </xf>
    <xf numFmtId="3" fontId="14" fillId="0" borderId="23" xfId="0" applyNumberFormat="1" applyFont="1" applyFill="1" applyBorder="1" applyAlignment="1">
      <alignment/>
    </xf>
    <xf numFmtId="0" fontId="14" fillId="0" borderId="24" xfId="0" applyFont="1" applyBorder="1" applyAlignment="1">
      <alignment/>
    </xf>
    <xf numFmtId="3" fontId="14" fillId="0" borderId="23" xfId="0" applyNumberFormat="1" applyFont="1" applyFill="1" applyBorder="1" applyAlignment="1">
      <alignment/>
    </xf>
    <xf numFmtId="0" fontId="5" fillId="0" borderId="18" xfId="0" applyFont="1" applyBorder="1" applyAlignment="1">
      <alignment horizontal="left"/>
    </xf>
    <xf numFmtId="3" fontId="14" fillId="0" borderId="23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" fillId="0" borderId="26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15" xfId="0" applyFont="1" applyBorder="1" applyAlignment="1">
      <alignment/>
    </xf>
    <xf numFmtId="0" fontId="14" fillId="24" borderId="21" xfId="0" applyFont="1" applyFill="1" applyBorder="1" applyAlignment="1">
      <alignment/>
    </xf>
    <xf numFmtId="3" fontId="14" fillId="24" borderId="2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4" fillId="24" borderId="27" xfId="0" applyFont="1" applyFill="1" applyBorder="1" applyAlignment="1">
      <alignment/>
    </xf>
    <xf numFmtId="0" fontId="14" fillId="24" borderId="18" xfId="0" applyFont="1" applyFill="1" applyBorder="1" applyAlignment="1">
      <alignment/>
    </xf>
    <xf numFmtId="3" fontId="14" fillId="24" borderId="27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/>
    </xf>
    <xf numFmtId="3" fontId="0" fillId="0" borderId="13" xfId="40" applyNumberFormat="1" applyFont="1" applyFill="1" applyBorder="1" applyAlignment="1">
      <alignment/>
    </xf>
    <xf numFmtId="3" fontId="0" fillId="0" borderId="13" xfId="40" applyNumberFormat="1" applyFont="1" applyFill="1" applyBorder="1" applyAlignment="1">
      <alignment horizontal="right"/>
    </xf>
    <xf numFmtId="3" fontId="13" fillId="0" borderId="2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9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" fillId="0" borderId="14" xfId="0" applyNumberFormat="1" applyFont="1" applyFill="1" applyBorder="1" applyAlignment="1">
      <alignment horizontal="right"/>
    </xf>
    <xf numFmtId="9" fontId="4" fillId="0" borderId="21" xfId="72" applyFont="1" applyBorder="1" applyAlignment="1">
      <alignment horizontal="center" wrapText="1"/>
    </xf>
    <xf numFmtId="9" fontId="0" fillId="0" borderId="0" xfId="72" applyFont="1" applyAlignment="1">
      <alignment/>
    </xf>
    <xf numFmtId="9" fontId="0" fillId="0" borderId="30" xfId="72" applyFont="1" applyBorder="1" applyAlignment="1">
      <alignment/>
    </xf>
    <xf numFmtId="9" fontId="0" fillId="0" borderId="13" xfId="72" applyFont="1" applyBorder="1" applyAlignment="1">
      <alignment/>
    </xf>
    <xf numFmtId="9" fontId="4" fillId="0" borderId="14" xfId="72" applyFont="1" applyBorder="1" applyAlignment="1">
      <alignment/>
    </xf>
    <xf numFmtId="9" fontId="0" fillId="0" borderId="13" xfId="72" applyFont="1" applyFill="1" applyBorder="1" applyAlignment="1">
      <alignment/>
    </xf>
    <xf numFmtId="9" fontId="4" fillId="0" borderId="31" xfId="72" applyFont="1" applyBorder="1" applyAlignment="1">
      <alignment/>
    </xf>
    <xf numFmtId="9" fontId="4" fillId="0" borderId="13" xfId="72" applyFont="1" applyBorder="1" applyAlignment="1">
      <alignment/>
    </xf>
    <xf numFmtId="9" fontId="4" fillId="0" borderId="15" xfId="72" applyFont="1" applyFill="1" applyBorder="1" applyAlignment="1">
      <alignment/>
    </xf>
    <xf numFmtId="9" fontId="13" fillId="0" borderId="21" xfId="72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7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1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3" xfId="72" applyFont="1" applyFill="1" applyBorder="1" applyAlignment="1">
      <alignment/>
    </xf>
    <xf numFmtId="0" fontId="14" fillId="0" borderId="30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4" fillId="0" borderId="32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9" fontId="14" fillId="0" borderId="33" xfId="72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4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3" fontId="14" fillId="0" borderId="0" xfId="0" applyNumberFormat="1" applyFont="1" applyAlignment="1">
      <alignment/>
    </xf>
    <xf numFmtId="3" fontId="1" fillId="0" borderId="34" xfId="0" applyNumberFormat="1" applyFont="1" applyFill="1" applyBorder="1" applyAlignment="1">
      <alignment horizontal="right"/>
    </xf>
    <xf numFmtId="0" fontId="14" fillId="24" borderId="1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right"/>
    </xf>
    <xf numFmtId="3" fontId="14" fillId="0" borderId="34" xfId="0" applyNumberFormat="1" applyFont="1" applyFill="1" applyBorder="1" applyAlignment="1">
      <alignment horizontal="right"/>
    </xf>
    <xf numFmtId="3" fontId="14" fillId="0" borderId="36" xfId="0" applyNumberFormat="1" applyFont="1" applyFill="1" applyBorder="1" applyAlignment="1">
      <alignment horizontal="right"/>
    </xf>
    <xf numFmtId="3" fontId="1" fillId="0" borderId="34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right"/>
    </xf>
    <xf numFmtId="3" fontId="14" fillId="25" borderId="38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26" borderId="21" xfId="0" applyFont="1" applyFill="1" applyBorder="1" applyAlignment="1">
      <alignment/>
    </xf>
    <xf numFmtId="0" fontId="14" fillId="0" borderId="14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4" fillId="27" borderId="16" xfId="0" applyFont="1" applyFill="1" applyBorder="1" applyAlignment="1">
      <alignment/>
    </xf>
    <xf numFmtId="0" fontId="14" fillId="25" borderId="21" xfId="0" applyFont="1" applyFill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 horizontal="center" wrapText="1"/>
    </xf>
    <xf numFmtId="3" fontId="7" fillId="0" borderId="41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9" xfId="0" applyNumberFormat="1" applyFont="1" applyBorder="1" applyAlignment="1">
      <alignment horizontal="right"/>
    </xf>
    <xf numFmtId="3" fontId="20" fillId="0" borderId="50" xfId="0" applyNumberFormat="1" applyFont="1" applyBorder="1" applyAlignment="1">
      <alignment horizontal="right"/>
    </xf>
    <xf numFmtId="3" fontId="20" fillId="0" borderId="51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40" xfId="0" applyNumberFormat="1" applyFont="1" applyBorder="1" applyAlignment="1">
      <alignment/>
    </xf>
    <xf numFmtId="3" fontId="20" fillId="28" borderId="51" xfId="0" applyNumberFormat="1" applyFont="1" applyFill="1" applyBorder="1" applyAlignment="1">
      <alignment/>
    </xf>
    <xf numFmtId="3" fontId="20" fillId="0" borderId="46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3" fontId="20" fillId="0" borderId="50" xfId="0" applyNumberFormat="1" applyFont="1" applyBorder="1" applyAlignment="1">
      <alignment/>
    </xf>
    <xf numFmtId="3" fontId="20" fillId="28" borderId="55" xfId="0" applyNumberFormat="1" applyFont="1" applyFill="1" applyBorder="1" applyAlignment="1">
      <alignment/>
    </xf>
    <xf numFmtId="0" fontId="7" fillId="0" borderId="56" xfId="0" applyFont="1" applyBorder="1" applyAlignment="1">
      <alignment horizontal="center" wrapText="1"/>
    </xf>
    <xf numFmtId="3" fontId="6" fillId="27" borderId="47" xfId="0" applyNumberFormat="1" applyFont="1" applyFill="1" applyBorder="1" applyAlignment="1">
      <alignment/>
    </xf>
    <xf numFmtId="3" fontId="20" fillId="0" borderId="47" xfId="0" applyNumberFormat="1" applyFont="1" applyBorder="1" applyAlignment="1">
      <alignment/>
    </xf>
    <xf numFmtId="3" fontId="6" fillId="27" borderId="40" xfId="0" applyNumberFormat="1" applyFont="1" applyFill="1" applyBorder="1" applyAlignment="1">
      <alignment/>
    </xf>
    <xf numFmtId="3" fontId="6" fillId="27" borderId="54" xfId="0" applyNumberFormat="1" applyFont="1" applyFill="1" applyBorder="1" applyAlignment="1">
      <alignment/>
    </xf>
    <xf numFmtId="0" fontId="7" fillId="0" borderId="45" xfId="0" applyFont="1" applyBorder="1" applyAlignment="1">
      <alignment horizontal="center"/>
    </xf>
    <xf numFmtId="3" fontId="7" fillId="0" borderId="57" xfId="0" applyNumberFormat="1" applyFont="1" applyBorder="1" applyAlignment="1">
      <alignment/>
    </xf>
    <xf numFmtId="3" fontId="7" fillId="0" borderId="58" xfId="0" applyNumberFormat="1" applyFont="1" applyBorder="1" applyAlignment="1">
      <alignment vertical="center" wrapText="1"/>
    </xf>
    <xf numFmtId="3" fontId="7" fillId="0" borderId="59" xfId="0" applyNumberFormat="1" applyFont="1" applyBorder="1" applyAlignment="1">
      <alignment/>
    </xf>
    <xf numFmtId="3" fontId="7" fillId="0" borderId="59" xfId="0" applyNumberFormat="1" applyFont="1" applyFill="1" applyBorder="1" applyAlignment="1">
      <alignment/>
    </xf>
    <xf numFmtId="0" fontId="6" fillId="0" borderId="60" xfId="0" applyFont="1" applyFill="1" applyBorder="1" applyAlignment="1">
      <alignment/>
    </xf>
    <xf numFmtId="166" fontId="14" fillId="0" borderId="61" xfId="0" applyNumberFormat="1" applyFont="1" applyFill="1" applyBorder="1" applyAlignment="1">
      <alignment/>
    </xf>
    <xf numFmtId="166" fontId="14" fillId="0" borderId="53" xfId="0" applyNumberFormat="1" applyFont="1" applyFill="1" applyBorder="1" applyAlignment="1">
      <alignment/>
    </xf>
    <xf numFmtId="3" fontId="14" fillId="26" borderId="21" xfId="40" applyNumberFormat="1" applyFont="1" applyFill="1" applyBorder="1" applyAlignment="1">
      <alignment horizontal="right"/>
    </xf>
    <xf numFmtId="3" fontId="14" fillId="0" borderId="21" xfId="40" applyNumberFormat="1" applyFont="1" applyFill="1" applyBorder="1" applyAlignment="1">
      <alignment horizontal="right"/>
    </xf>
    <xf numFmtId="3" fontId="20" fillId="0" borderId="41" xfId="0" applyNumberFormat="1" applyFont="1" applyBorder="1" applyAlignment="1">
      <alignment horizontal="right"/>
    </xf>
    <xf numFmtId="3" fontId="20" fillId="0" borderId="62" xfId="0" applyNumberFormat="1" applyFont="1" applyBorder="1" applyAlignment="1">
      <alignment/>
    </xf>
    <xf numFmtId="3" fontId="6" fillId="27" borderId="6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/>
    </xf>
    <xf numFmtId="0" fontId="14" fillId="0" borderId="30" xfId="0" applyFont="1" applyBorder="1" applyAlignment="1">
      <alignment horizontal="center" wrapText="1"/>
    </xf>
    <xf numFmtId="166" fontId="14" fillId="0" borderId="63" xfId="0" applyNumberFormat="1" applyFont="1" applyFill="1" applyBorder="1" applyAlignment="1">
      <alignment/>
    </xf>
    <xf numFmtId="166" fontId="14" fillId="0" borderId="54" xfId="0" applyNumberFormat="1" applyFont="1" applyFill="1" applyBorder="1" applyAlignment="1">
      <alignment/>
    </xf>
    <xf numFmtId="9" fontId="14" fillId="0" borderId="29" xfId="72" applyFont="1" applyBorder="1" applyAlignment="1">
      <alignment horizontal="center" wrapText="1"/>
    </xf>
    <xf numFmtId="9" fontId="14" fillId="0" borderId="13" xfId="72" applyFont="1" applyBorder="1" applyAlignment="1">
      <alignment horizontal="center"/>
    </xf>
    <xf numFmtId="9" fontId="1" fillId="0" borderId="17" xfId="72" applyFont="1" applyBorder="1" applyAlignment="1">
      <alignment horizontal="right"/>
    </xf>
    <xf numFmtId="9" fontId="14" fillId="0" borderId="34" xfId="72" applyFont="1" applyFill="1" applyBorder="1" applyAlignment="1">
      <alignment horizontal="right"/>
    </xf>
    <xf numFmtId="9" fontId="1" fillId="0" borderId="35" xfId="72" applyFont="1" applyFill="1" applyBorder="1" applyAlignment="1">
      <alignment horizontal="right"/>
    </xf>
    <xf numFmtId="9" fontId="1" fillId="0" borderId="35" xfId="72" applyFont="1" applyFill="1" applyBorder="1" applyAlignment="1">
      <alignment/>
    </xf>
    <xf numFmtId="9" fontId="14" fillId="0" borderId="36" xfId="72" applyFont="1" applyFill="1" applyBorder="1" applyAlignment="1">
      <alignment horizontal="right"/>
    </xf>
    <xf numFmtId="9" fontId="14" fillId="26" borderId="21" xfId="72" applyFont="1" applyFill="1" applyBorder="1" applyAlignment="1">
      <alignment horizontal="right"/>
    </xf>
    <xf numFmtId="9" fontId="1" fillId="0" borderId="34" xfId="72" applyFont="1" applyFill="1" applyBorder="1" applyAlignment="1">
      <alignment horizontal="right"/>
    </xf>
    <xf numFmtId="9" fontId="1" fillId="0" borderId="34" xfId="72" applyFont="1" applyFill="1" applyBorder="1" applyAlignment="1">
      <alignment horizontal="right"/>
    </xf>
    <xf numFmtId="9" fontId="1" fillId="0" borderId="37" xfId="72" applyFont="1" applyFill="1" applyBorder="1" applyAlignment="1">
      <alignment horizontal="right"/>
    </xf>
    <xf numFmtId="9" fontId="1" fillId="0" borderId="37" xfId="72" applyFont="1" applyFill="1" applyBorder="1" applyAlignment="1">
      <alignment horizontal="right"/>
    </xf>
    <xf numFmtId="9" fontId="14" fillId="0" borderId="21" xfId="72" applyFont="1" applyFill="1" applyBorder="1" applyAlignment="1">
      <alignment horizontal="right"/>
    </xf>
    <xf numFmtId="9" fontId="14" fillId="25" borderId="38" xfId="72" applyFont="1" applyFill="1" applyBorder="1" applyAlignment="1">
      <alignment horizontal="right"/>
    </xf>
    <xf numFmtId="9" fontId="14" fillId="0" borderId="61" xfId="72" applyFont="1" applyFill="1" applyBorder="1" applyAlignment="1">
      <alignment/>
    </xf>
    <xf numFmtId="9" fontId="14" fillId="0" borderId="53" xfId="72" applyFont="1" applyFill="1" applyBorder="1" applyAlignment="1">
      <alignment/>
    </xf>
    <xf numFmtId="9" fontId="14" fillId="0" borderId="0" xfId="72" applyFont="1" applyAlignment="1">
      <alignment/>
    </xf>
    <xf numFmtId="9" fontId="14" fillId="0" borderId="0" xfId="72" applyFont="1" applyAlignment="1">
      <alignment/>
    </xf>
    <xf numFmtId="9" fontId="1" fillId="0" borderId="0" xfId="72" applyFont="1" applyAlignment="1">
      <alignment/>
    </xf>
    <xf numFmtId="9" fontId="14" fillId="0" borderId="23" xfId="72" applyFont="1" applyFill="1" applyBorder="1" applyAlignment="1">
      <alignment/>
    </xf>
    <xf numFmtId="9" fontId="1" fillId="0" borderId="17" xfId="72" applyFont="1" applyFill="1" applyBorder="1" applyAlignment="1">
      <alignment horizontal="right"/>
    </xf>
    <xf numFmtId="9" fontId="1" fillId="0" borderId="17" xfId="72" applyFont="1" applyBorder="1" applyAlignment="1">
      <alignment horizontal="right"/>
    </xf>
    <xf numFmtId="9" fontId="14" fillId="0" borderId="23" xfId="72" applyFont="1" applyFill="1" applyBorder="1" applyAlignment="1">
      <alignment/>
    </xf>
    <xf numFmtId="9" fontId="1" fillId="0" borderId="13" xfId="72" applyFont="1" applyFill="1" applyBorder="1" applyAlignment="1">
      <alignment horizontal="right"/>
    </xf>
    <xf numFmtId="9" fontId="1" fillId="0" borderId="25" xfId="72" applyFont="1" applyFill="1" applyBorder="1" applyAlignment="1">
      <alignment horizontal="right"/>
    </xf>
    <xf numFmtId="9" fontId="14" fillId="0" borderId="23" xfId="72" applyFont="1" applyBorder="1" applyAlignment="1">
      <alignment/>
    </xf>
    <xf numFmtId="9" fontId="1" fillId="0" borderId="14" xfId="72" applyFont="1" applyFill="1" applyBorder="1" applyAlignment="1">
      <alignment horizontal="right"/>
    </xf>
    <xf numFmtId="9" fontId="1" fillId="0" borderId="14" xfId="72" applyFont="1" applyBorder="1" applyAlignment="1">
      <alignment horizontal="right"/>
    </xf>
    <xf numFmtId="9" fontId="1" fillId="0" borderId="16" xfId="72" applyFont="1" applyBorder="1" applyAlignment="1">
      <alignment/>
    </xf>
    <xf numFmtId="9" fontId="1" fillId="0" borderId="14" xfId="72" applyFont="1" applyFill="1" applyBorder="1" applyAlignment="1">
      <alignment/>
    </xf>
    <xf numFmtId="9" fontId="1" fillId="0" borderId="14" xfId="72" applyFont="1" applyBorder="1" applyAlignment="1">
      <alignment/>
    </xf>
    <xf numFmtId="9" fontId="1" fillId="0" borderId="17" xfId="72" applyFont="1" applyBorder="1" applyAlignment="1">
      <alignment/>
    </xf>
    <xf numFmtId="9" fontId="1" fillId="0" borderId="13" xfId="72" applyFont="1" applyBorder="1" applyAlignment="1">
      <alignment/>
    </xf>
    <xf numFmtId="9" fontId="1" fillId="0" borderId="14" xfId="72" applyFont="1" applyBorder="1" applyAlignment="1">
      <alignment/>
    </xf>
    <xf numFmtId="9" fontId="14" fillId="0" borderId="21" xfId="72" applyFont="1" applyFill="1" applyBorder="1" applyAlignment="1">
      <alignment/>
    </xf>
    <xf numFmtId="9" fontId="14" fillId="0" borderId="15" xfId="72" applyFont="1" applyBorder="1" applyAlignment="1">
      <alignment/>
    </xf>
    <xf numFmtId="9" fontId="14" fillId="24" borderId="21" xfId="72" applyFont="1" applyFill="1" applyBorder="1" applyAlignment="1">
      <alignment/>
    </xf>
    <xf numFmtId="9" fontId="14" fillId="0" borderId="17" xfId="72" applyFont="1" applyFill="1" applyBorder="1" applyAlignment="1">
      <alignment horizontal="right"/>
    </xf>
    <xf numFmtId="9" fontId="14" fillId="0" borderId="14" xfId="72" applyFont="1" applyBorder="1" applyAlignment="1">
      <alignment horizontal="right"/>
    </xf>
    <xf numFmtId="9" fontId="14" fillId="0" borderId="13" xfId="72" applyFont="1" applyBorder="1" applyAlignment="1">
      <alignment horizontal="right"/>
    </xf>
    <xf numFmtId="9" fontId="1" fillId="0" borderId="14" xfId="72" applyFont="1" applyFill="1" applyBorder="1" applyAlignment="1">
      <alignment/>
    </xf>
    <xf numFmtId="9" fontId="14" fillId="24" borderId="27" xfId="72" applyFont="1" applyFill="1" applyBorder="1" applyAlignment="1">
      <alignment/>
    </xf>
    <xf numFmtId="9" fontId="14" fillId="25" borderId="15" xfId="72" applyFont="1" applyFill="1" applyBorder="1" applyAlignment="1">
      <alignment/>
    </xf>
    <xf numFmtId="0" fontId="14" fillId="29" borderId="29" xfId="0" applyFont="1" applyFill="1" applyBorder="1" applyAlignment="1">
      <alignment horizontal="center" wrapText="1"/>
    </xf>
    <xf numFmtId="9" fontId="0" fillId="0" borderId="0" xfId="72" applyFont="1" applyAlignment="1">
      <alignment/>
    </xf>
    <xf numFmtId="9" fontId="7" fillId="0" borderId="56" xfId="72" applyFont="1" applyBorder="1" applyAlignment="1">
      <alignment horizontal="center" wrapText="1"/>
    </xf>
    <xf numFmtId="9" fontId="7" fillId="0" borderId="45" xfId="72" applyFont="1" applyBorder="1" applyAlignment="1">
      <alignment/>
    </xf>
    <xf numFmtId="9" fontId="7" fillId="0" borderId="59" xfId="72" applyFont="1" applyBorder="1" applyAlignment="1">
      <alignment/>
    </xf>
    <xf numFmtId="9" fontId="6" fillId="0" borderId="47" xfId="72" applyFont="1" applyBorder="1" applyAlignment="1">
      <alignment/>
    </xf>
    <xf numFmtId="9" fontId="6" fillId="0" borderId="40" xfId="72" applyFont="1" applyBorder="1" applyAlignment="1">
      <alignment/>
    </xf>
    <xf numFmtId="9" fontId="20" fillId="0" borderId="40" xfId="72" applyFont="1" applyBorder="1" applyAlignment="1">
      <alignment/>
    </xf>
    <xf numFmtId="9" fontId="20" fillId="0" borderId="47" xfId="72" applyFont="1" applyBorder="1" applyAlignment="1">
      <alignment/>
    </xf>
    <xf numFmtId="9" fontId="6" fillId="0" borderId="54" xfId="72" applyFont="1" applyBorder="1" applyAlignment="1">
      <alignment/>
    </xf>
    <xf numFmtId="9" fontId="7" fillId="0" borderId="59" xfId="72" applyFont="1" applyFill="1" applyBorder="1" applyAlignment="1">
      <alignment/>
    </xf>
    <xf numFmtId="9" fontId="6" fillId="27" borderId="63" xfId="72" applyFont="1" applyFill="1" applyBorder="1" applyAlignment="1">
      <alignment/>
    </xf>
    <xf numFmtId="9" fontId="6" fillId="27" borderId="47" xfId="72" applyFont="1" applyFill="1" applyBorder="1" applyAlignment="1">
      <alignment/>
    </xf>
    <xf numFmtId="9" fontId="6" fillId="27" borderId="40" xfId="72" applyFont="1" applyFill="1" applyBorder="1" applyAlignment="1">
      <alignment/>
    </xf>
    <xf numFmtId="9" fontId="6" fillId="27" borderId="54" xfId="72" applyFont="1" applyFill="1" applyBorder="1" applyAlignment="1">
      <alignment/>
    </xf>
    <xf numFmtId="0" fontId="7" fillId="29" borderId="45" xfId="0" applyFont="1" applyFill="1" applyBorder="1" applyAlignment="1">
      <alignment horizontal="center"/>
    </xf>
    <xf numFmtId="9" fontId="7" fillId="29" borderId="45" xfId="72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9" fontId="1" fillId="0" borderId="0" xfId="72" applyFont="1" applyFill="1" applyBorder="1" applyAlignment="1">
      <alignment/>
    </xf>
    <xf numFmtId="0" fontId="1" fillId="0" borderId="10" xfId="0" applyFont="1" applyBorder="1" applyAlignment="1">
      <alignment/>
    </xf>
    <xf numFmtId="9" fontId="7" fillId="0" borderId="45" xfId="72" applyFont="1" applyBorder="1" applyAlignment="1">
      <alignment horizontal="center"/>
    </xf>
    <xf numFmtId="9" fontId="14" fillId="0" borderId="30" xfId="72" applyFont="1" applyBorder="1" applyAlignment="1">
      <alignment horizontal="center" wrapText="1"/>
    </xf>
    <xf numFmtId="9" fontId="14" fillId="0" borderId="63" xfId="72" applyFont="1" applyFill="1" applyBorder="1" applyAlignment="1">
      <alignment/>
    </xf>
    <xf numFmtId="9" fontId="14" fillId="0" borderId="54" xfId="72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3" fontId="4" fillId="0" borderId="2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/>
    </xf>
    <xf numFmtId="9" fontId="4" fillId="0" borderId="17" xfId="72" applyFont="1" applyBorder="1" applyAlignment="1">
      <alignment/>
    </xf>
    <xf numFmtId="3" fontId="0" fillId="0" borderId="13" xfId="0" applyNumberFormat="1" applyFont="1" applyBorder="1" applyAlignment="1">
      <alignment/>
    </xf>
    <xf numFmtId="9" fontId="0" fillId="0" borderId="13" xfId="72" applyFont="1" applyBorder="1" applyAlignment="1">
      <alignment/>
    </xf>
    <xf numFmtId="0" fontId="0" fillId="0" borderId="64" xfId="0" applyFont="1" applyBorder="1" applyAlignment="1">
      <alignment/>
    </xf>
    <xf numFmtId="3" fontId="0" fillId="0" borderId="64" xfId="0" applyNumberFormat="1" applyFont="1" applyBorder="1" applyAlignment="1">
      <alignment/>
    </xf>
    <xf numFmtId="9" fontId="0" fillId="0" borderId="64" xfId="72" applyFont="1" applyBorder="1" applyAlignment="1">
      <alignment/>
    </xf>
    <xf numFmtId="0" fontId="4" fillId="25" borderId="65" xfId="0" applyFont="1" applyFill="1" applyBorder="1" applyAlignment="1">
      <alignment/>
    </xf>
    <xf numFmtId="3" fontId="4" fillId="25" borderId="65" xfId="0" applyNumberFormat="1" applyFont="1" applyFill="1" applyBorder="1" applyAlignment="1">
      <alignment/>
    </xf>
    <xf numFmtId="3" fontId="4" fillId="0" borderId="17" xfId="40" applyNumberFormat="1" applyFont="1" applyBorder="1" applyAlignment="1">
      <alignment horizontal="right"/>
    </xf>
    <xf numFmtId="3" fontId="0" fillId="0" borderId="13" xfId="40" applyNumberFormat="1" applyFont="1" applyBorder="1" applyAlignment="1">
      <alignment horizontal="right"/>
    </xf>
    <xf numFmtId="3" fontId="0" fillId="0" borderId="13" xfId="4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66" xfId="0" applyFont="1" applyBorder="1" applyAlignment="1">
      <alignment/>
    </xf>
    <xf numFmtId="3" fontId="0" fillId="0" borderId="66" xfId="0" applyNumberFormat="1" applyFont="1" applyBorder="1" applyAlignment="1">
      <alignment/>
    </xf>
    <xf numFmtId="9" fontId="0" fillId="0" borderId="47" xfId="72" applyFont="1" applyBorder="1" applyAlignment="1">
      <alignment/>
    </xf>
    <xf numFmtId="0" fontId="0" fillId="0" borderId="67" xfId="0" applyFont="1" applyBorder="1" applyAlignment="1">
      <alignment/>
    </xf>
    <xf numFmtId="3" fontId="0" fillId="0" borderId="67" xfId="0" applyNumberFormat="1" applyFont="1" applyBorder="1" applyAlignment="1">
      <alignment/>
    </xf>
    <xf numFmtId="9" fontId="0" fillId="0" borderId="40" xfId="72" applyFont="1" applyBorder="1" applyAlignment="1">
      <alignment/>
    </xf>
    <xf numFmtId="3" fontId="0" fillId="0" borderId="67" xfId="0" applyNumberFormat="1" applyFont="1" applyFill="1" applyBorder="1" applyAlignment="1">
      <alignment/>
    </xf>
    <xf numFmtId="9" fontId="0" fillId="0" borderId="40" xfId="72" applyFont="1" applyFill="1" applyBorder="1" applyAlignment="1">
      <alignment/>
    </xf>
    <xf numFmtId="0" fontId="0" fillId="0" borderId="68" xfId="0" applyFont="1" applyBorder="1" applyAlignment="1">
      <alignment/>
    </xf>
    <xf numFmtId="3" fontId="0" fillId="0" borderId="68" xfId="0" applyNumberFormat="1" applyFont="1" applyBorder="1" applyAlignment="1">
      <alignment/>
    </xf>
    <xf numFmtId="9" fontId="0" fillId="0" borderId="39" xfId="72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/>
    </xf>
    <xf numFmtId="3" fontId="0" fillId="0" borderId="70" xfId="0" applyNumberFormat="1" applyFont="1" applyBorder="1" applyAlignment="1">
      <alignment/>
    </xf>
    <xf numFmtId="9" fontId="0" fillId="0" borderId="71" xfId="72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66" xfId="0" applyFont="1" applyBorder="1" applyAlignment="1">
      <alignment/>
    </xf>
    <xf numFmtId="3" fontId="4" fillId="0" borderId="66" xfId="0" applyNumberFormat="1" applyFont="1" applyBorder="1" applyAlignment="1">
      <alignment/>
    </xf>
    <xf numFmtId="9" fontId="4" fillId="0" borderId="47" xfId="72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/>
    </xf>
    <xf numFmtId="3" fontId="4" fillId="0" borderId="73" xfId="0" applyNumberFormat="1" applyFont="1" applyBorder="1" applyAlignment="1">
      <alignment/>
    </xf>
    <xf numFmtId="3" fontId="40" fillId="0" borderId="66" xfId="0" applyNumberFormat="1" applyFont="1" applyBorder="1" applyAlignment="1">
      <alignment/>
    </xf>
    <xf numFmtId="9" fontId="40" fillId="0" borderId="47" xfId="72" applyFont="1" applyBorder="1" applyAlignment="1">
      <alignment/>
    </xf>
    <xf numFmtId="0" fontId="40" fillId="0" borderId="46" xfId="0" applyFont="1" applyBorder="1" applyAlignment="1">
      <alignment horizontal="center"/>
    </xf>
    <xf numFmtId="0" fontId="40" fillId="0" borderId="66" xfId="0" applyFont="1" applyBorder="1" applyAlignment="1">
      <alignment/>
    </xf>
    <xf numFmtId="0" fontId="41" fillId="0" borderId="0" xfId="0" applyFont="1" applyAlignment="1">
      <alignment/>
    </xf>
    <xf numFmtId="0" fontId="4" fillId="25" borderId="57" xfId="0" applyFont="1" applyFill="1" applyBorder="1" applyAlignment="1">
      <alignment horizontal="center"/>
    </xf>
    <xf numFmtId="0" fontId="4" fillId="25" borderId="74" xfId="0" applyFont="1" applyFill="1" applyBorder="1" applyAlignment="1">
      <alignment/>
    </xf>
    <xf numFmtId="3" fontId="4" fillId="25" borderId="74" xfId="0" applyNumberFormat="1" applyFont="1" applyFill="1" applyBorder="1" applyAlignment="1">
      <alignment/>
    </xf>
    <xf numFmtId="9" fontId="4" fillId="25" borderId="59" xfId="72" applyFont="1" applyFill="1" applyBorder="1" applyAlignment="1">
      <alignment/>
    </xf>
    <xf numFmtId="3" fontId="0" fillId="0" borderId="67" xfId="0" applyNumberFormat="1" applyFont="1" applyBorder="1" applyAlignment="1">
      <alignment horizontal="right"/>
    </xf>
    <xf numFmtId="3" fontId="0" fillId="0" borderId="67" xfId="0" applyNumberFormat="1" applyFont="1" applyFill="1" applyBorder="1" applyAlignment="1">
      <alignment horizontal="right"/>
    </xf>
    <xf numFmtId="3" fontId="0" fillId="0" borderId="75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67" xfId="0" applyFont="1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horizontal="center"/>
    </xf>
    <xf numFmtId="3" fontId="0" fillId="0" borderId="68" xfId="0" applyNumberFormat="1" applyFont="1" applyFill="1" applyBorder="1" applyAlignment="1">
      <alignment horizontal="right"/>
    </xf>
    <xf numFmtId="0" fontId="0" fillId="0" borderId="49" xfId="0" applyFont="1" applyBorder="1" applyAlignment="1">
      <alignment horizontal="center"/>
    </xf>
    <xf numFmtId="0" fontId="41" fillId="0" borderId="46" xfId="0" applyFont="1" applyBorder="1" applyAlignment="1">
      <alignment horizontal="center"/>
    </xf>
    <xf numFmtId="3" fontId="0" fillId="0" borderId="76" xfId="0" applyNumberFormat="1" applyFont="1" applyFill="1" applyBorder="1" applyAlignment="1">
      <alignment/>
    </xf>
    <xf numFmtId="0" fontId="0" fillId="0" borderId="71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67" xfId="0" applyFont="1" applyBorder="1" applyAlignment="1">
      <alignment/>
    </xf>
    <xf numFmtId="3" fontId="40" fillId="0" borderId="67" xfId="0" applyNumberFormat="1" applyFont="1" applyBorder="1" applyAlignment="1">
      <alignment/>
    </xf>
    <xf numFmtId="9" fontId="40" fillId="0" borderId="40" xfId="72" applyFont="1" applyBorder="1" applyAlignment="1">
      <alignment/>
    </xf>
    <xf numFmtId="0" fontId="40" fillId="0" borderId="0" xfId="0" applyFont="1" applyAlignment="1">
      <alignment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63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9" xfId="0" applyFont="1" applyFill="1" applyBorder="1" applyAlignment="1">
      <alignment horizontal="center"/>
    </xf>
    <xf numFmtId="0" fontId="0" fillId="0" borderId="68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53" xfId="0" applyFont="1" applyFill="1" applyBorder="1" applyAlignment="1">
      <alignment/>
    </xf>
    <xf numFmtId="3" fontId="0" fillId="0" borderId="53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4" fillId="0" borderId="0" xfId="0" applyFont="1" applyAlignment="1">
      <alignment/>
    </xf>
    <xf numFmtId="0" fontId="42" fillId="0" borderId="67" xfId="0" applyFont="1" applyBorder="1" applyAlignment="1">
      <alignment vertical="top" wrapText="1"/>
    </xf>
    <xf numFmtId="0" fontId="43" fillId="0" borderId="67" xfId="0" applyNumberFormat="1" applyFont="1" applyBorder="1" applyAlignment="1">
      <alignment horizontal="center" vertical="top" wrapText="1"/>
    </xf>
    <xf numFmtId="3" fontId="44" fillId="0" borderId="67" xfId="0" applyNumberFormat="1" applyFont="1" applyBorder="1" applyAlignment="1">
      <alignment horizontal="right" vertical="top" wrapText="1"/>
    </xf>
    <xf numFmtId="3" fontId="45" fillId="0" borderId="67" xfId="0" applyNumberFormat="1" applyFont="1" applyBorder="1" applyAlignment="1">
      <alignment horizontal="right" vertical="top" wrapText="1"/>
    </xf>
    <xf numFmtId="3" fontId="42" fillId="0" borderId="67" xfId="0" applyNumberFormat="1" applyFont="1" applyBorder="1" applyAlignment="1">
      <alignment horizontal="right" vertical="top" wrapText="1"/>
    </xf>
    <xf numFmtId="3" fontId="42" fillId="0" borderId="67" xfId="0" applyNumberFormat="1" applyFont="1" applyBorder="1" applyAlignment="1">
      <alignment vertical="top" wrapText="1"/>
    </xf>
    <xf numFmtId="3" fontId="45" fillId="0" borderId="67" xfId="0" applyNumberFormat="1" applyFont="1" applyFill="1" applyBorder="1" applyAlignment="1">
      <alignment horizontal="right" vertical="top" wrapText="1"/>
    </xf>
    <xf numFmtId="3" fontId="46" fillId="0" borderId="67" xfId="0" applyNumberFormat="1" applyFont="1" applyBorder="1" applyAlignment="1">
      <alignment horizontal="right" vertical="top" wrapText="1"/>
    </xf>
    <xf numFmtId="3" fontId="43" fillId="0" borderId="67" xfId="0" applyNumberFormat="1" applyFont="1" applyBorder="1" applyAlignment="1">
      <alignment horizontal="right" vertical="top" wrapText="1"/>
    </xf>
    <xf numFmtId="0" fontId="42" fillId="0" borderId="68" xfId="0" applyFont="1" applyBorder="1" applyAlignment="1">
      <alignment vertical="top" wrapText="1"/>
    </xf>
    <xf numFmtId="0" fontId="42" fillId="0" borderId="66" xfId="0" applyFont="1" applyBorder="1" applyAlignment="1">
      <alignment vertical="top" wrapText="1"/>
    </xf>
    <xf numFmtId="3" fontId="46" fillId="0" borderId="67" xfId="0" applyNumberFormat="1" applyFont="1" applyBorder="1" applyAlignment="1">
      <alignment vertical="top" wrapText="1"/>
    </xf>
    <xf numFmtId="3" fontId="46" fillId="0" borderId="67" xfId="0" applyNumberFormat="1" applyFont="1" applyBorder="1" applyAlignment="1">
      <alignment horizontal="right" vertical="top" wrapText="1"/>
    </xf>
    <xf numFmtId="0" fontId="42" fillId="0" borderId="77" xfId="0" applyFont="1" applyBorder="1" applyAlignment="1">
      <alignment vertical="top" wrapText="1"/>
    </xf>
    <xf numFmtId="3" fontId="42" fillId="0" borderId="77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42" fillId="0" borderId="0" xfId="0" applyFont="1" applyBorder="1" applyAlignment="1">
      <alignment vertical="top" wrapText="1"/>
    </xf>
    <xf numFmtId="3" fontId="42" fillId="0" borderId="0" xfId="0" applyNumberFormat="1" applyFont="1" applyBorder="1" applyAlignment="1">
      <alignment horizontal="right" vertical="top" wrapText="1"/>
    </xf>
    <xf numFmtId="0" fontId="42" fillId="0" borderId="51" xfId="0" applyFont="1" applyBorder="1" applyAlignment="1">
      <alignment vertical="top" wrapText="1"/>
    </xf>
    <xf numFmtId="3" fontId="42" fillId="0" borderId="51" xfId="0" applyNumberFormat="1" applyFont="1" applyBorder="1" applyAlignment="1">
      <alignment horizontal="right" vertical="top" wrapText="1"/>
    </xf>
    <xf numFmtId="3" fontId="42" fillId="0" borderId="67" xfId="0" applyNumberFormat="1" applyFont="1" applyFill="1" applyBorder="1" applyAlignment="1">
      <alignment horizontal="right" vertical="top" wrapText="1"/>
    </xf>
    <xf numFmtId="0" fontId="42" fillId="0" borderId="67" xfId="0" applyFont="1" applyBorder="1" applyAlignment="1">
      <alignment horizontal="left" vertical="top" wrapText="1" indent="1"/>
    </xf>
    <xf numFmtId="0" fontId="42" fillId="0" borderId="67" xfId="0" applyFont="1" applyBorder="1" applyAlignment="1">
      <alignment horizontal="left" vertical="top" wrapText="1" indent="4"/>
    </xf>
    <xf numFmtId="0" fontId="4" fillId="0" borderId="3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4" fillId="25" borderId="22" xfId="0" applyFont="1" applyFill="1" applyBorder="1" applyAlignment="1">
      <alignment horizontal="center"/>
    </xf>
    <xf numFmtId="0" fontId="4" fillId="25" borderId="21" xfId="0" applyFont="1" applyFill="1" applyBorder="1" applyAlignment="1">
      <alignment/>
    </xf>
    <xf numFmtId="3" fontId="4" fillId="25" borderId="21" xfId="0" applyNumberFormat="1" applyFont="1" applyFill="1" applyBorder="1" applyAlignment="1">
      <alignment/>
    </xf>
    <xf numFmtId="170" fontId="0" fillId="0" borderId="13" xfId="4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170" fontId="0" fillId="0" borderId="15" xfId="40" applyNumberFormat="1" applyFont="1" applyFill="1" applyBorder="1" applyAlignment="1">
      <alignment/>
    </xf>
    <xf numFmtId="0" fontId="4" fillId="24" borderId="22" xfId="0" applyFont="1" applyFill="1" applyBorder="1" applyAlignment="1">
      <alignment horizontal="center"/>
    </xf>
    <xf numFmtId="0" fontId="4" fillId="24" borderId="21" xfId="0" applyFont="1" applyFill="1" applyBorder="1" applyAlignment="1">
      <alignment/>
    </xf>
    <xf numFmtId="3" fontId="4" fillId="24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78" xfId="0" applyFont="1" applyFill="1" applyBorder="1" applyAlignment="1">
      <alignment horizontal="center"/>
    </xf>
    <xf numFmtId="3" fontId="4" fillId="0" borderId="74" xfId="0" applyNumberFormat="1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/>
    </xf>
    <xf numFmtId="0" fontId="4" fillId="0" borderId="67" xfId="0" applyFont="1" applyFill="1" applyBorder="1" applyAlignment="1">
      <alignment horizontal="left"/>
    </xf>
    <xf numFmtId="3" fontId="4" fillId="0" borderId="67" xfId="0" applyNumberFormat="1" applyFont="1" applyFill="1" applyBorder="1" applyAlignment="1">
      <alignment horizontal="right"/>
    </xf>
    <xf numFmtId="0" fontId="4" fillId="0" borderId="40" xfId="0" applyFont="1" applyFill="1" applyBorder="1" applyAlignment="1">
      <alignment/>
    </xf>
    <xf numFmtId="0" fontId="0" fillId="0" borderId="67" xfId="0" applyFont="1" applyFill="1" applyBorder="1" applyAlignment="1">
      <alignment horizontal="left"/>
    </xf>
    <xf numFmtId="3" fontId="4" fillId="0" borderId="68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/>
    </xf>
    <xf numFmtId="0" fontId="4" fillId="0" borderId="32" xfId="0" applyFont="1" applyFill="1" applyBorder="1" applyAlignment="1">
      <alignment horizontal="left"/>
    </xf>
    <xf numFmtId="3" fontId="4" fillId="0" borderId="39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/>
    </xf>
    <xf numFmtId="0" fontId="0" fillId="0" borderId="53" xfId="0" applyFont="1" applyFill="1" applyBorder="1" applyAlignment="1">
      <alignment horizontal="left"/>
    </xf>
    <xf numFmtId="3" fontId="4" fillId="0" borderId="53" xfId="0" applyNumberFormat="1" applyFont="1" applyFill="1" applyBorder="1" applyAlignment="1">
      <alignment horizontal="right"/>
    </xf>
    <xf numFmtId="3" fontId="4" fillId="0" borderId="54" xfId="0" applyNumberFormat="1" applyFont="1" applyFill="1" applyBorder="1" applyAlignment="1">
      <alignment horizontal="right"/>
    </xf>
    <xf numFmtId="0" fontId="4" fillId="0" borderId="43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left"/>
    </xf>
    <xf numFmtId="3" fontId="4" fillId="0" borderId="44" xfId="0" applyNumberFormat="1" applyFont="1" applyFill="1" applyBorder="1" applyAlignment="1">
      <alignment/>
    </xf>
    <xf numFmtId="3" fontId="4" fillId="0" borderId="56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9" fontId="6" fillId="0" borderId="21" xfId="72" applyFont="1" applyBorder="1" applyAlignment="1">
      <alignment/>
    </xf>
    <xf numFmtId="9" fontId="4" fillId="0" borderId="13" xfId="72" applyFont="1" applyBorder="1" applyAlignment="1">
      <alignment/>
    </xf>
    <xf numFmtId="9" fontId="0" fillId="0" borderId="17" xfId="72" applyFont="1" applyBorder="1" applyAlignment="1">
      <alignment/>
    </xf>
    <xf numFmtId="9" fontId="0" fillId="0" borderId="13" xfId="72" applyFont="1" applyBorder="1" applyAlignment="1">
      <alignment/>
    </xf>
    <xf numFmtId="3" fontId="4" fillId="30" borderId="65" xfId="0" applyNumberFormat="1" applyFont="1" applyFill="1" applyBorder="1" applyAlignment="1">
      <alignment/>
    </xf>
    <xf numFmtId="9" fontId="4" fillId="30" borderId="65" xfId="72" applyFont="1" applyFill="1" applyBorder="1" applyAlignment="1">
      <alignment/>
    </xf>
    <xf numFmtId="0" fontId="19" fillId="0" borderId="0" xfId="0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0" fontId="0" fillId="0" borderId="8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42" fillId="0" borderId="67" xfId="0" applyNumberFormat="1" applyFont="1" applyBorder="1" applyAlignment="1">
      <alignment horizontal="right" vertical="top" wrapText="1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működési felhalmozási mérleg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&#214;LTS&#201;GVET&#201;SEK\2012.%20&#233;vi%20K&#246;lts&#233;gvet&#233;s\Kit&#246;lt&#246;tt_jan31\&#214;regiskola_k&#246;lts&#233;gvet&#233;s_2012j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. Intézményösszesítő"/>
      <sheetName val="2.sz. Szakfeladat összesítő"/>
      <sheetName val="3.sz. mell.400-9101231"/>
      <sheetName val="3.sz. mell.400-9105011"/>
      <sheetName val="3.sz. mell.400-9101211"/>
      <sheetName val="3.sz. mell.400-9101221"/>
      <sheetName val="3.sz. mell.400-8411911"/>
      <sheetName val="3.sz. mell.400-8411921"/>
      <sheetName val="3.sz. mell.400-6820021"/>
      <sheetName val="3.sz. mell.400-8219001"/>
    </sheetNames>
    <sheetDataSet>
      <sheetData sheetId="1">
        <row r="315">
          <cell r="L3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S41"/>
  <sheetViews>
    <sheetView zoomScale="90" zoomScaleNormal="90" zoomScalePageLayoutView="0" workbookViewId="0" topLeftCell="A28">
      <selection activeCell="Q50" sqref="Q50"/>
    </sheetView>
  </sheetViews>
  <sheetFormatPr defaultColWidth="9.140625" defaultRowHeight="12.75"/>
  <cols>
    <col min="1" max="1" width="5.57421875" style="0" customWidth="1"/>
    <col min="2" max="2" width="31.7109375" style="0" bestFit="1" customWidth="1"/>
    <col min="3" max="3" width="15.00390625" style="0" customWidth="1"/>
    <col min="4" max="8" width="15.00390625" style="0" hidden="1" customWidth="1"/>
    <col min="9" max="9" width="15.00390625" style="270" hidden="1" customWidth="1"/>
    <col min="10" max="16" width="15.00390625" style="0" hidden="1" customWidth="1"/>
    <col min="17" max="18" width="15.00390625" style="0" customWidth="1"/>
    <col min="19" max="19" width="15.00390625" style="270" customWidth="1"/>
  </cols>
  <sheetData>
    <row r="1" spans="1:3" ht="16.5" thickBot="1">
      <c r="A1" s="470"/>
      <c r="B1" s="470"/>
      <c r="C1" s="470"/>
    </row>
    <row r="2" spans="1:19" ht="12.75">
      <c r="A2" s="173"/>
      <c r="B2" s="174"/>
      <c r="C2" s="207" t="s">
        <v>428</v>
      </c>
      <c r="D2" s="207" t="s">
        <v>188</v>
      </c>
      <c r="E2" s="207" t="s">
        <v>189</v>
      </c>
      <c r="F2" s="207" t="s">
        <v>196</v>
      </c>
      <c r="G2" s="207" t="s">
        <v>198</v>
      </c>
      <c r="H2" s="284" t="s">
        <v>199</v>
      </c>
      <c r="I2" s="285" t="s">
        <v>200</v>
      </c>
      <c r="J2" s="207" t="s">
        <v>194</v>
      </c>
      <c r="K2" s="207" t="s">
        <v>195</v>
      </c>
      <c r="L2" s="207" t="s">
        <v>201</v>
      </c>
      <c r="M2" s="207" t="s">
        <v>202</v>
      </c>
      <c r="N2" s="207" t="s">
        <v>207</v>
      </c>
      <c r="O2" s="207" t="s">
        <v>208</v>
      </c>
      <c r="P2" s="207" t="s">
        <v>210</v>
      </c>
      <c r="Q2" s="207" t="s">
        <v>214</v>
      </c>
      <c r="R2" s="207" t="s">
        <v>211</v>
      </c>
      <c r="S2" s="289" t="s">
        <v>212</v>
      </c>
    </row>
    <row r="3" spans="1:19" ht="42" customHeight="1" thickBot="1">
      <c r="A3" s="175"/>
      <c r="B3" s="176" t="s">
        <v>7</v>
      </c>
      <c r="C3" s="202" t="s">
        <v>153</v>
      </c>
      <c r="D3" s="202" t="s">
        <v>153</v>
      </c>
      <c r="E3" s="202" t="s">
        <v>153</v>
      </c>
      <c r="F3" s="202" t="s">
        <v>153</v>
      </c>
      <c r="G3" s="202" t="s">
        <v>153</v>
      </c>
      <c r="H3" s="202" t="s">
        <v>153</v>
      </c>
      <c r="I3" s="271"/>
      <c r="J3" s="202" t="s">
        <v>153</v>
      </c>
      <c r="K3" s="202" t="s">
        <v>153</v>
      </c>
      <c r="L3" s="202" t="s">
        <v>153</v>
      </c>
      <c r="M3" s="202" t="s">
        <v>153</v>
      </c>
      <c r="N3" s="202" t="s">
        <v>153</v>
      </c>
      <c r="O3" s="202" t="s">
        <v>153</v>
      </c>
      <c r="P3" s="202" t="s">
        <v>153</v>
      </c>
      <c r="Q3" s="202" t="s">
        <v>153</v>
      </c>
      <c r="R3" s="202" t="s">
        <v>153</v>
      </c>
      <c r="S3" s="271" t="s">
        <v>213</v>
      </c>
    </row>
    <row r="4" spans="1:19" ht="13.5" thickBot="1">
      <c r="A4" s="177">
        <v>2</v>
      </c>
      <c r="B4" s="197" t="s">
        <v>163</v>
      </c>
      <c r="C4" s="179">
        <f aca="true" t="shared" si="0" ref="C4:H4">SUM(C6:C9,C17:C21)</f>
        <v>27022</v>
      </c>
      <c r="D4" s="179">
        <f t="shared" si="0"/>
        <v>0</v>
      </c>
      <c r="E4" s="179">
        <f t="shared" si="0"/>
        <v>0</v>
      </c>
      <c r="F4" s="179">
        <f t="shared" si="0"/>
        <v>0</v>
      </c>
      <c r="G4" s="179">
        <f t="shared" si="0"/>
        <v>0</v>
      </c>
      <c r="H4" s="179">
        <f t="shared" si="0"/>
        <v>0</v>
      </c>
      <c r="I4" s="272" t="e">
        <f>+H4/G4</f>
        <v>#DIV/0!</v>
      </c>
      <c r="J4" s="179">
        <f aca="true" t="shared" si="1" ref="J4:O4">SUM(J6:J9,J17:J21)</f>
        <v>0</v>
      </c>
      <c r="K4" s="179">
        <f t="shared" si="1"/>
        <v>0</v>
      </c>
      <c r="L4" s="179">
        <f t="shared" si="1"/>
        <v>0</v>
      </c>
      <c r="M4" s="179">
        <f t="shared" si="1"/>
        <v>0</v>
      </c>
      <c r="N4" s="179">
        <f t="shared" si="1"/>
        <v>0</v>
      </c>
      <c r="O4" s="179">
        <f t="shared" si="1"/>
        <v>0</v>
      </c>
      <c r="P4" s="179">
        <f>SUM(P6:P9,P17:P21)</f>
        <v>0</v>
      </c>
      <c r="Q4" s="179">
        <f>SUM(Q6:Q9,Q17:Q21)</f>
        <v>26746</v>
      </c>
      <c r="R4" s="179">
        <f>SUM(R6:R9,R17:R21)</f>
        <v>26946</v>
      </c>
      <c r="S4" s="272">
        <f>+R4/Q4</f>
        <v>1.0074777536827937</v>
      </c>
    </row>
    <row r="5" spans="1:19" ht="47.25" customHeight="1" thickBot="1">
      <c r="A5" s="208"/>
      <c r="B5" s="209" t="s">
        <v>179</v>
      </c>
      <c r="C5" s="210">
        <f aca="true" t="shared" si="2" ref="C5:H5">+C4-C12-C10</f>
        <v>2032</v>
      </c>
      <c r="D5" s="210">
        <f t="shared" si="2"/>
        <v>0</v>
      </c>
      <c r="E5" s="210">
        <f t="shared" si="2"/>
        <v>0</v>
      </c>
      <c r="F5" s="210">
        <f t="shared" si="2"/>
        <v>0</v>
      </c>
      <c r="G5" s="210">
        <f t="shared" si="2"/>
        <v>0</v>
      </c>
      <c r="H5" s="210">
        <f t="shared" si="2"/>
        <v>0</v>
      </c>
      <c r="I5" s="273" t="e">
        <f>+H5/G5</f>
        <v>#DIV/0!</v>
      </c>
      <c r="J5" s="210">
        <f aca="true" t="shared" si="3" ref="J5:O5">+J4-J12-J10</f>
        <v>0</v>
      </c>
      <c r="K5" s="210">
        <f t="shared" si="3"/>
        <v>0</v>
      </c>
      <c r="L5" s="210">
        <f t="shared" si="3"/>
        <v>0</v>
      </c>
      <c r="M5" s="210">
        <f t="shared" si="3"/>
        <v>0</v>
      </c>
      <c r="N5" s="210">
        <f t="shared" si="3"/>
        <v>0</v>
      </c>
      <c r="O5" s="210">
        <f t="shared" si="3"/>
        <v>0</v>
      </c>
      <c r="P5" s="210">
        <f>+P4-P12-P10</f>
        <v>0</v>
      </c>
      <c r="Q5" s="210">
        <f>+Q4-Q12-Q10</f>
        <v>2198</v>
      </c>
      <c r="R5" s="210">
        <f>+R4-R12-R10</f>
        <v>2197</v>
      </c>
      <c r="S5" s="273">
        <f>+R5/Q5</f>
        <v>0.9995450409463148</v>
      </c>
    </row>
    <row r="6" spans="1:19" ht="12.75">
      <c r="A6" s="180">
        <v>21</v>
      </c>
      <c r="B6" s="198" t="s">
        <v>8</v>
      </c>
      <c r="C6" s="181">
        <f>+'2.sz.m.Bevételek'!C$6</f>
        <v>2032</v>
      </c>
      <c r="D6" s="181">
        <f>+'2.sz.m.Bevételek'!D$6</f>
        <v>0</v>
      </c>
      <c r="E6" s="181">
        <f>+'2.sz.m.Bevételek'!E$6</f>
        <v>0</v>
      </c>
      <c r="F6" s="181">
        <f>+'2.sz.m.Bevételek'!F$6</f>
        <v>0</v>
      </c>
      <c r="G6" s="181">
        <f>+'2.sz.m.Bevételek'!G$6</f>
        <v>0</v>
      </c>
      <c r="H6" s="181">
        <f>+'2.sz.m.Bevételek'!H$6</f>
        <v>0</v>
      </c>
      <c r="I6" s="274" t="e">
        <f>+H6/G6</f>
        <v>#DIV/0!</v>
      </c>
      <c r="J6" s="181">
        <f>+'2.sz.m.Bevételek'!J$6</f>
        <v>0</v>
      </c>
      <c r="K6" s="181">
        <f>+'2.sz.m.Bevételek'!K$6</f>
        <v>0</v>
      </c>
      <c r="L6" s="181">
        <f>+'2.sz.m.Bevételek'!L$6</f>
        <v>0</v>
      </c>
      <c r="M6" s="181">
        <f>+'2.sz.m.Bevételek'!M$6</f>
        <v>0</v>
      </c>
      <c r="N6" s="181">
        <f>+'2.sz.m.Bevételek'!N$6</f>
        <v>0</v>
      </c>
      <c r="O6" s="181">
        <f>+'2.sz.m.Bevételek'!O$6</f>
        <v>0</v>
      </c>
      <c r="P6" s="181">
        <f>+'2.sz.m.Bevételek'!P$6</f>
        <v>0</v>
      </c>
      <c r="Q6" s="181">
        <f>+'2.sz.m.Bevételek'!Q$6</f>
        <v>2192</v>
      </c>
      <c r="R6" s="181">
        <f>+'2.sz.m.Bevételek'!R$6</f>
        <v>2192</v>
      </c>
      <c r="S6" s="274">
        <f>+R6/Q6</f>
        <v>1</v>
      </c>
    </row>
    <row r="7" spans="1:19" ht="12.75">
      <c r="A7" s="182">
        <v>22</v>
      </c>
      <c r="B7" s="183" t="s">
        <v>164</v>
      </c>
      <c r="C7" s="181"/>
      <c r="D7" s="181"/>
      <c r="E7" s="181"/>
      <c r="F7" s="181"/>
      <c r="G7" s="181"/>
      <c r="H7" s="181"/>
      <c r="I7" s="274"/>
      <c r="J7" s="181"/>
      <c r="K7" s="181"/>
      <c r="L7" s="181"/>
      <c r="M7" s="181"/>
      <c r="N7" s="181"/>
      <c r="O7" s="181"/>
      <c r="P7" s="181"/>
      <c r="Q7" s="181"/>
      <c r="R7" s="181"/>
      <c r="S7" s="274"/>
    </row>
    <row r="8" spans="1:19" ht="12.75">
      <c r="A8" s="182">
        <v>23</v>
      </c>
      <c r="B8" s="183" t="s">
        <v>136</v>
      </c>
      <c r="C8" s="181"/>
      <c r="D8" s="181"/>
      <c r="E8" s="181"/>
      <c r="F8" s="181"/>
      <c r="G8" s="181"/>
      <c r="H8" s="181"/>
      <c r="I8" s="274"/>
      <c r="J8" s="181"/>
      <c r="K8" s="181"/>
      <c r="L8" s="181"/>
      <c r="M8" s="181"/>
      <c r="N8" s="181"/>
      <c r="O8" s="181"/>
      <c r="P8" s="181"/>
      <c r="Q8" s="181">
        <v>6</v>
      </c>
      <c r="R8" s="181">
        <v>5</v>
      </c>
      <c r="S8" s="274"/>
    </row>
    <row r="9" spans="1:19" ht="12.75">
      <c r="A9" s="199">
        <v>24</v>
      </c>
      <c r="B9" s="184" t="s">
        <v>165</v>
      </c>
      <c r="C9" s="185">
        <f aca="true" t="shared" si="4" ref="C9:H9">SUM(C10:C15)</f>
        <v>24990</v>
      </c>
      <c r="D9" s="185">
        <f t="shared" si="4"/>
        <v>0</v>
      </c>
      <c r="E9" s="185">
        <f t="shared" si="4"/>
        <v>0</v>
      </c>
      <c r="F9" s="185">
        <f t="shared" si="4"/>
        <v>0</v>
      </c>
      <c r="G9" s="185">
        <f t="shared" si="4"/>
        <v>0</v>
      </c>
      <c r="H9" s="185">
        <f t="shared" si="4"/>
        <v>0</v>
      </c>
      <c r="I9" s="275" t="e">
        <f>+H9/G9</f>
        <v>#DIV/0!</v>
      </c>
      <c r="J9" s="185">
        <f aca="true" t="shared" si="5" ref="J9:O9">SUM(J10:J15)</f>
        <v>0</v>
      </c>
      <c r="K9" s="185">
        <f t="shared" si="5"/>
        <v>0</v>
      </c>
      <c r="L9" s="185">
        <f t="shared" si="5"/>
        <v>0</v>
      </c>
      <c r="M9" s="185">
        <f t="shared" si="5"/>
        <v>0</v>
      </c>
      <c r="N9" s="185">
        <f t="shared" si="5"/>
        <v>0</v>
      </c>
      <c r="O9" s="185">
        <f t="shared" si="5"/>
        <v>0</v>
      </c>
      <c r="P9" s="185">
        <f>SUM(P10:P15)</f>
        <v>0</v>
      </c>
      <c r="Q9" s="185">
        <f>SUM(Q10:Q15)</f>
        <v>24548</v>
      </c>
      <c r="R9" s="185">
        <f>SUM(R10:R15)</f>
        <v>24749</v>
      </c>
      <c r="S9" s="275">
        <f>+R9/Q9</f>
        <v>1.0081880397588399</v>
      </c>
    </row>
    <row r="10" spans="1:19" ht="12.75">
      <c r="A10" s="200">
        <v>241</v>
      </c>
      <c r="B10" s="188" t="s">
        <v>187</v>
      </c>
      <c r="C10" s="190"/>
      <c r="D10" s="190">
        <f>+'2.sz.m.Bevételek'!D39</f>
        <v>0</v>
      </c>
      <c r="E10" s="190">
        <f>+'2.sz.m.Bevételek'!E39</f>
        <v>0</v>
      </c>
      <c r="F10" s="190">
        <f>+'2.sz.m.Bevételek'!F39</f>
        <v>0</v>
      </c>
      <c r="G10" s="190">
        <f>+'2.sz.m.Bevételek'!G39</f>
        <v>0</v>
      </c>
      <c r="H10" s="190">
        <f>+'2.sz.m.Bevételek'!H39</f>
        <v>0</v>
      </c>
      <c r="I10" s="276"/>
      <c r="J10" s="190">
        <f>+'2.sz.m.Bevételek'!J39</f>
        <v>0</v>
      </c>
      <c r="K10" s="190">
        <f>+'2.sz.m.Bevételek'!K39</f>
        <v>0</v>
      </c>
      <c r="L10" s="190">
        <f>+'2.sz.m.Bevételek'!L39</f>
        <v>0</v>
      </c>
      <c r="M10" s="190">
        <f>+'2.sz.m.Bevételek'!M39</f>
        <v>0</v>
      </c>
      <c r="N10" s="190">
        <f>+'2.sz.m.Bevételek'!N39</f>
        <v>0</v>
      </c>
      <c r="O10" s="190">
        <f>+'2.sz.m.Bevételek'!O39</f>
        <v>0</v>
      </c>
      <c r="P10" s="190">
        <f>+'2.sz.m.Bevételek'!P39</f>
        <v>0</v>
      </c>
      <c r="Q10" s="190"/>
      <c r="R10" s="190"/>
      <c r="S10" s="276"/>
    </row>
    <row r="11" spans="1:19" ht="12.75">
      <c r="A11" s="200">
        <v>242</v>
      </c>
      <c r="B11" s="188" t="s">
        <v>36</v>
      </c>
      <c r="C11" s="190"/>
      <c r="D11" s="190"/>
      <c r="E11" s="190"/>
      <c r="F11" s="190"/>
      <c r="G11" s="190"/>
      <c r="H11" s="190"/>
      <c r="I11" s="276"/>
      <c r="J11" s="190"/>
      <c r="K11" s="190"/>
      <c r="L11" s="190"/>
      <c r="M11" s="190"/>
      <c r="N11" s="190"/>
      <c r="O11" s="190"/>
      <c r="P11" s="190"/>
      <c r="Q11" s="190"/>
      <c r="R11" s="190"/>
      <c r="S11" s="276"/>
    </row>
    <row r="12" spans="1:19" ht="12.75">
      <c r="A12" s="187">
        <v>243</v>
      </c>
      <c r="B12" s="201" t="s">
        <v>157</v>
      </c>
      <c r="C12" s="190">
        <v>24990</v>
      </c>
      <c r="D12" s="190">
        <f>+'2.sz.m.Bevételek'!D$40</f>
        <v>0</v>
      </c>
      <c r="E12" s="190">
        <f>+'2.sz.m.Bevételek'!E$40</f>
        <v>0</v>
      </c>
      <c r="F12" s="190">
        <f>+'2.sz.m.Bevételek'!F$40</f>
        <v>0</v>
      </c>
      <c r="G12" s="190">
        <f>+'2.sz.m.Bevételek'!G$40</f>
        <v>0</v>
      </c>
      <c r="H12" s="190">
        <f>+'2.sz.m.Bevételek'!H$40</f>
        <v>0</v>
      </c>
      <c r="I12" s="276" t="e">
        <f>+H12/G12</f>
        <v>#DIV/0!</v>
      </c>
      <c r="J12" s="190">
        <f>+'2.sz.m.Bevételek'!J$40</f>
        <v>0</v>
      </c>
      <c r="K12" s="190">
        <f>+'2.sz.m.Bevételek'!K$40</f>
        <v>0</v>
      </c>
      <c r="L12" s="190">
        <f>+'2.sz.m.Bevételek'!L$40</f>
        <v>0</v>
      </c>
      <c r="M12" s="190">
        <f>+'2.sz.m.Bevételek'!M$40</f>
        <v>0</v>
      </c>
      <c r="N12" s="190">
        <f>+'2.sz.m.Bevételek'!N$40</f>
        <v>0</v>
      </c>
      <c r="O12" s="190">
        <f>+'2.sz.m.Bevételek'!O$40</f>
        <v>0</v>
      </c>
      <c r="P12" s="190">
        <f>+'2.sz.m.Bevételek'!P$40</f>
        <v>0</v>
      </c>
      <c r="Q12" s="190">
        <v>24548</v>
      </c>
      <c r="R12" s="190">
        <v>24749</v>
      </c>
      <c r="S12" s="276">
        <f>+R12/Q12</f>
        <v>1.0081880397588399</v>
      </c>
    </row>
    <row r="13" spans="1:19" ht="12.75">
      <c r="A13" s="200">
        <v>244</v>
      </c>
      <c r="B13" s="188" t="s">
        <v>185</v>
      </c>
      <c r="C13" s="190"/>
      <c r="D13" s="190">
        <f>+'2.sz.m.Bevételek'!D$41</f>
        <v>0</v>
      </c>
      <c r="E13" s="190">
        <f>+'2.sz.m.Bevételek'!E$41</f>
        <v>0</v>
      </c>
      <c r="F13" s="190">
        <f>+'2.sz.m.Bevételek'!F$41</f>
        <v>0</v>
      </c>
      <c r="G13" s="190">
        <f>+'2.sz.m.Bevételek'!G$41</f>
        <v>0</v>
      </c>
      <c r="H13" s="190">
        <f>+'2.sz.m.Bevételek'!H$41</f>
        <v>0</v>
      </c>
      <c r="I13" s="276"/>
      <c r="J13" s="190">
        <f>+'2.sz.m.Bevételek'!J$41</f>
        <v>0</v>
      </c>
      <c r="K13" s="190">
        <f>+'2.sz.m.Bevételek'!K$41</f>
        <v>0</v>
      </c>
      <c r="L13" s="190">
        <f>+'2.sz.m.Bevételek'!L$41</f>
        <v>0</v>
      </c>
      <c r="M13" s="190">
        <f>+'2.sz.m.Bevételek'!M$41</f>
        <v>0</v>
      </c>
      <c r="N13" s="190">
        <f>+'2.sz.m.Bevételek'!N$41</f>
        <v>0</v>
      </c>
      <c r="O13" s="190">
        <f>+'2.sz.m.Bevételek'!O$41</f>
        <v>0</v>
      </c>
      <c r="P13" s="190">
        <f>+'2.sz.m.Bevételek'!P$41</f>
        <v>0</v>
      </c>
      <c r="Q13" s="190"/>
      <c r="R13" s="190"/>
      <c r="S13" s="276"/>
    </row>
    <row r="14" spans="1:19" ht="12.75">
      <c r="A14" s="200">
        <v>245</v>
      </c>
      <c r="B14" s="188" t="s">
        <v>166</v>
      </c>
      <c r="C14" s="190"/>
      <c r="D14" s="190"/>
      <c r="E14" s="190"/>
      <c r="F14" s="190"/>
      <c r="G14" s="190"/>
      <c r="H14" s="190"/>
      <c r="I14" s="276"/>
      <c r="J14" s="190"/>
      <c r="K14" s="190"/>
      <c r="L14" s="190"/>
      <c r="M14" s="190"/>
      <c r="N14" s="190"/>
      <c r="O14" s="190"/>
      <c r="P14" s="190"/>
      <c r="Q14" s="190"/>
      <c r="R14" s="190"/>
      <c r="S14" s="276"/>
    </row>
    <row r="15" spans="1:19" ht="12.75">
      <c r="A15" s="192">
        <v>246</v>
      </c>
      <c r="B15" s="188" t="s">
        <v>167</v>
      </c>
      <c r="C15" s="204"/>
      <c r="D15" s="204"/>
      <c r="E15" s="204"/>
      <c r="F15" s="204"/>
      <c r="G15" s="204"/>
      <c r="H15" s="204"/>
      <c r="I15" s="277"/>
      <c r="J15" s="204"/>
      <c r="K15" s="204"/>
      <c r="L15" s="204"/>
      <c r="M15" s="204"/>
      <c r="N15" s="204"/>
      <c r="O15" s="204"/>
      <c r="P15" s="204"/>
      <c r="Q15" s="204"/>
      <c r="R15" s="204"/>
      <c r="S15" s="277"/>
    </row>
    <row r="16" spans="1:19" ht="12.75">
      <c r="A16" s="192">
        <v>25</v>
      </c>
      <c r="B16" s="188" t="s">
        <v>144</v>
      </c>
      <c r="C16" s="204"/>
      <c r="D16" s="204"/>
      <c r="E16" s="204"/>
      <c r="F16" s="204"/>
      <c r="G16" s="204"/>
      <c r="H16" s="204"/>
      <c r="I16" s="277"/>
      <c r="J16" s="204"/>
      <c r="K16" s="204"/>
      <c r="L16" s="204"/>
      <c r="M16" s="204"/>
      <c r="N16" s="204"/>
      <c r="O16" s="204"/>
      <c r="P16" s="204"/>
      <c r="Q16" s="204"/>
      <c r="R16" s="204"/>
      <c r="S16" s="277"/>
    </row>
    <row r="17" spans="1:19" ht="12.75">
      <c r="A17" s="180">
        <v>26</v>
      </c>
      <c r="B17" s="198" t="s">
        <v>168</v>
      </c>
      <c r="C17" s="185"/>
      <c r="D17" s="185"/>
      <c r="E17" s="185"/>
      <c r="F17" s="185"/>
      <c r="G17" s="185"/>
      <c r="H17" s="185"/>
      <c r="I17" s="275"/>
      <c r="J17" s="185"/>
      <c r="K17" s="185"/>
      <c r="L17" s="185"/>
      <c r="M17" s="185"/>
      <c r="N17" s="185"/>
      <c r="O17" s="185"/>
      <c r="P17" s="185"/>
      <c r="Q17" s="185"/>
      <c r="R17" s="185"/>
      <c r="S17" s="275"/>
    </row>
    <row r="18" spans="1:19" ht="12.75">
      <c r="A18" s="182">
        <v>27</v>
      </c>
      <c r="B18" s="183" t="s">
        <v>169</v>
      </c>
      <c r="C18" s="185"/>
      <c r="D18" s="185"/>
      <c r="E18" s="185"/>
      <c r="F18" s="185"/>
      <c r="G18" s="185"/>
      <c r="H18" s="185"/>
      <c r="I18" s="275"/>
      <c r="J18" s="185"/>
      <c r="K18" s="185"/>
      <c r="L18" s="185"/>
      <c r="M18" s="185"/>
      <c r="N18" s="185"/>
      <c r="O18" s="185"/>
      <c r="P18" s="185"/>
      <c r="Q18" s="185"/>
      <c r="R18" s="185"/>
      <c r="S18" s="275"/>
    </row>
    <row r="19" spans="1:19" ht="12.75">
      <c r="A19" s="200">
        <v>271</v>
      </c>
      <c r="B19" s="189" t="s">
        <v>137</v>
      </c>
      <c r="C19" s="190"/>
      <c r="D19" s="190"/>
      <c r="E19" s="190"/>
      <c r="F19" s="190"/>
      <c r="G19" s="190"/>
      <c r="H19" s="190"/>
      <c r="I19" s="276"/>
      <c r="J19" s="190"/>
      <c r="K19" s="190"/>
      <c r="L19" s="190"/>
      <c r="M19" s="190"/>
      <c r="N19" s="190"/>
      <c r="O19" s="190"/>
      <c r="P19" s="190"/>
      <c r="Q19" s="190"/>
      <c r="R19" s="190"/>
      <c r="S19" s="276"/>
    </row>
    <row r="20" spans="1:19" ht="12.75">
      <c r="A20" s="200">
        <v>272</v>
      </c>
      <c r="B20" s="188" t="s">
        <v>9</v>
      </c>
      <c r="C20" s="190"/>
      <c r="D20" s="190"/>
      <c r="E20" s="190"/>
      <c r="F20" s="190"/>
      <c r="G20" s="190"/>
      <c r="H20" s="190"/>
      <c r="I20" s="276"/>
      <c r="J20" s="190"/>
      <c r="K20" s="190"/>
      <c r="L20" s="190"/>
      <c r="M20" s="190"/>
      <c r="N20" s="190"/>
      <c r="O20" s="190"/>
      <c r="P20" s="190"/>
      <c r="Q20" s="190"/>
      <c r="R20" s="190"/>
      <c r="S20" s="276"/>
    </row>
    <row r="21" spans="1:19" ht="13.5" thickBot="1">
      <c r="A21" s="193">
        <v>28</v>
      </c>
      <c r="B21" s="195" t="s">
        <v>170</v>
      </c>
      <c r="C21" s="196"/>
      <c r="D21" s="196"/>
      <c r="E21" s="196"/>
      <c r="F21" s="196"/>
      <c r="G21" s="196"/>
      <c r="H21" s="196"/>
      <c r="I21" s="278"/>
      <c r="J21" s="196"/>
      <c r="K21" s="196"/>
      <c r="L21" s="196"/>
      <c r="M21" s="196"/>
      <c r="N21" s="196"/>
      <c r="O21" s="196"/>
      <c r="P21" s="196"/>
      <c r="Q21" s="196"/>
      <c r="R21" s="196"/>
      <c r="S21" s="278"/>
    </row>
    <row r="22" spans="1:19" ht="13.5" thickBot="1">
      <c r="A22" s="177">
        <v>1</v>
      </c>
      <c r="B22" s="178" t="s">
        <v>154</v>
      </c>
      <c r="C22" s="179">
        <f>SUM(C24:C28,C34:C37)</f>
        <v>27022</v>
      </c>
      <c r="D22" s="179">
        <f aca="true" t="shared" si="6" ref="D22:K22">SUM(D24:D28,D34:D37)</f>
        <v>0</v>
      </c>
      <c r="E22" s="179">
        <f t="shared" si="6"/>
        <v>2793</v>
      </c>
      <c r="F22" s="179">
        <f t="shared" si="6"/>
        <v>43</v>
      </c>
      <c r="G22" s="179">
        <f t="shared" si="6"/>
        <v>2836</v>
      </c>
      <c r="H22" s="179">
        <f t="shared" si="6"/>
        <v>1559</v>
      </c>
      <c r="I22" s="272">
        <f>+H22/G22</f>
        <v>0.5497179125528914</v>
      </c>
      <c r="J22" s="179">
        <f t="shared" si="6"/>
        <v>0</v>
      </c>
      <c r="K22" s="179">
        <f t="shared" si="6"/>
        <v>0</v>
      </c>
      <c r="L22" s="179">
        <f aca="true" t="shared" si="7" ref="L22:Q22">SUM(L24:L28,L34:L37)</f>
        <v>0</v>
      </c>
      <c r="M22" s="179">
        <f t="shared" si="7"/>
        <v>0</v>
      </c>
      <c r="N22" s="179">
        <f t="shared" si="7"/>
        <v>0</v>
      </c>
      <c r="O22" s="179">
        <f t="shared" si="7"/>
        <v>0</v>
      </c>
      <c r="P22" s="179">
        <f t="shared" si="7"/>
        <v>0</v>
      </c>
      <c r="Q22" s="179">
        <f t="shared" si="7"/>
        <v>26746</v>
      </c>
      <c r="R22" s="179">
        <f>SUM(R24:R28,R34:R37)</f>
        <v>26491</v>
      </c>
      <c r="S22" s="272">
        <f>+R22/Q22</f>
        <v>0.990465864054438</v>
      </c>
    </row>
    <row r="23" spans="1:19" ht="48.75" customHeight="1" thickBot="1">
      <c r="A23" s="208"/>
      <c r="B23" s="209" t="s">
        <v>186</v>
      </c>
      <c r="C23" s="211">
        <f aca="true" t="shared" si="8" ref="C23:H23">+C22-C30</f>
        <v>27022</v>
      </c>
      <c r="D23" s="211">
        <f t="shared" si="8"/>
        <v>0</v>
      </c>
      <c r="E23" s="211">
        <f t="shared" si="8"/>
        <v>2793</v>
      </c>
      <c r="F23" s="211">
        <f t="shared" si="8"/>
        <v>43</v>
      </c>
      <c r="G23" s="211">
        <f t="shared" si="8"/>
        <v>2836</v>
      </c>
      <c r="H23" s="211">
        <f t="shared" si="8"/>
        <v>1559</v>
      </c>
      <c r="I23" s="279">
        <f>+H23/G23</f>
        <v>0.5497179125528914</v>
      </c>
      <c r="J23" s="211">
        <f aca="true" t="shared" si="9" ref="J23:O23">+J22-J30</f>
        <v>0</v>
      </c>
      <c r="K23" s="211">
        <f t="shared" si="9"/>
        <v>0</v>
      </c>
      <c r="L23" s="211">
        <f t="shared" si="9"/>
        <v>0</v>
      </c>
      <c r="M23" s="211">
        <f t="shared" si="9"/>
        <v>0</v>
      </c>
      <c r="N23" s="211">
        <f t="shared" si="9"/>
        <v>0</v>
      </c>
      <c r="O23" s="211">
        <f t="shared" si="9"/>
        <v>0</v>
      </c>
      <c r="P23" s="211">
        <f>+P22-P30</f>
        <v>0</v>
      </c>
      <c r="Q23" s="211">
        <f>+Q22-Q30</f>
        <v>26746</v>
      </c>
      <c r="R23" s="211">
        <f>+R22-R30</f>
        <v>26491</v>
      </c>
      <c r="S23" s="279">
        <f>+R23/Q23</f>
        <v>0.990465864054438</v>
      </c>
    </row>
    <row r="24" spans="1:19" ht="12.75">
      <c r="A24" s="217">
        <v>11</v>
      </c>
      <c r="B24" s="218" t="s">
        <v>4</v>
      </c>
      <c r="C24" s="219">
        <f>+'3.sz.m.Kiadások'!C$5</f>
        <v>10413</v>
      </c>
      <c r="D24" s="219">
        <f>+'3.sz.m.Kiadások'!D$5</f>
        <v>0</v>
      </c>
      <c r="E24" s="219">
        <f>+'3.sz.m.Kiadások'!E$5</f>
        <v>0</v>
      </c>
      <c r="F24" s="219">
        <f>+'3.sz.m.Kiadások'!F$5</f>
        <v>0</v>
      </c>
      <c r="G24" s="219">
        <f>+'3.sz.m.Kiadások'!G$5</f>
        <v>0</v>
      </c>
      <c r="H24" s="219">
        <f>+'3.sz.m.Kiadások'!H$5</f>
        <v>0</v>
      </c>
      <c r="I24" s="280" t="e">
        <f>+H24/G24</f>
        <v>#DIV/0!</v>
      </c>
      <c r="J24" s="219">
        <f>+'3.sz.m.Kiadások'!J$5</f>
        <v>0</v>
      </c>
      <c r="K24" s="219">
        <f>+'3.sz.m.Kiadások'!K$5</f>
        <v>0</v>
      </c>
      <c r="L24" s="219">
        <f>+'3.sz.m.Kiadások'!L$5</f>
        <v>0</v>
      </c>
      <c r="M24" s="219">
        <f>+'3.sz.m.Kiadások'!M$5</f>
        <v>0</v>
      </c>
      <c r="N24" s="219">
        <f>+'3.sz.m.Kiadások'!N$5</f>
        <v>0</v>
      </c>
      <c r="O24" s="219">
        <f>+'3.sz.m.Kiadások'!O$5</f>
        <v>0</v>
      </c>
      <c r="P24" s="219">
        <f>+'3.sz.m.Kiadások'!P$5</f>
        <v>0</v>
      </c>
      <c r="Q24" s="219">
        <f>+'3.sz.m.Kiadások'!Q$5</f>
        <v>12597</v>
      </c>
      <c r="R24" s="219">
        <f>+'3.sz.m.Kiadások'!AA5</f>
        <v>12451</v>
      </c>
      <c r="S24" s="280">
        <f>+R24/Q24</f>
        <v>0.9884099388743351</v>
      </c>
    </row>
    <row r="25" spans="1:19" ht="12.75">
      <c r="A25" s="187">
        <v>12</v>
      </c>
      <c r="B25" s="188" t="s">
        <v>178</v>
      </c>
      <c r="C25" s="203">
        <f>+'3.sz.m.Kiadások'!C$9</f>
        <v>2793</v>
      </c>
      <c r="D25" s="203">
        <f>+'3.sz.m.Kiadások'!D$9</f>
        <v>0</v>
      </c>
      <c r="E25" s="203">
        <f>+'3.sz.m.Kiadások'!E$9</f>
        <v>2793</v>
      </c>
      <c r="F25" s="203">
        <f>+'3.sz.m.Kiadások'!F$9</f>
        <v>43</v>
      </c>
      <c r="G25" s="203">
        <f>+'3.sz.m.Kiadások'!G$9</f>
        <v>2836</v>
      </c>
      <c r="H25" s="203">
        <f>+'3.sz.m.Kiadások'!H$9</f>
        <v>1435</v>
      </c>
      <c r="I25" s="281">
        <f>+H25/G25</f>
        <v>0.5059943582510579</v>
      </c>
      <c r="J25" s="203">
        <f>+'3.sz.m.Kiadások'!J$9</f>
        <v>0</v>
      </c>
      <c r="K25" s="203">
        <f>+'3.sz.m.Kiadások'!K$9</f>
        <v>0</v>
      </c>
      <c r="L25" s="203">
        <f>+'3.sz.m.Kiadások'!L$9</f>
        <v>0</v>
      </c>
      <c r="M25" s="203">
        <f>+'3.sz.m.Kiadások'!M$9</f>
        <v>0</v>
      </c>
      <c r="N25" s="203">
        <f>+'3.sz.m.Kiadások'!N$9</f>
        <v>0</v>
      </c>
      <c r="O25" s="203">
        <f>+'3.sz.m.Kiadások'!O$9</f>
        <v>0</v>
      </c>
      <c r="P25" s="203">
        <f>+'3.sz.m.Kiadások'!P$9</f>
        <v>0</v>
      </c>
      <c r="Q25" s="203">
        <f>+'3.sz.m.Kiadások'!Q$9</f>
        <v>3320</v>
      </c>
      <c r="R25" s="203">
        <f>+'3.sz.m.Kiadások'!AA9</f>
        <v>3245</v>
      </c>
      <c r="S25" s="281">
        <f>+R25/Q25</f>
        <v>0.9774096385542169</v>
      </c>
    </row>
    <row r="26" spans="1:19" ht="12.75">
      <c r="A26" s="187">
        <v>13</v>
      </c>
      <c r="B26" s="188" t="s">
        <v>183</v>
      </c>
      <c r="C26" s="203">
        <f>+'3.sz.m.Kiadások'!C$10</f>
        <v>13816</v>
      </c>
      <c r="D26" s="203">
        <f>+'3.sz.m.Kiadások'!D$10</f>
        <v>0</v>
      </c>
      <c r="E26" s="203">
        <f>+'3.sz.m.Kiadások'!E$10</f>
        <v>0</v>
      </c>
      <c r="F26" s="203">
        <f>+'3.sz.m.Kiadások'!F$10</f>
        <v>0</v>
      </c>
      <c r="G26" s="203">
        <f>+'3.sz.m.Kiadások'!G$10</f>
        <v>0</v>
      </c>
      <c r="H26" s="203">
        <f>+'3.sz.m.Kiadások'!H$10</f>
        <v>0</v>
      </c>
      <c r="I26" s="281" t="e">
        <f>+H26/G26</f>
        <v>#DIV/0!</v>
      </c>
      <c r="J26" s="203">
        <f>+'3.sz.m.Kiadások'!J$10</f>
        <v>0</v>
      </c>
      <c r="K26" s="203">
        <f>+'3.sz.m.Kiadások'!K$10</f>
        <v>0</v>
      </c>
      <c r="L26" s="203">
        <f>+'3.sz.m.Kiadások'!L$10</f>
        <v>0</v>
      </c>
      <c r="M26" s="203">
        <f>+'3.sz.m.Kiadások'!M$10</f>
        <v>0</v>
      </c>
      <c r="N26" s="203">
        <f>+'3.sz.m.Kiadások'!N$10</f>
        <v>0</v>
      </c>
      <c r="O26" s="203">
        <f>+'3.sz.m.Kiadások'!O$10</f>
        <v>0</v>
      </c>
      <c r="P26" s="203">
        <f>+'3.sz.m.Kiadások'!P$10</f>
        <v>0</v>
      </c>
      <c r="Q26" s="203">
        <f>+'3.sz.m.Kiadások'!Q$10</f>
        <v>10299</v>
      </c>
      <c r="R26" s="203">
        <f>+'3.sz.m.Kiadások'!AA10</f>
        <v>10295</v>
      </c>
      <c r="S26" s="281">
        <f>+R26/Q26</f>
        <v>0.9996116127779396</v>
      </c>
    </row>
    <row r="27" spans="1:19" ht="12.75">
      <c r="A27" s="187">
        <v>131</v>
      </c>
      <c r="B27" s="188" t="s">
        <v>182</v>
      </c>
      <c r="C27" s="203"/>
      <c r="D27" s="203"/>
      <c r="E27" s="203"/>
      <c r="F27" s="203"/>
      <c r="G27" s="203"/>
      <c r="H27" s="203"/>
      <c r="I27" s="281"/>
      <c r="J27" s="203"/>
      <c r="K27" s="203"/>
      <c r="L27" s="203"/>
      <c r="M27" s="203"/>
      <c r="N27" s="203"/>
      <c r="O27" s="203"/>
      <c r="P27" s="203"/>
      <c r="Q27" s="203"/>
      <c r="R27" s="203"/>
      <c r="S27" s="281"/>
    </row>
    <row r="28" spans="1:19" ht="12.75">
      <c r="A28" s="186">
        <v>14</v>
      </c>
      <c r="B28" s="184" t="s">
        <v>155</v>
      </c>
      <c r="C28" s="203"/>
      <c r="D28" s="203"/>
      <c r="E28" s="203"/>
      <c r="F28" s="203"/>
      <c r="G28" s="203"/>
      <c r="H28" s="203"/>
      <c r="I28" s="281"/>
      <c r="J28" s="203"/>
      <c r="K28" s="203"/>
      <c r="L28" s="203"/>
      <c r="M28" s="203"/>
      <c r="N28" s="203"/>
      <c r="O28" s="203"/>
      <c r="P28" s="203"/>
      <c r="Q28" s="203"/>
      <c r="R28" s="203"/>
      <c r="S28" s="281"/>
    </row>
    <row r="29" spans="1:19" ht="12.75">
      <c r="A29" s="187">
        <v>141</v>
      </c>
      <c r="B29" s="188" t="s">
        <v>156</v>
      </c>
      <c r="C29" s="204"/>
      <c r="D29" s="204"/>
      <c r="E29" s="204"/>
      <c r="F29" s="204"/>
      <c r="G29" s="204"/>
      <c r="H29" s="204"/>
      <c r="I29" s="277"/>
      <c r="J29" s="204"/>
      <c r="K29" s="204"/>
      <c r="L29" s="204"/>
      <c r="M29" s="204"/>
      <c r="N29" s="204"/>
      <c r="O29" s="204"/>
      <c r="P29" s="204"/>
      <c r="Q29" s="204"/>
      <c r="R29" s="204"/>
      <c r="S29" s="277"/>
    </row>
    <row r="30" spans="1:19" ht="12.75">
      <c r="A30" s="187">
        <v>142</v>
      </c>
      <c r="B30" s="191" t="s">
        <v>157</v>
      </c>
      <c r="C30" s="204"/>
      <c r="D30" s="204"/>
      <c r="E30" s="204"/>
      <c r="F30" s="204"/>
      <c r="G30" s="204"/>
      <c r="H30" s="204"/>
      <c r="I30" s="277"/>
      <c r="J30" s="204"/>
      <c r="K30" s="204"/>
      <c r="L30" s="204"/>
      <c r="M30" s="204"/>
      <c r="N30" s="204"/>
      <c r="O30" s="204"/>
      <c r="P30" s="204"/>
      <c r="Q30" s="204"/>
      <c r="R30" s="204"/>
      <c r="S30" s="277"/>
    </row>
    <row r="31" spans="1:19" ht="12.75">
      <c r="A31" s="192">
        <v>143</v>
      </c>
      <c r="B31" s="188" t="s">
        <v>158</v>
      </c>
      <c r="C31" s="204"/>
      <c r="D31" s="204"/>
      <c r="E31" s="204"/>
      <c r="F31" s="204"/>
      <c r="G31" s="204"/>
      <c r="H31" s="204"/>
      <c r="I31" s="277"/>
      <c r="J31" s="204"/>
      <c r="K31" s="204"/>
      <c r="L31" s="204"/>
      <c r="M31" s="204"/>
      <c r="N31" s="204"/>
      <c r="O31" s="204"/>
      <c r="P31" s="204"/>
      <c r="Q31" s="204"/>
      <c r="R31" s="204"/>
      <c r="S31" s="277"/>
    </row>
    <row r="32" spans="1:19" ht="12.75">
      <c r="A32" s="192">
        <v>144</v>
      </c>
      <c r="B32" s="188" t="s">
        <v>159</v>
      </c>
      <c r="C32" s="204"/>
      <c r="D32" s="204"/>
      <c r="E32" s="204"/>
      <c r="F32" s="204"/>
      <c r="G32" s="204"/>
      <c r="H32" s="204"/>
      <c r="I32" s="277"/>
      <c r="J32" s="204"/>
      <c r="K32" s="204"/>
      <c r="L32" s="204"/>
      <c r="M32" s="204"/>
      <c r="N32" s="204"/>
      <c r="O32" s="204"/>
      <c r="P32" s="204"/>
      <c r="Q32" s="204"/>
      <c r="R32" s="204"/>
      <c r="S32" s="277"/>
    </row>
    <row r="33" spans="1:19" ht="12.75">
      <c r="A33" s="182">
        <v>15</v>
      </c>
      <c r="B33" s="183" t="s">
        <v>160</v>
      </c>
      <c r="C33" s="204"/>
      <c r="D33" s="204"/>
      <c r="E33" s="204"/>
      <c r="F33" s="204"/>
      <c r="G33" s="204"/>
      <c r="H33" s="204"/>
      <c r="I33" s="277"/>
      <c r="J33" s="204"/>
      <c r="K33" s="204"/>
      <c r="L33" s="204"/>
      <c r="M33" s="204"/>
      <c r="N33" s="204"/>
      <c r="O33" s="204"/>
      <c r="P33" s="204"/>
      <c r="Q33" s="204"/>
      <c r="R33" s="204"/>
      <c r="S33" s="277"/>
    </row>
    <row r="34" spans="1:19" ht="12.75">
      <c r="A34" s="182">
        <v>16</v>
      </c>
      <c r="B34" s="183" t="s">
        <v>121</v>
      </c>
      <c r="C34" s="205"/>
      <c r="D34" s="205"/>
      <c r="E34" s="205"/>
      <c r="F34" s="205"/>
      <c r="G34" s="205"/>
      <c r="H34" s="205"/>
      <c r="I34" s="282"/>
      <c r="J34" s="205"/>
      <c r="K34" s="205"/>
      <c r="L34" s="205">
        <f>+'3.sz.m.Kiadások'!L24</f>
        <v>0</v>
      </c>
      <c r="M34" s="205">
        <f>+K34+L34</f>
        <v>0</v>
      </c>
      <c r="N34" s="205">
        <f>+'3.sz.m.Kiadások'!N24</f>
        <v>0</v>
      </c>
      <c r="O34" s="205">
        <f>+M34+N34</f>
        <v>0</v>
      </c>
      <c r="P34" s="205">
        <f>+'3.sz.m.Kiadások'!P24</f>
        <v>0</v>
      </c>
      <c r="Q34" s="205">
        <v>530</v>
      </c>
      <c r="R34" s="205">
        <f>+'3.sz.m.Kiadások'!AA24</f>
        <v>530</v>
      </c>
      <c r="S34" s="282">
        <f>+R34/Q34</f>
        <v>1</v>
      </c>
    </row>
    <row r="35" spans="1:19" ht="12.75">
      <c r="A35" s="182">
        <v>17</v>
      </c>
      <c r="B35" s="183" t="s">
        <v>161</v>
      </c>
      <c r="C35" s="205"/>
      <c r="D35" s="205"/>
      <c r="E35" s="205"/>
      <c r="F35" s="205"/>
      <c r="G35" s="205"/>
      <c r="H35" s="205"/>
      <c r="I35" s="282"/>
      <c r="J35" s="205"/>
      <c r="K35" s="205"/>
      <c r="L35" s="205"/>
      <c r="M35" s="205"/>
      <c r="N35" s="205"/>
      <c r="O35" s="205"/>
      <c r="P35" s="205"/>
      <c r="Q35" s="205"/>
      <c r="R35" s="205"/>
      <c r="S35" s="282"/>
    </row>
    <row r="36" spans="1:19" ht="12.75">
      <c r="A36" s="182">
        <v>18</v>
      </c>
      <c r="B36" s="183" t="s">
        <v>162</v>
      </c>
      <c r="C36" s="205"/>
      <c r="D36" s="205"/>
      <c r="E36" s="205"/>
      <c r="F36" s="205"/>
      <c r="G36" s="205"/>
      <c r="H36" s="205"/>
      <c r="I36" s="282"/>
      <c r="J36" s="205"/>
      <c r="K36" s="205"/>
      <c r="L36" s="205"/>
      <c r="M36" s="205"/>
      <c r="N36" s="205"/>
      <c r="O36" s="205"/>
      <c r="P36" s="205"/>
      <c r="Q36" s="205"/>
      <c r="R36" s="205"/>
      <c r="S36" s="282"/>
    </row>
    <row r="37" spans="1:19" ht="13.5" thickBot="1">
      <c r="A37" s="193">
        <v>19</v>
      </c>
      <c r="B37" s="194" t="s">
        <v>219</v>
      </c>
      <c r="C37" s="206"/>
      <c r="D37" s="206"/>
      <c r="E37" s="206"/>
      <c r="F37" s="206"/>
      <c r="G37" s="206"/>
      <c r="H37" s="206">
        <f>+'3.sz.m.Kiadások'!H37</f>
        <v>124</v>
      </c>
      <c r="I37" s="283"/>
      <c r="J37" s="206"/>
      <c r="K37" s="206"/>
      <c r="L37" s="206"/>
      <c r="M37" s="206"/>
      <c r="N37" s="206"/>
      <c r="O37" s="206"/>
      <c r="P37" s="206"/>
      <c r="Q37" s="206"/>
      <c r="R37" s="206">
        <f>+'3.sz.m.Kiadások'!AA37</f>
        <v>-30</v>
      </c>
      <c r="S37" s="283"/>
    </row>
    <row r="38" ht="13.5" thickBot="1"/>
    <row r="39" spans="2:19" ht="13.5" hidden="1" thickBot="1">
      <c r="B39" s="462" t="s">
        <v>433</v>
      </c>
      <c r="C39" s="463"/>
      <c r="D39" s="463" t="e">
        <f aca="true" t="shared" si="10" ref="C39:H40">+D3-D21</f>
        <v>#VALUE!</v>
      </c>
      <c r="E39" s="463" t="e">
        <f t="shared" si="10"/>
        <v>#VALUE!</v>
      </c>
      <c r="F39" s="463" t="e">
        <f t="shared" si="10"/>
        <v>#VALUE!</v>
      </c>
      <c r="G39" s="463" t="e">
        <f t="shared" si="10"/>
        <v>#VALUE!</v>
      </c>
      <c r="H39" s="463" t="e">
        <f t="shared" si="10"/>
        <v>#VALUE!</v>
      </c>
      <c r="I39" s="464"/>
      <c r="J39" s="463" t="e">
        <f aca="true" t="shared" si="11" ref="J39:O40">+J3-J21</f>
        <v>#VALUE!</v>
      </c>
      <c r="K39" s="463" t="e">
        <f t="shared" si="11"/>
        <v>#VALUE!</v>
      </c>
      <c r="L39" s="463" t="e">
        <f t="shared" si="11"/>
        <v>#VALUE!</v>
      </c>
      <c r="M39" s="463" t="e">
        <f t="shared" si="11"/>
        <v>#VALUE!</v>
      </c>
      <c r="N39" s="463" t="e">
        <f t="shared" si="11"/>
        <v>#VALUE!</v>
      </c>
      <c r="O39" s="463" t="e">
        <f t="shared" si="11"/>
        <v>#VALUE!</v>
      </c>
      <c r="P39" s="463" t="e">
        <f>+P3-P21</f>
        <v>#VALUE!</v>
      </c>
      <c r="Q39" s="463"/>
      <c r="R39" s="463">
        <v>91</v>
      </c>
      <c r="S39" s="464"/>
    </row>
    <row r="40" spans="2:19" ht="13.5" thickBot="1">
      <c r="B40" s="462" t="s">
        <v>434</v>
      </c>
      <c r="C40" s="463">
        <f t="shared" si="10"/>
        <v>0</v>
      </c>
      <c r="D40" s="463">
        <f t="shared" si="10"/>
        <v>0</v>
      </c>
      <c r="E40" s="463">
        <f t="shared" si="10"/>
        <v>-2793</v>
      </c>
      <c r="F40" s="463">
        <f t="shared" si="10"/>
        <v>-43</v>
      </c>
      <c r="G40" s="463">
        <f t="shared" si="10"/>
        <v>-2836</v>
      </c>
      <c r="H40" s="463">
        <f t="shared" si="10"/>
        <v>-1559</v>
      </c>
      <c r="I40" s="464"/>
      <c r="J40" s="463">
        <f t="shared" si="11"/>
        <v>0</v>
      </c>
      <c r="K40" s="463">
        <f t="shared" si="11"/>
        <v>0</v>
      </c>
      <c r="L40" s="463">
        <f t="shared" si="11"/>
        <v>0</v>
      </c>
      <c r="M40" s="463">
        <f t="shared" si="11"/>
        <v>0</v>
      </c>
      <c r="N40" s="463">
        <f t="shared" si="11"/>
        <v>0</v>
      </c>
      <c r="O40" s="463">
        <f t="shared" si="11"/>
        <v>0</v>
      </c>
      <c r="P40" s="463">
        <f>+P4-P22</f>
        <v>0</v>
      </c>
      <c r="Q40" s="463">
        <f>+Q4-Q22</f>
        <v>0</v>
      </c>
      <c r="R40" s="463">
        <f>+R39+R4-R22</f>
        <v>546</v>
      </c>
      <c r="S40" s="464"/>
    </row>
    <row r="41" spans="3:18" ht="12.75">
      <c r="C41" s="58"/>
      <c r="D41" s="58"/>
      <c r="E41" s="58"/>
      <c r="F41" s="58"/>
      <c r="G41" s="58"/>
      <c r="H41" s="58"/>
      <c r="J41" s="58"/>
      <c r="K41" s="58"/>
      <c r="L41" s="58"/>
      <c r="M41" s="58"/>
      <c r="N41" s="58"/>
      <c r="O41" s="58"/>
      <c r="P41" s="58"/>
      <c r="Q41" s="58"/>
      <c r="R41" s="58"/>
    </row>
  </sheetData>
  <sheetProtection/>
  <mergeCells count="1">
    <mergeCell ref="A1:C1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scale="78" r:id="rId1"/>
  <headerFooter alignWithMargins="0">
    <oddHeader>&amp;L1. számú melléklet&amp;C&amp;"Arial,Félkövér"&amp;12Öregiskola Közösségi Ház és Könyvtár 2013. évi bevételei és kiadásai&amp;R A 2013. évi zárszámadási rendelethez</oddHeader>
    <oddFooter>&amp;L&amp;"Arial,Dőlt"&amp;8&amp;D&amp;R&amp;"Arial,Dőlt"&amp;8&amp;F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S82"/>
  <sheetViews>
    <sheetView zoomScalePageLayoutView="0" workbookViewId="0" topLeftCell="A1">
      <pane xSplit="2" ySplit="4" topLeftCell="C35" activePane="bottomRight" state="frozen"/>
      <selection pane="topLeft" activeCell="S8" sqref="S8"/>
      <selection pane="topRight" activeCell="S8" sqref="S8"/>
      <selection pane="bottomLeft" activeCell="S8" sqref="S8"/>
      <selection pane="bottomRight" activeCell="R67" sqref="R67"/>
    </sheetView>
  </sheetViews>
  <sheetFormatPr defaultColWidth="8.8515625" defaultRowHeight="12.75"/>
  <cols>
    <col min="1" max="1" width="5.00390625" style="12" customWidth="1"/>
    <col min="2" max="2" width="54.28125" style="12" customWidth="1"/>
    <col min="3" max="3" width="16.140625" style="12" customWidth="1"/>
    <col min="4" max="16" width="16.140625" style="12" hidden="1" customWidth="1"/>
    <col min="17" max="19" width="16.140625" style="12" customWidth="1"/>
    <col min="20" max="16384" width="8.8515625" style="12" customWidth="1"/>
  </cols>
  <sheetData>
    <row r="1" spans="1:19" s="146" customFormat="1" ht="39" thickBot="1">
      <c r="A1" s="144" t="s">
        <v>23</v>
      </c>
      <c r="B1" s="145" t="s">
        <v>24</v>
      </c>
      <c r="C1" s="68" t="s">
        <v>429</v>
      </c>
      <c r="D1" s="152" t="s">
        <v>190</v>
      </c>
      <c r="E1" s="223" t="s">
        <v>191</v>
      </c>
      <c r="F1" s="152" t="s">
        <v>196</v>
      </c>
      <c r="G1" s="152" t="s">
        <v>197</v>
      </c>
      <c r="H1" s="269" t="s">
        <v>199</v>
      </c>
      <c r="I1" s="269" t="s">
        <v>200</v>
      </c>
      <c r="J1" s="152" t="s">
        <v>192</v>
      </c>
      <c r="K1" s="152" t="s">
        <v>193</v>
      </c>
      <c r="L1" s="152" t="s">
        <v>203</v>
      </c>
      <c r="M1" s="223" t="s">
        <v>204</v>
      </c>
      <c r="N1" s="152" t="s">
        <v>205</v>
      </c>
      <c r="O1" s="223" t="s">
        <v>206</v>
      </c>
      <c r="P1" s="152" t="s">
        <v>209</v>
      </c>
      <c r="Q1" s="223" t="s">
        <v>217</v>
      </c>
      <c r="R1" s="223" t="s">
        <v>215</v>
      </c>
      <c r="S1" s="290" t="s">
        <v>216</v>
      </c>
    </row>
    <row r="2" spans="1:19" ht="13.5" thickBot="1">
      <c r="A2" s="13"/>
      <c r="B2" s="14"/>
      <c r="C2" s="68"/>
      <c r="D2" s="68"/>
      <c r="E2" s="65"/>
      <c r="F2" s="68"/>
      <c r="G2" s="68"/>
      <c r="H2" s="68"/>
      <c r="I2" s="68"/>
      <c r="J2" s="68"/>
      <c r="K2" s="68"/>
      <c r="L2" s="68"/>
      <c r="M2" s="65"/>
      <c r="N2" s="68"/>
      <c r="O2" s="65"/>
      <c r="P2" s="68"/>
      <c r="Q2" s="65"/>
      <c r="R2" s="65"/>
      <c r="S2" s="65"/>
    </row>
    <row r="3" spans="1:19" ht="12.75">
      <c r="A3" s="13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3.5" thickBot="1">
      <c r="A4" s="16">
        <v>1</v>
      </c>
      <c r="B4" s="3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  <c r="P4" s="16">
        <v>16</v>
      </c>
      <c r="Q4" s="16">
        <v>4</v>
      </c>
      <c r="R4" s="16">
        <v>5</v>
      </c>
      <c r="S4" s="16">
        <v>6</v>
      </c>
    </row>
    <row r="5" spans="1:19" ht="13.5" thickBot="1">
      <c r="A5" s="17" t="s">
        <v>27</v>
      </c>
      <c r="B5" s="82" t="s">
        <v>28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19" ht="13.5" thickBot="1">
      <c r="A6" s="83" t="s">
        <v>29</v>
      </c>
      <c r="B6" s="84" t="s">
        <v>30</v>
      </c>
      <c r="C6" s="85">
        <f>SUM(C7:C11)</f>
        <v>2032</v>
      </c>
      <c r="D6" s="85">
        <f aca="true" t="shared" si="0" ref="D6:R6">SUM(D7:D11)</f>
        <v>0</v>
      </c>
      <c r="E6" s="85">
        <f t="shared" si="0"/>
        <v>0</v>
      </c>
      <c r="F6" s="85">
        <f t="shared" si="0"/>
        <v>0</v>
      </c>
      <c r="G6" s="85">
        <f t="shared" si="0"/>
        <v>0</v>
      </c>
      <c r="H6" s="85">
        <f t="shared" si="0"/>
        <v>0</v>
      </c>
      <c r="I6" s="85">
        <f t="shared" si="0"/>
        <v>0</v>
      </c>
      <c r="J6" s="85">
        <f t="shared" si="0"/>
        <v>0</v>
      </c>
      <c r="K6" s="85">
        <f t="shared" si="0"/>
        <v>0</v>
      </c>
      <c r="L6" s="85">
        <f t="shared" si="0"/>
        <v>0</v>
      </c>
      <c r="M6" s="85">
        <f t="shared" si="0"/>
        <v>0</v>
      </c>
      <c r="N6" s="85">
        <f t="shared" si="0"/>
        <v>0</v>
      </c>
      <c r="O6" s="85">
        <f t="shared" si="0"/>
        <v>0</v>
      </c>
      <c r="P6" s="85">
        <f t="shared" si="0"/>
        <v>0</v>
      </c>
      <c r="Q6" s="85">
        <f t="shared" si="0"/>
        <v>2192</v>
      </c>
      <c r="R6" s="85">
        <f t="shared" si="0"/>
        <v>2192</v>
      </c>
      <c r="S6" s="245">
        <f>+R6/Q6</f>
        <v>1</v>
      </c>
    </row>
    <row r="7" spans="1:19" ht="13.5" thickTop="1">
      <c r="A7" s="18"/>
      <c r="B7" s="19" t="s">
        <v>93</v>
      </c>
      <c r="C7" s="132"/>
      <c r="D7" s="132"/>
      <c r="E7" s="132">
        <f aca="true" t="shared" si="1" ref="E7:E66">+C7+D7</f>
        <v>0</v>
      </c>
      <c r="F7" s="132"/>
      <c r="G7" s="132">
        <f aca="true" t="shared" si="2" ref="G7:G66">+E7+F7</f>
        <v>0</v>
      </c>
      <c r="H7" s="132"/>
      <c r="I7" s="246"/>
      <c r="J7" s="132"/>
      <c r="K7" s="132">
        <f aca="true" t="shared" si="3" ref="K7:K66">+G7+J7</f>
        <v>0</v>
      </c>
      <c r="L7" s="132"/>
      <c r="M7" s="132">
        <f aca="true" t="shared" si="4" ref="M7:M66">+K7+L7</f>
        <v>0</v>
      </c>
      <c r="N7" s="132"/>
      <c r="O7" s="132">
        <f aca="true" t="shared" si="5" ref="O7:O66">+M7+N7</f>
        <v>0</v>
      </c>
      <c r="P7" s="132"/>
      <c r="Q7" s="132">
        <f aca="true" t="shared" si="6" ref="Q7:R66">+O7+P7</f>
        <v>0</v>
      </c>
      <c r="R7" s="132"/>
      <c r="S7" s="246"/>
    </row>
    <row r="8" spans="1:19" ht="12.75">
      <c r="A8" s="22"/>
      <c r="B8" s="23" t="s">
        <v>94</v>
      </c>
      <c r="C8" s="21">
        <v>850</v>
      </c>
      <c r="D8" s="21"/>
      <c r="E8" s="21"/>
      <c r="F8" s="21"/>
      <c r="G8" s="21"/>
      <c r="H8" s="21"/>
      <c r="I8" s="247"/>
      <c r="J8" s="21"/>
      <c r="K8" s="21"/>
      <c r="L8" s="21"/>
      <c r="M8" s="21"/>
      <c r="N8" s="21"/>
      <c r="O8" s="21"/>
      <c r="P8" s="21"/>
      <c r="Q8" s="21">
        <v>1354</v>
      </c>
      <c r="R8" s="21">
        <v>1354</v>
      </c>
      <c r="S8" s="247">
        <f aca="true" t="shared" si="7" ref="S8:S67">+R8/Q8</f>
        <v>1</v>
      </c>
    </row>
    <row r="9" spans="1:19" ht="12.75">
      <c r="A9" s="22"/>
      <c r="B9" s="23" t="s">
        <v>95</v>
      </c>
      <c r="C9" s="21">
        <v>750</v>
      </c>
      <c r="D9" s="21"/>
      <c r="E9" s="21"/>
      <c r="F9" s="21"/>
      <c r="G9" s="21"/>
      <c r="H9" s="21"/>
      <c r="I9" s="247"/>
      <c r="J9" s="21"/>
      <c r="K9" s="21"/>
      <c r="L9" s="21"/>
      <c r="M9" s="21"/>
      <c r="N9" s="21"/>
      <c r="O9" s="21"/>
      <c r="P9" s="21"/>
      <c r="Q9" s="21">
        <v>342</v>
      </c>
      <c r="R9" s="21">
        <v>342</v>
      </c>
      <c r="S9" s="247">
        <f t="shared" si="7"/>
        <v>1</v>
      </c>
    </row>
    <row r="10" spans="1:19" ht="12.75">
      <c r="A10" s="22"/>
      <c r="B10" s="24" t="s">
        <v>76</v>
      </c>
      <c r="C10" s="21">
        <v>432</v>
      </c>
      <c r="D10" s="21"/>
      <c r="E10" s="21"/>
      <c r="F10" s="21"/>
      <c r="G10" s="21"/>
      <c r="H10" s="21"/>
      <c r="I10" s="247"/>
      <c r="J10" s="21"/>
      <c r="K10" s="21"/>
      <c r="L10" s="21"/>
      <c r="M10" s="21"/>
      <c r="N10" s="21"/>
      <c r="O10" s="21"/>
      <c r="P10" s="21"/>
      <c r="Q10" s="21">
        <v>450</v>
      </c>
      <c r="R10" s="21">
        <v>450</v>
      </c>
      <c r="S10" s="247">
        <f t="shared" si="7"/>
        <v>1</v>
      </c>
    </row>
    <row r="11" spans="1:19" ht="13.5" thickBot="1">
      <c r="A11" s="22"/>
      <c r="B11" s="24" t="s">
        <v>31</v>
      </c>
      <c r="C11" s="21"/>
      <c r="D11" s="21"/>
      <c r="E11" s="21"/>
      <c r="F11" s="21"/>
      <c r="G11" s="21"/>
      <c r="H11" s="21"/>
      <c r="I11" s="247"/>
      <c r="J11" s="21"/>
      <c r="K11" s="21"/>
      <c r="L11" s="21"/>
      <c r="M11" s="21"/>
      <c r="N11" s="21"/>
      <c r="O11" s="21"/>
      <c r="P11" s="21"/>
      <c r="Q11" s="21">
        <v>46</v>
      </c>
      <c r="R11" s="21">
        <v>46</v>
      </c>
      <c r="S11" s="247">
        <f t="shared" si="7"/>
        <v>1</v>
      </c>
    </row>
    <row r="12" spans="1:19" ht="13.5" hidden="1" thickBot="1">
      <c r="A12" s="83" t="s">
        <v>32</v>
      </c>
      <c r="B12" s="86" t="s">
        <v>33</v>
      </c>
      <c r="C12" s="87">
        <f>SUM(C13:C17)</f>
        <v>0</v>
      </c>
      <c r="D12" s="87">
        <f>SUM(D13:D17)</f>
        <v>0</v>
      </c>
      <c r="E12" s="87">
        <f t="shared" si="1"/>
        <v>0</v>
      </c>
      <c r="F12" s="87">
        <f>SUM(F13:F17)</f>
        <v>0</v>
      </c>
      <c r="G12" s="87">
        <f t="shared" si="2"/>
        <v>0</v>
      </c>
      <c r="H12" s="87">
        <f>SUM(H13:H17)</f>
        <v>0</v>
      </c>
      <c r="I12" s="248" t="e">
        <f aca="true" t="shared" si="8" ref="I12:I65">+H12/G12</f>
        <v>#DIV/0!</v>
      </c>
      <c r="J12" s="87">
        <f>SUM(J13:J17)</f>
        <v>0</v>
      </c>
      <c r="K12" s="87">
        <f t="shared" si="3"/>
        <v>0</v>
      </c>
      <c r="L12" s="87">
        <f>SUM(L13:L17)</f>
        <v>0</v>
      </c>
      <c r="M12" s="87">
        <f t="shared" si="4"/>
        <v>0</v>
      </c>
      <c r="N12" s="87">
        <f>SUM(N13:N17)</f>
        <v>0</v>
      </c>
      <c r="O12" s="87">
        <f t="shared" si="5"/>
        <v>0</v>
      </c>
      <c r="P12" s="87">
        <f>SUM(P13:P17)</f>
        <v>0</v>
      </c>
      <c r="Q12" s="87">
        <f t="shared" si="6"/>
        <v>0</v>
      </c>
      <c r="R12" s="87">
        <f t="shared" si="6"/>
        <v>0</v>
      </c>
      <c r="S12" s="248" t="e">
        <f t="shared" si="7"/>
        <v>#DIV/0!</v>
      </c>
    </row>
    <row r="13" spans="1:19" ht="13.5" hidden="1" thickBot="1">
      <c r="A13" s="22"/>
      <c r="B13" s="23" t="s">
        <v>34</v>
      </c>
      <c r="C13" s="21"/>
      <c r="D13" s="21"/>
      <c r="E13" s="21">
        <f t="shared" si="1"/>
        <v>0</v>
      </c>
      <c r="F13" s="21"/>
      <c r="G13" s="21">
        <f t="shared" si="2"/>
        <v>0</v>
      </c>
      <c r="H13" s="21"/>
      <c r="I13" s="247" t="e">
        <f t="shared" si="8"/>
        <v>#DIV/0!</v>
      </c>
      <c r="J13" s="21"/>
      <c r="K13" s="21">
        <f t="shared" si="3"/>
        <v>0</v>
      </c>
      <c r="L13" s="21"/>
      <c r="M13" s="21">
        <f t="shared" si="4"/>
        <v>0</v>
      </c>
      <c r="N13" s="21"/>
      <c r="O13" s="21">
        <f t="shared" si="5"/>
        <v>0</v>
      </c>
      <c r="P13" s="21"/>
      <c r="Q13" s="21">
        <f t="shared" si="6"/>
        <v>0</v>
      </c>
      <c r="R13" s="21">
        <f t="shared" si="6"/>
        <v>0</v>
      </c>
      <c r="S13" s="247" t="e">
        <f t="shared" si="7"/>
        <v>#DIV/0!</v>
      </c>
    </row>
    <row r="14" spans="1:19" ht="13.5" hidden="1" thickBot="1">
      <c r="A14" s="22"/>
      <c r="B14" s="23" t="s">
        <v>13</v>
      </c>
      <c r="C14" s="132"/>
      <c r="D14" s="132"/>
      <c r="E14" s="132">
        <f t="shared" si="1"/>
        <v>0</v>
      </c>
      <c r="F14" s="132"/>
      <c r="G14" s="132">
        <f t="shared" si="2"/>
        <v>0</v>
      </c>
      <c r="H14" s="132"/>
      <c r="I14" s="246" t="e">
        <f t="shared" si="8"/>
        <v>#DIV/0!</v>
      </c>
      <c r="J14" s="132"/>
      <c r="K14" s="132">
        <f t="shared" si="3"/>
        <v>0</v>
      </c>
      <c r="L14" s="132"/>
      <c r="M14" s="132">
        <f t="shared" si="4"/>
        <v>0</v>
      </c>
      <c r="N14" s="132"/>
      <c r="O14" s="132">
        <f t="shared" si="5"/>
        <v>0</v>
      </c>
      <c r="P14" s="132"/>
      <c r="Q14" s="132">
        <f t="shared" si="6"/>
        <v>0</v>
      </c>
      <c r="R14" s="132">
        <f t="shared" si="6"/>
        <v>0</v>
      </c>
      <c r="S14" s="246" t="e">
        <f t="shared" si="7"/>
        <v>#DIV/0!</v>
      </c>
    </row>
    <row r="15" spans="1:19" ht="13.5" hidden="1" thickBot="1">
      <c r="A15" s="22"/>
      <c r="B15" s="23" t="s">
        <v>131</v>
      </c>
      <c r="C15" s="132"/>
      <c r="D15" s="132"/>
      <c r="E15" s="132">
        <f t="shared" si="1"/>
        <v>0</v>
      </c>
      <c r="F15" s="132"/>
      <c r="G15" s="132">
        <f t="shared" si="2"/>
        <v>0</v>
      </c>
      <c r="H15" s="132"/>
      <c r="I15" s="246" t="e">
        <f t="shared" si="8"/>
        <v>#DIV/0!</v>
      </c>
      <c r="J15" s="132"/>
      <c r="K15" s="132">
        <f t="shared" si="3"/>
        <v>0</v>
      </c>
      <c r="L15" s="132"/>
      <c r="M15" s="132">
        <f t="shared" si="4"/>
        <v>0</v>
      </c>
      <c r="N15" s="132"/>
      <c r="O15" s="132">
        <f t="shared" si="5"/>
        <v>0</v>
      </c>
      <c r="P15" s="132"/>
      <c r="Q15" s="132">
        <f t="shared" si="6"/>
        <v>0</v>
      </c>
      <c r="R15" s="132">
        <f t="shared" si="6"/>
        <v>0</v>
      </c>
      <c r="S15" s="246" t="e">
        <f t="shared" si="7"/>
        <v>#DIV/0!</v>
      </c>
    </row>
    <row r="16" spans="1:19" ht="13.5" hidden="1" thickBot="1">
      <c r="A16" s="22"/>
      <c r="B16" s="23" t="s">
        <v>96</v>
      </c>
      <c r="C16" s="132"/>
      <c r="D16" s="132"/>
      <c r="E16" s="132">
        <f t="shared" si="1"/>
        <v>0</v>
      </c>
      <c r="F16" s="132"/>
      <c r="G16" s="132">
        <f t="shared" si="2"/>
        <v>0</v>
      </c>
      <c r="H16" s="132"/>
      <c r="I16" s="246" t="e">
        <f t="shared" si="8"/>
        <v>#DIV/0!</v>
      </c>
      <c r="J16" s="132"/>
      <c r="K16" s="132">
        <f t="shared" si="3"/>
        <v>0</v>
      </c>
      <c r="L16" s="132"/>
      <c r="M16" s="132">
        <f t="shared" si="4"/>
        <v>0</v>
      </c>
      <c r="N16" s="132"/>
      <c r="O16" s="132">
        <f t="shared" si="5"/>
        <v>0</v>
      </c>
      <c r="P16" s="132"/>
      <c r="Q16" s="132">
        <f t="shared" si="6"/>
        <v>0</v>
      </c>
      <c r="R16" s="132">
        <f t="shared" si="6"/>
        <v>0</v>
      </c>
      <c r="S16" s="246" t="e">
        <f t="shared" si="7"/>
        <v>#DIV/0!</v>
      </c>
    </row>
    <row r="17" spans="1:19" ht="13.5" hidden="1" thickBot="1">
      <c r="A17" s="79"/>
      <c r="B17" s="24" t="s">
        <v>97</v>
      </c>
      <c r="C17" s="133"/>
      <c r="D17" s="133"/>
      <c r="E17" s="133">
        <f t="shared" si="1"/>
        <v>0</v>
      </c>
      <c r="F17" s="133"/>
      <c r="G17" s="133">
        <f t="shared" si="2"/>
        <v>0</v>
      </c>
      <c r="H17" s="133"/>
      <c r="I17" s="249" t="e">
        <f t="shared" si="8"/>
        <v>#DIV/0!</v>
      </c>
      <c r="J17" s="133"/>
      <c r="K17" s="133">
        <f t="shared" si="3"/>
        <v>0</v>
      </c>
      <c r="L17" s="133"/>
      <c r="M17" s="133">
        <f t="shared" si="4"/>
        <v>0</v>
      </c>
      <c r="N17" s="133"/>
      <c r="O17" s="133">
        <f t="shared" si="5"/>
        <v>0</v>
      </c>
      <c r="P17" s="133"/>
      <c r="Q17" s="133">
        <f t="shared" si="6"/>
        <v>0</v>
      </c>
      <c r="R17" s="133">
        <f t="shared" si="6"/>
        <v>0</v>
      </c>
      <c r="S17" s="249" t="e">
        <f t="shared" si="7"/>
        <v>#DIV/0!</v>
      </c>
    </row>
    <row r="18" spans="1:19" ht="13.5" hidden="1" thickBot="1">
      <c r="A18" s="83" t="s">
        <v>35</v>
      </c>
      <c r="B18" s="84" t="s">
        <v>36</v>
      </c>
      <c r="C18" s="87">
        <f>SUM(C19:C21)</f>
        <v>0</v>
      </c>
      <c r="D18" s="87">
        <f>SUM(D19:D21)</f>
        <v>0</v>
      </c>
      <c r="E18" s="87">
        <f t="shared" si="1"/>
        <v>0</v>
      </c>
      <c r="F18" s="87">
        <f>SUM(F19:F21)</f>
        <v>0</v>
      </c>
      <c r="G18" s="87">
        <f t="shared" si="2"/>
        <v>0</v>
      </c>
      <c r="H18" s="87">
        <f>SUM(H19:H21)</f>
        <v>0</v>
      </c>
      <c r="I18" s="248" t="e">
        <f t="shared" si="8"/>
        <v>#DIV/0!</v>
      </c>
      <c r="J18" s="87">
        <f>SUM(J19:J21)</f>
        <v>0</v>
      </c>
      <c r="K18" s="87">
        <f t="shared" si="3"/>
        <v>0</v>
      </c>
      <c r="L18" s="87">
        <f>SUM(L19:L21)</f>
        <v>0</v>
      </c>
      <c r="M18" s="87">
        <f t="shared" si="4"/>
        <v>0</v>
      </c>
      <c r="N18" s="87">
        <f>SUM(N19:N21)</f>
        <v>0</v>
      </c>
      <c r="O18" s="87">
        <f t="shared" si="5"/>
        <v>0</v>
      </c>
      <c r="P18" s="87">
        <f>SUM(P19:P21)</f>
        <v>0</v>
      </c>
      <c r="Q18" s="87">
        <f t="shared" si="6"/>
        <v>0</v>
      </c>
      <c r="R18" s="87">
        <f t="shared" si="6"/>
        <v>0</v>
      </c>
      <c r="S18" s="248" t="e">
        <f t="shared" si="7"/>
        <v>#DIV/0!</v>
      </c>
    </row>
    <row r="19" spans="1:19" ht="14.25" hidden="1" thickBot="1" thickTop="1">
      <c r="A19" s="18"/>
      <c r="B19" s="19" t="s">
        <v>15</v>
      </c>
      <c r="C19" s="134"/>
      <c r="D19" s="134"/>
      <c r="E19" s="134">
        <f t="shared" si="1"/>
        <v>0</v>
      </c>
      <c r="F19" s="134"/>
      <c r="G19" s="134">
        <f t="shared" si="2"/>
        <v>0</v>
      </c>
      <c r="H19" s="134"/>
      <c r="I19" s="250" t="e">
        <f t="shared" si="8"/>
        <v>#DIV/0!</v>
      </c>
      <c r="J19" s="134"/>
      <c r="K19" s="134">
        <f t="shared" si="3"/>
        <v>0</v>
      </c>
      <c r="L19" s="134"/>
      <c r="M19" s="134">
        <f t="shared" si="4"/>
        <v>0</v>
      </c>
      <c r="N19" s="134"/>
      <c r="O19" s="134">
        <f t="shared" si="5"/>
        <v>0</v>
      </c>
      <c r="P19" s="134"/>
      <c r="Q19" s="134">
        <f t="shared" si="6"/>
        <v>0</v>
      </c>
      <c r="R19" s="134">
        <f t="shared" si="6"/>
        <v>0</v>
      </c>
      <c r="S19" s="250" t="e">
        <f t="shared" si="7"/>
        <v>#DIV/0!</v>
      </c>
    </row>
    <row r="20" spans="1:19" ht="13.5" hidden="1" thickBot="1">
      <c r="A20" s="18"/>
      <c r="B20" s="88" t="s">
        <v>98</v>
      </c>
      <c r="C20" s="132"/>
      <c r="D20" s="132"/>
      <c r="E20" s="132">
        <f t="shared" si="1"/>
        <v>0</v>
      </c>
      <c r="F20" s="132"/>
      <c r="G20" s="132">
        <f t="shared" si="2"/>
        <v>0</v>
      </c>
      <c r="H20" s="132"/>
      <c r="I20" s="246" t="e">
        <f t="shared" si="8"/>
        <v>#DIV/0!</v>
      </c>
      <c r="J20" s="132"/>
      <c r="K20" s="132">
        <f t="shared" si="3"/>
        <v>0</v>
      </c>
      <c r="L20" s="132"/>
      <c r="M20" s="132">
        <f t="shared" si="4"/>
        <v>0</v>
      </c>
      <c r="N20" s="132"/>
      <c r="O20" s="132">
        <f t="shared" si="5"/>
        <v>0</v>
      </c>
      <c r="P20" s="132"/>
      <c r="Q20" s="132">
        <f t="shared" si="6"/>
        <v>0</v>
      </c>
      <c r="R20" s="132">
        <f t="shared" si="6"/>
        <v>0</v>
      </c>
      <c r="S20" s="246" t="e">
        <f t="shared" si="7"/>
        <v>#DIV/0!</v>
      </c>
    </row>
    <row r="21" spans="1:19" ht="13.5" hidden="1" thickBot="1">
      <c r="A21" s="79"/>
      <c r="B21" s="24" t="s">
        <v>17</v>
      </c>
      <c r="C21" s="133"/>
      <c r="D21" s="133"/>
      <c r="E21" s="133">
        <f t="shared" si="1"/>
        <v>0</v>
      </c>
      <c r="F21" s="133"/>
      <c r="G21" s="133">
        <f t="shared" si="2"/>
        <v>0</v>
      </c>
      <c r="H21" s="133"/>
      <c r="I21" s="249" t="e">
        <f t="shared" si="8"/>
        <v>#DIV/0!</v>
      </c>
      <c r="J21" s="133"/>
      <c r="K21" s="133">
        <f t="shared" si="3"/>
        <v>0</v>
      </c>
      <c r="L21" s="133"/>
      <c r="M21" s="133">
        <f t="shared" si="4"/>
        <v>0</v>
      </c>
      <c r="N21" s="133"/>
      <c r="O21" s="133">
        <f t="shared" si="5"/>
        <v>0</v>
      </c>
      <c r="P21" s="133"/>
      <c r="Q21" s="133">
        <f t="shared" si="6"/>
        <v>0</v>
      </c>
      <c r="R21" s="133">
        <f t="shared" si="6"/>
        <v>0</v>
      </c>
      <c r="S21" s="249" t="e">
        <f t="shared" si="7"/>
        <v>#DIV/0!</v>
      </c>
    </row>
    <row r="22" spans="1:19" ht="13.5" hidden="1" thickBot="1">
      <c r="A22" s="83" t="s">
        <v>37</v>
      </c>
      <c r="B22" s="86" t="s">
        <v>99</v>
      </c>
      <c r="C22" s="89">
        <f>SUM(C23:C29)</f>
        <v>0</v>
      </c>
      <c r="D22" s="89">
        <f>SUM(D23:D29)</f>
        <v>0</v>
      </c>
      <c r="E22" s="89">
        <f t="shared" si="1"/>
        <v>0</v>
      </c>
      <c r="F22" s="89">
        <f>SUM(F23:F29)</f>
        <v>0</v>
      </c>
      <c r="G22" s="89">
        <f t="shared" si="2"/>
        <v>0</v>
      </c>
      <c r="H22" s="89">
        <f>SUM(H23:H29)</f>
        <v>0</v>
      </c>
      <c r="I22" s="251" t="e">
        <f t="shared" si="8"/>
        <v>#DIV/0!</v>
      </c>
      <c r="J22" s="89">
        <f>SUM(J23:J29)</f>
        <v>0</v>
      </c>
      <c r="K22" s="89">
        <f t="shared" si="3"/>
        <v>0</v>
      </c>
      <c r="L22" s="89">
        <f>SUM(L23:L29)</f>
        <v>0</v>
      </c>
      <c r="M22" s="89">
        <f t="shared" si="4"/>
        <v>0</v>
      </c>
      <c r="N22" s="89">
        <f>SUM(N23:N29)</f>
        <v>0</v>
      </c>
      <c r="O22" s="89">
        <f t="shared" si="5"/>
        <v>0</v>
      </c>
      <c r="P22" s="89">
        <f>SUM(P23:P29)</f>
        <v>0</v>
      </c>
      <c r="Q22" s="89">
        <f t="shared" si="6"/>
        <v>0</v>
      </c>
      <c r="R22" s="89">
        <f t="shared" si="6"/>
        <v>0</v>
      </c>
      <c r="S22" s="251" t="e">
        <f t="shared" si="7"/>
        <v>#DIV/0!</v>
      </c>
    </row>
    <row r="23" spans="1:19" ht="14.25" hidden="1" thickBot="1" thickTop="1">
      <c r="A23" s="26"/>
      <c r="B23" s="19" t="s">
        <v>100</v>
      </c>
      <c r="C23" s="134"/>
      <c r="D23" s="134"/>
      <c r="E23" s="134">
        <f t="shared" si="1"/>
        <v>0</v>
      </c>
      <c r="F23" s="134"/>
      <c r="G23" s="134">
        <f t="shared" si="2"/>
        <v>0</v>
      </c>
      <c r="H23" s="134"/>
      <c r="I23" s="250" t="e">
        <f t="shared" si="8"/>
        <v>#DIV/0!</v>
      </c>
      <c r="J23" s="134"/>
      <c r="K23" s="134">
        <f t="shared" si="3"/>
        <v>0</v>
      </c>
      <c r="L23" s="134"/>
      <c r="M23" s="134">
        <f t="shared" si="4"/>
        <v>0</v>
      </c>
      <c r="N23" s="134"/>
      <c r="O23" s="134">
        <f t="shared" si="5"/>
        <v>0</v>
      </c>
      <c r="P23" s="134"/>
      <c r="Q23" s="134">
        <f t="shared" si="6"/>
        <v>0</v>
      </c>
      <c r="R23" s="134">
        <f t="shared" si="6"/>
        <v>0</v>
      </c>
      <c r="S23" s="250" t="e">
        <f t="shared" si="7"/>
        <v>#DIV/0!</v>
      </c>
    </row>
    <row r="24" spans="1:19" ht="13.5" hidden="1" thickBot="1">
      <c r="A24" s="27"/>
      <c r="B24" s="23" t="s">
        <v>101</v>
      </c>
      <c r="C24" s="132"/>
      <c r="D24" s="132"/>
      <c r="E24" s="132">
        <f t="shared" si="1"/>
        <v>0</v>
      </c>
      <c r="F24" s="132"/>
      <c r="G24" s="132">
        <f t="shared" si="2"/>
        <v>0</v>
      </c>
      <c r="H24" s="132"/>
      <c r="I24" s="246" t="e">
        <f t="shared" si="8"/>
        <v>#DIV/0!</v>
      </c>
      <c r="J24" s="132"/>
      <c r="K24" s="132">
        <f t="shared" si="3"/>
        <v>0</v>
      </c>
      <c r="L24" s="132"/>
      <c r="M24" s="132">
        <f t="shared" si="4"/>
        <v>0</v>
      </c>
      <c r="N24" s="132"/>
      <c r="O24" s="132">
        <f t="shared" si="5"/>
        <v>0</v>
      </c>
      <c r="P24" s="132"/>
      <c r="Q24" s="132">
        <f t="shared" si="6"/>
        <v>0</v>
      </c>
      <c r="R24" s="132">
        <f t="shared" si="6"/>
        <v>0</v>
      </c>
      <c r="S24" s="246" t="e">
        <f t="shared" si="7"/>
        <v>#DIV/0!</v>
      </c>
    </row>
    <row r="25" spans="1:19" ht="13.5" hidden="1" thickBot="1">
      <c r="A25" s="27"/>
      <c r="B25" s="22" t="s">
        <v>38</v>
      </c>
      <c r="C25" s="132"/>
      <c r="D25" s="132"/>
      <c r="E25" s="132">
        <f t="shared" si="1"/>
        <v>0</v>
      </c>
      <c r="F25" s="132"/>
      <c r="G25" s="132">
        <f t="shared" si="2"/>
        <v>0</v>
      </c>
      <c r="H25" s="132"/>
      <c r="I25" s="246" t="e">
        <f t="shared" si="8"/>
        <v>#DIV/0!</v>
      </c>
      <c r="J25" s="132"/>
      <c r="K25" s="132">
        <f t="shared" si="3"/>
        <v>0</v>
      </c>
      <c r="L25" s="132"/>
      <c r="M25" s="132">
        <f t="shared" si="4"/>
        <v>0</v>
      </c>
      <c r="N25" s="132"/>
      <c r="O25" s="132">
        <f t="shared" si="5"/>
        <v>0</v>
      </c>
      <c r="P25" s="132"/>
      <c r="Q25" s="132">
        <f t="shared" si="6"/>
        <v>0</v>
      </c>
      <c r="R25" s="132">
        <f t="shared" si="6"/>
        <v>0</v>
      </c>
      <c r="S25" s="246" t="e">
        <f t="shared" si="7"/>
        <v>#DIV/0!</v>
      </c>
    </row>
    <row r="26" spans="1:19" ht="13.5" hidden="1" thickBot="1">
      <c r="A26" s="147"/>
      <c r="B26" s="28" t="s">
        <v>133</v>
      </c>
      <c r="C26" s="120"/>
      <c r="D26" s="120"/>
      <c r="E26" s="120">
        <f t="shared" si="1"/>
        <v>0</v>
      </c>
      <c r="F26" s="120"/>
      <c r="G26" s="120">
        <f t="shared" si="2"/>
        <v>0</v>
      </c>
      <c r="H26" s="120"/>
      <c r="I26" s="252" t="e">
        <f t="shared" si="8"/>
        <v>#DIV/0!</v>
      </c>
      <c r="J26" s="120"/>
      <c r="K26" s="120">
        <f t="shared" si="3"/>
        <v>0</v>
      </c>
      <c r="L26" s="120"/>
      <c r="M26" s="120">
        <f t="shared" si="4"/>
        <v>0</v>
      </c>
      <c r="N26" s="120"/>
      <c r="O26" s="120">
        <f t="shared" si="5"/>
        <v>0</v>
      </c>
      <c r="P26" s="120"/>
      <c r="Q26" s="120">
        <f t="shared" si="6"/>
        <v>0</v>
      </c>
      <c r="R26" s="120">
        <f t="shared" si="6"/>
        <v>0</v>
      </c>
      <c r="S26" s="252" t="e">
        <f t="shared" si="7"/>
        <v>#DIV/0!</v>
      </c>
    </row>
    <row r="27" spans="1:19" ht="13.5" hidden="1" thickBot="1">
      <c r="A27" s="147"/>
      <c r="B27" s="28" t="s">
        <v>134</v>
      </c>
      <c r="C27" s="120"/>
      <c r="D27" s="120"/>
      <c r="E27" s="120">
        <f t="shared" si="1"/>
        <v>0</v>
      </c>
      <c r="F27" s="120"/>
      <c r="G27" s="120">
        <f t="shared" si="2"/>
        <v>0</v>
      </c>
      <c r="H27" s="120"/>
      <c r="I27" s="252" t="e">
        <f t="shared" si="8"/>
        <v>#DIV/0!</v>
      </c>
      <c r="J27" s="120"/>
      <c r="K27" s="120">
        <f t="shared" si="3"/>
        <v>0</v>
      </c>
      <c r="L27" s="120"/>
      <c r="M27" s="120">
        <f t="shared" si="4"/>
        <v>0</v>
      </c>
      <c r="N27" s="120"/>
      <c r="O27" s="120">
        <f t="shared" si="5"/>
        <v>0</v>
      </c>
      <c r="P27" s="120"/>
      <c r="Q27" s="120">
        <f t="shared" si="6"/>
        <v>0</v>
      </c>
      <c r="R27" s="120">
        <f t="shared" si="6"/>
        <v>0</v>
      </c>
      <c r="S27" s="252" t="e">
        <f t="shared" si="7"/>
        <v>#DIV/0!</v>
      </c>
    </row>
    <row r="28" spans="1:19" ht="13.5" hidden="1" thickBot="1">
      <c r="A28" s="147"/>
      <c r="B28" s="28" t="s">
        <v>39</v>
      </c>
      <c r="C28" s="120"/>
      <c r="D28" s="120"/>
      <c r="E28" s="120">
        <f t="shared" si="1"/>
        <v>0</v>
      </c>
      <c r="F28" s="120"/>
      <c r="G28" s="120">
        <f t="shared" si="2"/>
        <v>0</v>
      </c>
      <c r="H28" s="120"/>
      <c r="I28" s="252" t="e">
        <f t="shared" si="8"/>
        <v>#DIV/0!</v>
      </c>
      <c r="J28" s="120"/>
      <c r="K28" s="120">
        <f t="shared" si="3"/>
        <v>0</v>
      </c>
      <c r="L28" s="120"/>
      <c r="M28" s="120">
        <f t="shared" si="4"/>
        <v>0</v>
      </c>
      <c r="N28" s="120"/>
      <c r="O28" s="120">
        <f t="shared" si="5"/>
        <v>0</v>
      </c>
      <c r="P28" s="120"/>
      <c r="Q28" s="120">
        <f t="shared" si="6"/>
        <v>0</v>
      </c>
      <c r="R28" s="120">
        <f t="shared" si="6"/>
        <v>0</v>
      </c>
      <c r="S28" s="252" t="e">
        <f t="shared" si="7"/>
        <v>#DIV/0!</v>
      </c>
    </row>
    <row r="29" spans="1:19" ht="13.5" hidden="1" thickBot="1">
      <c r="A29" s="25"/>
      <c r="B29" s="5" t="s">
        <v>102</v>
      </c>
      <c r="C29" s="133"/>
      <c r="D29" s="133"/>
      <c r="E29" s="133">
        <f t="shared" si="1"/>
        <v>0</v>
      </c>
      <c r="F29" s="133"/>
      <c r="G29" s="133">
        <f t="shared" si="2"/>
        <v>0</v>
      </c>
      <c r="H29" s="133"/>
      <c r="I29" s="249" t="e">
        <f t="shared" si="8"/>
        <v>#DIV/0!</v>
      </c>
      <c r="J29" s="133"/>
      <c r="K29" s="133">
        <f t="shared" si="3"/>
        <v>0</v>
      </c>
      <c r="L29" s="133"/>
      <c r="M29" s="133">
        <f t="shared" si="4"/>
        <v>0</v>
      </c>
      <c r="N29" s="133"/>
      <c r="O29" s="133">
        <f t="shared" si="5"/>
        <v>0</v>
      </c>
      <c r="P29" s="133"/>
      <c r="Q29" s="133">
        <f t="shared" si="6"/>
        <v>0</v>
      </c>
      <c r="R29" s="133">
        <f t="shared" si="6"/>
        <v>0</v>
      </c>
      <c r="S29" s="249" t="e">
        <f t="shared" si="7"/>
        <v>#DIV/0!</v>
      </c>
    </row>
    <row r="30" spans="1:19" ht="13.5" hidden="1" thickBot="1">
      <c r="A30" s="83" t="s">
        <v>40</v>
      </c>
      <c r="B30" s="86" t="s">
        <v>103</v>
      </c>
      <c r="C30" s="89">
        <f>SUM(C31:C34)</f>
        <v>0</v>
      </c>
      <c r="D30" s="89">
        <f>SUM(D31:D34)</f>
        <v>0</v>
      </c>
      <c r="E30" s="89">
        <f t="shared" si="1"/>
        <v>0</v>
      </c>
      <c r="F30" s="89">
        <f>SUM(F31:F34)</f>
        <v>0</v>
      </c>
      <c r="G30" s="89">
        <f t="shared" si="2"/>
        <v>0</v>
      </c>
      <c r="H30" s="89">
        <f>SUM(H31:H34)</f>
        <v>0</v>
      </c>
      <c r="I30" s="251" t="e">
        <f t="shared" si="8"/>
        <v>#DIV/0!</v>
      </c>
      <c r="J30" s="89">
        <f>SUM(J31:J34)</f>
        <v>0</v>
      </c>
      <c r="K30" s="89">
        <f t="shared" si="3"/>
        <v>0</v>
      </c>
      <c r="L30" s="89">
        <f>SUM(L31:L34)</f>
        <v>0</v>
      </c>
      <c r="M30" s="89">
        <f t="shared" si="4"/>
        <v>0</v>
      </c>
      <c r="N30" s="89">
        <f>SUM(N31:N34)</f>
        <v>0</v>
      </c>
      <c r="O30" s="89">
        <f t="shared" si="5"/>
        <v>0</v>
      </c>
      <c r="P30" s="89">
        <f>SUM(P31:P34)</f>
        <v>0</v>
      </c>
      <c r="Q30" s="89">
        <f t="shared" si="6"/>
        <v>0</v>
      </c>
      <c r="R30" s="89">
        <f t="shared" si="6"/>
        <v>0</v>
      </c>
      <c r="S30" s="251" t="e">
        <f t="shared" si="7"/>
        <v>#DIV/0!</v>
      </c>
    </row>
    <row r="31" spans="1:19" ht="14.25" hidden="1" thickBot="1" thickTop="1">
      <c r="A31" s="90"/>
      <c r="B31" s="91" t="s">
        <v>16</v>
      </c>
      <c r="C31" s="132"/>
      <c r="D31" s="132"/>
      <c r="E31" s="132">
        <f t="shared" si="1"/>
        <v>0</v>
      </c>
      <c r="F31" s="132"/>
      <c r="G31" s="132">
        <f t="shared" si="2"/>
        <v>0</v>
      </c>
      <c r="H31" s="132"/>
      <c r="I31" s="246" t="e">
        <f t="shared" si="8"/>
        <v>#DIV/0!</v>
      </c>
      <c r="J31" s="132"/>
      <c r="K31" s="132">
        <f t="shared" si="3"/>
        <v>0</v>
      </c>
      <c r="L31" s="132"/>
      <c r="M31" s="132">
        <f t="shared" si="4"/>
        <v>0</v>
      </c>
      <c r="N31" s="132"/>
      <c r="O31" s="132">
        <f t="shared" si="5"/>
        <v>0</v>
      </c>
      <c r="P31" s="132"/>
      <c r="Q31" s="132">
        <f t="shared" si="6"/>
        <v>0</v>
      </c>
      <c r="R31" s="132">
        <f t="shared" si="6"/>
        <v>0</v>
      </c>
      <c r="S31" s="246" t="e">
        <f t="shared" si="7"/>
        <v>#DIV/0!</v>
      </c>
    </row>
    <row r="32" spans="1:19" ht="13.5" hidden="1" thickBot="1">
      <c r="A32" s="26"/>
      <c r="B32" s="30" t="s">
        <v>41</v>
      </c>
      <c r="C32" s="21"/>
      <c r="D32" s="21"/>
      <c r="E32" s="21">
        <f t="shared" si="1"/>
        <v>0</v>
      </c>
      <c r="F32" s="21"/>
      <c r="G32" s="21">
        <f t="shared" si="2"/>
        <v>0</v>
      </c>
      <c r="H32" s="21"/>
      <c r="I32" s="247" t="e">
        <f t="shared" si="8"/>
        <v>#DIV/0!</v>
      </c>
      <c r="J32" s="21"/>
      <c r="K32" s="21">
        <f t="shared" si="3"/>
        <v>0</v>
      </c>
      <c r="L32" s="21"/>
      <c r="M32" s="21">
        <f t="shared" si="4"/>
        <v>0</v>
      </c>
      <c r="N32" s="21"/>
      <c r="O32" s="21">
        <f t="shared" si="5"/>
        <v>0</v>
      </c>
      <c r="P32" s="21"/>
      <c r="Q32" s="21">
        <f t="shared" si="6"/>
        <v>0</v>
      </c>
      <c r="R32" s="21">
        <f t="shared" si="6"/>
        <v>0</v>
      </c>
      <c r="S32" s="247" t="e">
        <f t="shared" si="7"/>
        <v>#DIV/0!</v>
      </c>
    </row>
    <row r="33" spans="1:19" ht="13.5" hidden="1" thickBot="1">
      <c r="A33" s="27"/>
      <c r="B33" s="23" t="s">
        <v>152</v>
      </c>
      <c r="C33" s="31"/>
      <c r="D33" s="31"/>
      <c r="E33" s="31">
        <f t="shared" si="1"/>
        <v>0</v>
      </c>
      <c r="F33" s="31"/>
      <c r="G33" s="31">
        <f t="shared" si="2"/>
        <v>0</v>
      </c>
      <c r="H33" s="31"/>
      <c r="I33" s="253" t="e">
        <f t="shared" si="8"/>
        <v>#DIV/0!</v>
      </c>
      <c r="J33" s="31"/>
      <c r="K33" s="31">
        <f t="shared" si="3"/>
        <v>0</v>
      </c>
      <c r="L33" s="31"/>
      <c r="M33" s="31">
        <f t="shared" si="4"/>
        <v>0</v>
      </c>
      <c r="N33" s="31"/>
      <c r="O33" s="31">
        <f t="shared" si="5"/>
        <v>0</v>
      </c>
      <c r="P33" s="31"/>
      <c r="Q33" s="31">
        <f t="shared" si="6"/>
        <v>0</v>
      </c>
      <c r="R33" s="31">
        <f t="shared" si="6"/>
        <v>0</v>
      </c>
      <c r="S33" s="253" t="e">
        <f t="shared" si="7"/>
        <v>#DIV/0!</v>
      </c>
    </row>
    <row r="34" spans="1:19" ht="13.5" hidden="1" thickBot="1">
      <c r="A34" s="17"/>
      <c r="B34" s="24" t="s">
        <v>75</v>
      </c>
      <c r="C34" s="78"/>
      <c r="D34" s="78"/>
      <c r="E34" s="78">
        <f t="shared" si="1"/>
        <v>0</v>
      </c>
      <c r="F34" s="78"/>
      <c r="G34" s="78">
        <f t="shared" si="2"/>
        <v>0</v>
      </c>
      <c r="H34" s="78"/>
      <c r="I34" s="254" t="e">
        <f t="shared" si="8"/>
        <v>#DIV/0!</v>
      </c>
      <c r="J34" s="78"/>
      <c r="K34" s="78">
        <f t="shared" si="3"/>
        <v>0</v>
      </c>
      <c r="L34" s="78"/>
      <c r="M34" s="78">
        <f t="shared" si="4"/>
        <v>0</v>
      </c>
      <c r="N34" s="78"/>
      <c r="O34" s="78">
        <f t="shared" si="5"/>
        <v>0</v>
      </c>
      <c r="P34" s="78"/>
      <c r="Q34" s="78">
        <f t="shared" si="6"/>
        <v>0</v>
      </c>
      <c r="R34" s="78">
        <f t="shared" si="6"/>
        <v>0</v>
      </c>
      <c r="S34" s="254" t="e">
        <f t="shared" si="7"/>
        <v>#DIV/0!</v>
      </c>
    </row>
    <row r="35" spans="1:19" ht="13.5" thickBot="1">
      <c r="A35" s="83" t="s">
        <v>43</v>
      </c>
      <c r="B35" s="86" t="s">
        <v>3</v>
      </c>
      <c r="C35" s="89">
        <f>SUM(C36:C46)</f>
        <v>24990</v>
      </c>
      <c r="D35" s="89">
        <f>SUM(D36:D46)</f>
        <v>0</v>
      </c>
      <c r="E35" s="89">
        <f t="shared" si="1"/>
        <v>24990</v>
      </c>
      <c r="F35" s="89">
        <f>SUM(F36:F46)</f>
        <v>0</v>
      </c>
      <c r="G35" s="89">
        <f t="shared" si="2"/>
        <v>24990</v>
      </c>
      <c r="H35" s="89">
        <f>SUM(H36:H46)</f>
        <v>0</v>
      </c>
      <c r="I35" s="251">
        <f t="shared" si="8"/>
        <v>0</v>
      </c>
      <c r="J35" s="89">
        <f>SUM(J36:J46)</f>
        <v>0</v>
      </c>
      <c r="K35" s="89">
        <f t="shared" si="3"/>
        <v>24990</v>
      </c>
      <c r="L35" s="89">
        <f>SUM(L36:L46)</f>
        <v>0</v>
      </c>
      <c r="M35" s="89">
        <f t="shared" si="4"/>
        <v>24990</v>
      </c>
      <c r="N35" s="89">
        <f>SUM(N36:N46)</f>
        <v>0</v>
      </c>
      <c r="O35" s="89">
        <f t="shared" si="5"/>
        <v>24990</v>
      </c>
      <c r="P35" s="89">
        <f>SUM(P36:P46)</f>
        <v>0</v>
      </c>
      <c r="Q35" s="89">
        <f t="shared" si="6"/>
        <v>24990</v>
      </c>
      <c r="R35" s="89">
        <f>SUM(R39:R41)</f>
        <v>24749</v>
      </c>
      <c r="S35" s="251">
        <f t="shared" si="7"/>
        <v>0.9903561424569828</v>
      </c>
    </row>
    <row r="36" spans="1:19" ht="13.5" hidden="1" thickTop="1">
      <c r="A36" s="26"/>
      <c r="B36" s="23" t="s">
        <v>104</v>
      </c>
      <c r="C36" s="31"/>
      <c r="D36" s="31"/>
      <c r="E36" s="31">
        <f t="shared" si="1"/>
        <v>0</v>
      </c>
      <c r="F36" s="31"/>
      <c r="G36" s="31">
        <f t="shared" si="2"/>
        <v>0</v>
      </c>
      <c r="H36" s="31"/>
      <c r="I36" s="253" t="e">
        <f t="shared" si="8"/>
        <v>#DIV/0!</v>
      </c>
      <c r="J36" s="31"/>
      <c r="K36" s="31">
        <f t="shared" si="3"/>
        <v>0</v>
      </c>
      <c r="L36" s="31"/>
      <c r="M36" s="31">
        <f t="shared" si="4"/>
        <v>0</v>
      </c>
      <c r="N36" s="31"/>
      <c r="O36" s="31">
        <f t="shared" si="5"/>
        <v>0</v>
      </c>
      <c r="P36" s="31"/>
      <c r="Q36" s="31">
        <f t="shared" si="6"/>
        <v>0</v>
      </c>
      <c r="R36" s="31">
        <f t="shared" si="6"/>
        <v>0</v>
      </c>
      <c r="S36" s="253" t="e">
        <f t="shared" si="7"/>
        <v>#DIV/0!</v>
      </c>
    </row>
    <row r="37" spans="1:19" ht="13.5" hidden="1" thickTop="1">
      <c r="A37" s="26"/>
      <c r="B37" s="23" t="s">
        <v>151</v>
      </c>
      <c r="C37" s="31"/>
      <c r="D37" s="31"/>
      <c r="E37" s="31">
        <f t="shared" si="1"/>
        <v>0</v>
      </c>
      <c r="F37" s="31"/>
      <c r="G37" s="31">
        <f t="shared" si="2"/>
        <v>0</v>
      </c>
      <c r="H37" s="31"/>
      <c r="I37" s="253" t="e">
        <f t="shared" si="8"/>
        <v>#DIV/0!</v>
      </c>
      <c r="J37" s="31"/>
      <c r="K37" s="31">
        <f t="shared" si="3"/>
        <v>0</v>
      </c>
      <c r="L37" s="31"/>
      <c r="M37" s="31">
        <f t="shared" si="4"/>
        <v>0</v>
      </c>
      <c r="N37" s="31"/>
      <c r="O37" s="31">
        <f t="shared" si="5"/>
        <v>0</v>
      </c>
      <c r="P37" s="31"/>
      <c r="Q37" s="31">
        <f t="shared" si="6"/>
        <v>0</v>
      </c>
      <c r="R37" s="31">
        <f t="shared" si="6"/>
        <v>0</v>
      </c>
      <c r="S37" s="253" t="e">
        <f t="shared" si="7"/>
        <v>#DIV/0!</v>
      </c>
    </row>
    <row r="38" spans="1:19" ht="13.5" hidden="1" thickTop="1">
      <c r="A38" s="26"/>
      <c r="B38" s="23" t="s">
        <v>42</v>
      </c>
      <c r="C38" s="31"/>
      <c r="D38" s="31"/>
      <c r="E38" s="31">
        <f t="shared" si="1"/>
        <v>0</v>
      </c>
      <c r="F38" s="31"/>
      <c r="G38" s="31">
        <f t="shared" si="2"/>
        <v>0</v>
      </c>
      <c r="H38" s="31"/>
      <c r="I38" s="253" t="e">
        <f t="shared" si="8"/>
        <v>#DIV/0!</v>
      </c>
      <c r="J38" s="31"/>
      <c r="K38" s="31">
        <f t="shared" si="3"/>
        <v>0</v>
      </c>
      <c r="L38" s="31"/>
      <c r="M38" s="31">
        <f t="shared" si="4"/>
        <v>0</v>
      </c>
      <c r="N38" s="31"/>
      <c r="O38" s="31">
        <f t="shared" si="5"/>
        <v>0</v>
      </c>
      <c r="P38" s="31"/>
      <c r="Q38" s="31">
        <f t="shared" si="6"/>
        <v>0</v>
      </c>
      <c r="R38" s="31">
        <f t="shared" si="6"/>
        <v>0</v>
      </c>
      <c r="S38" s="253" t="e">
        <f t="shared" si="7"/>
        <v>#DIV/0!</v>
      </c>
    </row>
    <row r="39" spans="1:19" ht="13.5" thickTop="1">
      <c r="A39" s="26"/>
      <c r="B39" s="23" t="s">
        <v>180</v>
      </c>
      <c r="C39" s="120"/>
      <c r="D39" s="120"/>
      <c r="E39" s="120">
        <f t="shared" si="1"/>
        <v>0</v>
      </c>
      <c r="F39" s="120"/>
      <c r="G39" s="120">
        <f t="shared" si="2"/>
        <v>0</v>
      </c>
      <c r="H39" s="120"/>
      <c r="I39" s="252"/>
      <c r="J39" s="120"/>
      <c r="K39" s="120">
        <f t="shared" si="3"/>
        <v>0</v>
      </c>
      <c r="L39" s="120"/>
      <c r="M39" s="120">
        <f t="shared" si="4"/>
        <v>0</v>
      </c>
      <c r="N39" s="120"/>
      <c r="O39" s="120">
        <f t="shared" si="5"/>
        <v>0</v>
      </c>
      <c r="P39" s="120"/>
      <c r="Q39" s="120">
        <f t="shared" si="6"/>
        <v>0</v>
      </c>
      <c r="R39" s="120"/>
      <c r="S39" s="252"/>
    </row>
    <row r="40" spans="1:19" ht="12.75">
      <c r="A40" s="26"/>
      <c r="B40" s="23" t="s">
        <v>181</v>
      </c>
      <c r="C40" s="120">
        <v>24990</v>
      </c>
      <c r="D40" s="120"/>
      <c r="E40" s="120"/>
      <c r="F40" s="120"/>
      <c r="G40" s="120"/>
      <c r="H40" s="120"/>
      <c r="I40" s="252"/>
      <c r="J40" s="120"/>
      <c r="K40" s="120"/>
      <c r="L40" s="120"/>
      <c r="M40" s="120"/>
      <c r="N40" s="120"/>
      <c r="O40" s="120"/>
      <c r="P40" s="120"/>
      <c r="Q40" s="120">
        <v>24548</v>
      </c>
      <c r="R40" s="120">
        <v>24749</v>
      </c>
      <c r="S40" s="252">
        <f t="shared" si="7"/>
        <v>1.0081880397588399</v>
      </c>
    </row>
    <row r="41" spans="1:19" ht="13.5" thickBot="1">
      <c r="A41" s="27"/>
      <c r="B41" s="23" t="s">
        <v>184</v>
      </c>
      <c r="C41" s="220">
        <f>+'[1]2.sz. Szakfeladat összesítő'!$L$315</f>
        <v>0</v>
      </c>
      <c r="D41" s="220"/>
      <c r="E41" s="220">
        <f t="shared" si="1"/>
        <v>0</v>
      </c>
      <c r="F41" s="220"/>
      <c r="G41" s="220">
        <f t="shared" si="2"/>
        <v>0</v>
      </c>
      <c r="H41" s="220"/>
      <c r="I41" s="255"/>
      <c r="J41" s="220"/>
      <c r="K41" s="220">
        <f t="shared" si="3"/>
        <v>0</v>
      </c>
      <c r="L41" s="220"/>
      <c r="M41" s="220">
        <f t="shared" si="4"/>
        <v>0</v>
      </c>
      <c r="N41" s="220"/>
      <c r="O41" s="220">
        <f t="shared" si="5"/>
        <v>0</v>
      </c>
      <c r="P41" s="220"/>
      <c r="Q41" s="220">
        <f t="shared" si="6"/>
        <v>0</v>
      </c>
      <c r="R41" s="220"/>
      <c r="S41" s="255"/>
    </row>
    <row r="42" spans="1:19" ht="13.5" hidden="1" thickBot="1">
      <c r="A42" s="17"/>
      <c r="B42" s="24" t="s">
        <v>105</v>
      </c>
      <c r="C42" s="29"/>
      <c r="D42" s="29"/>
      <c r="E42" s="29">
        <f t="shared" si="1"/>
        <v>0</v>
      </c>
      <c r="F42" s="29"/>
      <c r="G42" s="29">
        <f t="shared" si="2"/>
        <v>0</v>
      </c>
      <c r="H42" s="29"/>
      <c r="I42" s="256" t="e">
        <f t="shared" si="8"/>
        <v>#DIV/0!</v>
      </c>
      <c r="J42" s="29"/>
      <c r="K42" s="29">
        <f t="shared" si="3"/>
        <v>0</v>
      </c>
      <c r="L42" s="29"/>
      <c r="M42" s="29">
        <f t="shared" si="4"/>
        <v>0</v>
      </c>
      <c r="N42" s="29"/>
      <c r="O42" s="29">
        <f t="shared" si="5"/>
        <v>0</v>
      </c>
      <c r="P42" s="29"/>
      <c r="Q42" s="29">
        <f t="shared" si="6"/>
        <v>0</v>
      </c>
      <c r="R42" s="29">
        <f t="shared" si="6"/>
        <v>0</v>
      </c>
      <c r="S42" s="256" t="e">
        <f t="shared" si="7"/>
        <v>#DIV/0!</v>
      </c>
    </row>
    <row r="43" spans="1:19" ht="13.5" hidden="1" thickBot="1">
      <c r="A43" s="17"/>
      <c r="B43" s="24" t="s">
        <v>132</v>
      </c>
      <c r="C43" s="20"/>
      <c r="D43" s="20"/>
      <c r="E43" s="20">
        <f t="shared" si="1"/>
        <v>0</v>
      </c>
      <c r="F43" s="20"/>
      <c r="G43" s="20">
        <f t="shared" si="2"/>
        <v>0</v>
      </c>
      <c r="H43" s="20"/>
      <c r="I43" s="257" t="e">
        <f t="shared" si="8"/>
        <v>#DIV/0!</v>
      </c>
      <c r="J43" s="20"/>
      <c r="K43" s="20">
        <f t="shared" si="3"/>
        <v>0</v>
      </c>
      <c r="L43" s="20"/>
      <c r="M43" s="20">
        <f t="shared" si="4"/>
        <v>0</v>
      </c>
      <c r="N43" s="20"/>
      <c r="O43" s="20">
        <f t="shared" si="5"/>
        <v>0</v>
      </c>
      <c r="P43" s="20"/>
      <c r="Q43" s="20">
        <f t="shared" si="6"/>
        <v>0</v>
      </c>
      <c r="R43" s="20">
        <f t="shared" si="6"/>
        <v>0</v>
      </c>
      <c r="S43" s="257" t="e">
        <f t="shared" si="7"/>
        <v>#DIV/0!</v>
      </c>
    </row>
    <row r="44" spans="1:19" ht="13.5" hidden="1" thickBot="1">
      <c r="A44" s="17"/>
      <c r="B44" s="79" t="s">
        <v>106</v>
      </c>
      <c r="C44" s="92"/>
      <c r="D44" s="92"/>
      <c r="E44" s="92">
        <f t="shared" si="1"/>
        <v>0</v>
      </c>
      <c r="F44" s="92"/>
      <c r="G44" s="92">
        <f t="shared" si="2"/>
        <v>0</v>
      </c>
      <c r="H44" s="92"/>
      <c r="I44" s="258" t="e">
        <f t="shared" si="8"/>
        <v>#DIV/0!</v>
      </c>
      <c r="J44" s="92"/>
      <c r="K44" s="92">
        <f t="shared" si="3"/>
        <v>0</v>
      </c>
      <c r="L44" s="92"/>
      <c r="M44" s="92">
        <f t="shared" si="4"/>
        <v>0</v>
      </c>
      <c r="N44" s="92"/>
      <c r="O44" s="92">
        <f t="shared" si="5"/>
        <v>0</v>
      </c>
      <c r="P44" s="92"/>
      <c r="Q44" s="92">
        <f t="shared" si="6"/>
        <v>0</v>
      </c>
      <c r="R44" s="92">
        <f t="shared" si="6"/>
        <v>0</v>
      </c>
      <c r="S44" s="258" t="e">
        <f t="shared" si="7"/>
        <v>#DIV/0!</v>
      </c>
    </row>
    <row r="45" spans="1:19" ht="13.5" hidden="1" thickBot="1">
      <c r="A45" s="27"/>
      <c r="B45" s="23" t="s">
        <v>107</v>
      </c>
      <c r="C45" s="35"/>
      <c r="D45" s="35"/>
      <c r="E45" s="35">
        <f t="shared" si="1"/>
        <v>0</v>
      </c>
      <c r="F45" s="35"/>
      <c r="G45" s="35">
        <f t="shared" si="2"/>
        <v>0</v>
      </c>
      <c r="H45" s="35"/>
      <c r="I45" s="259" t="e">
        <f t="shared" si="8"/>
        <v>#DIV/0!</v>
      </c>
      <c r="J45" s="35"/>
      <c r="K45" s="35">
        <f t="shared" si="3"/>
        <v>0</v>
      </c>
      <c r="L45" s="35"/>
      <c r="M45" s="35">
        <f t="shared" si="4"/>
        <v>0</v>
      </c>
      <c r="N45" s="35"/>
      <c r="O45" s="35">
        <f t="shared" si="5"/>
        <v>0</v>
      </c>
      <c r="P45" s="35"/>
      <c r="Q45" s="35">
        <f t="shared" si="6"/>
        <v>0</v>
      </c>
      <c r="R45" s="35">
        <f t="shared" si="6"/>
        <v>0</v>
      </c>
      <c r="S45" s="259" t="e">
        <f t="shared" si="7"/>
        <v>#DIV/0!</v>
      </c>
    </row>
    <row r="46" spans="1:19" ht="13.5" hidden="1" thickBot="1">
      <c r="A46" s="25"/>
      <c r="B46" s="5" t="s">
        <v>135</v>
      </c>
      <c r="C46" s="92"/>
      <c r="D46" s="92"/>
      <c r="E46" s="92">
        <f t="shared" si="1"/>
        <v>0</v>
      </c>
      <c r="F46" s="92"/>
      <c r="G46" s="92">
        <f t="shared" si="2"/>
        <v>0</v>
      </c>
      <c r="H46" s="92"/>
      <c r="I46" s="258" t="e">
        <f t="shared" si="8"/>
        <v>#DIV/0!</v>
      </c>
      <c r="J46" s="92"/>
      <c r="K46" s="92">
        <f t="shared" si="3"/>
        <v>0</v>
      </c>
      <c r="L46" s="92"/>
      <c r="M46" s="92">
        <f t="shared" si="4"/>
        <v>0</v>
      </c>
      <c r="N46" s="92"/>
      <c r="O46" s="92">
        <f t="shared" si="5"/>
        <v>0</v>
      </c>
      <c r="P46" s="92"/>
      <c r="Q46" s="92">
        <f t="shared" si="6"/>
        <v>0</v>
      </c>
      <c r="R46" s="92">
        <f t="shared" si="6"/>
        <v>0</v>
      </c>
      <c r="S46" s="258" t="e">
        <f t="shared" si="7"/>
        <v>#DIV/0!</v>
      </c>
    </row>
    <row r="47" spans="1:19" ht="13.5" hidden="1" thickBot="1">
      <c r="A47" s="32" t="s">
        <v>44</v>
      </c>
      <c r="B47" s="93" t="s">
        <v>45</v>
      </c>
      <c r="C47" s="33"/>
      <c r="D47" s="33"/>
      <c r="E47" s="33">
        <f t="shared" si="1"/>
        <v>0</v>
      </c>
      <c r="F47" s="33"/>
      <c r="G47" s="33">
        <f t="shared" si="2"/>
        <v>0</v>
      </c>
      <c r="H47" s="33"/>
      <c r="I47" s="260" t="e">
        <f t="shared" si="8"/>
        <v>#DIV/0!</v>
      </c>
      <c r="J47" s="33"/>
      <c r="K47" s="33">
        <f t="shared" si="3"/>
        <v>0</v>
      </c>
      <c r="L47" s="33"/>
      <c r="M47" s="33">
        <f t="shared" si="4"/>
        <v>0</v>
      </c>
      <c r="N47" s="33"/>
      <c r="O47" s="33">
        <f t="shared" si="5"/>
        <v>0</v>
      </c>
      <c r="P47" s="33"/>
      <c r="Q47" s="33">
        <f t="shared" si="6"/>
        <v>0</v>
      </c>
      <c r="R47" s="33">
        <f t="shared" si="6"/>
        <v>0</v>
      </c>
      <c r="S47" s="260" t="e">
        <f t="shared" si="7"/>
        <v>#DIV/0!</v>
      </c>
    </row>
    <row r="48" spans="1:19" ht="13.5" hidden="1" thickBot="1">
      <c r="A48" s="32" t="s">
        <v>46</v>
      </c>
      <c r="B48" s="94" t="s">
        <v>108</v>
      </c>
      <c r="C48" s="95"/>
      <c r="D48" s="95"/>
      <c r="E48" s="95">
        <f t="shared" si="1"/>
        <v>0</v>
      </c>
      <c r="F48" s="95"/>
      <c r="G48" s="95">
        <f t="shared" si="2"/>
        <v>0</v>
      </c>
      <c r="H48" s="95"/>
      <c r="I48" s="261" t="e">
        <f t="shared" si="8"/>
        <v>#DIV/0!</v>
      </c>
      <c r="J48" s="95"/>
      <c r="K48" s="95">
        <f t="shared" si="3"/>
        <v>0</v>
      </c>
      <c r="L48" s="95"/>
      <c r="M48" s="95">
        <f t="shared" si="4"/>
        <v>0</v>
      </c>
      <c r="N48" s="95"/>
      <c r="O48" s="95">
        <f t="shared" si="5"/>
        <v>0</v>
      </c>
      <c r="P48" s="95"/>
      <c r="Q48" s="95">
        <f t="shared" si="6"/>
        <v>0</v>
      </c>
      <c r="R48" s="95">
        <f t="shared" si="6"/>
        <v>0</v>
      </c>
      <c r="S48" s="261" t="e">
        <f t="shared" si="7"/>
        <v>#DIV/0!</v>
      </c>
    </row>
    <row r="49" spans="1:19" ht="13.5" thickBot="1">
      <c r="A49" s="96" t="s">
        <v>27</v>
      </c>
      <c r="B49" s="34" t="s">
        <v>47</v>
      </c>
      <c r="C49" s="97">
        <f>C6+C12+C18+C22+C30+C35+C47+C48</f>
        <v>27022</v>
      </c>
      <c r="D49" s="97">
        <f aca="true" t="shared" si="9" ref="D49:R49">D6+D12+D18+D22+D30+D35+D47+D48</f>
        <v>0</v>
      </c>
      <c r="E49" s="97">
        <f t="shared" si="9"/>
        <v>24990</v>
      </c>
      <c r="F49" s="97">
        <f t="shared" si="9"/>
        <v>0</v>
      </c>
      <c r="G49" s="97">
        <f t="shared" si="9"/>
        <v>24990</v>
      </c>
      <c r="H49" s="97">
        <f t="shared" si="9"/>
        <v>0</v>
      </c>
      <c r="I49" s="97" t="e">
        <f t="shared" si="9"/>
        <v>#DIV/0!</v>
      </c>
      <c r="J49" s="97">
        <f t="shared" si="9"/>
        <v>0</v>
      </c>
      <c r="K49" s="97">
        <f t="shared" si="9"/>
        <v>24990</v>
      </c>
      <c r="L49" s="97">
        <f t="shared" si="9"/>
        <v>0</v>
      </c>
      <c r="M49" s="97">
        <f t="shared" si="9"/>
        <v>24990</v>
      </c>
      <c r="N49" s="97">
        <f t="shared" si="9"/>
        <v>0</v>
      </c>
      <c r="O49" s="97">
        <f t="shared" si="9"/>
        <v>24990</v>
      </c>
      <c r="P49" s="97">
        <f t="shared" si="9"/>
        <v>0</v>
      </c>
      <c r="Q49" s="97">
        <f t="shared" si="9"/>
        <v>27182</v>
      </c>
      <c r="R49" s="97">
        <f t="shared" si="9"/>
        <v>26941</v>
      </c>
      <c r="S49" s="262">
        <f t="shared" si="7"/>
        <v>0.9911338385696417</v>
      </c>
    </row>
    <row r="50" spans="1:19" ht="17.25" customHeight="1" hidden="1">
      <c r="A50" s="26" t="s">
        <v>48</v>
      </c>
      <c r="B50" s="36" t="s">
        <v>49</v>
      </c>
      <c r="C50" s="35"/>
      <c r="D50" s="35"/>
      <c r="E50" s="35">
        <f t="shared" si="1"/>
        <v>0</v>
      </c>
      <c r="F50" s="35"/>
      <c r="G50" s="35">
        <f t="shared" si="2"/>
        <v>0</v>
      </c>
      <c r="H50" s="35"/>
      <c r="I50" s="259" t="e">
        <f t="shared" si="8"/>
        <v>#DIV/0!</v>
      </c>
      <c r="J50" s="35"/>
      <c r="K50" s="35">
        <f t="shared" si="3"/>
        <v>0</v>
      </c>
      <c r="L50" s="35"/>
      <c r="M50" s="35">
        <f t="shared" si="4"/>
        <v>0</v>
      </c>
      <c r="N50" s="35"/>
      <c r="O50" s="35">
        <f t="shared" si="5"/>
        <v>0</v>
      </c>
      <c r="P50" s="35"/>
      <c r="Q50" s="35">
        <f t="shared" si="6"/>
        <v>0</v>
      </c>
      <c r="R50" s="35">
        <f t="shared" si="6"/>
        <v>0</v>
      </c>
      <c r="S50" s="259" t="e">
        <f t="shared" si="7"/>
        <v>#DIV/0!</v>
      </c>
    </row>
    <row r="51" spans="1:19" ht="13.5" hidden="1" thickBot="1">
      <c r="A51" s="26" t="s">
        <v>29</v>
      </c>
      <c r="B51" s="36" t="s">
        <v>109</v>
      </c>
      <c r="C51" s="135"/>
      <c r="D51" s="135"/>
      <c r="E51" s="135">
        <f t="shared" si="1"/>
        <v>0</v>
      </c>
      <c r="F51" s="135"/>
      <c r="G51" s="135">
        <f t="shared" si="2"/>
        <v>0</v>
      </c>
      <c r="H51" s="135"/>
      <c r="I51" s="263" t="e">
        <f t="shared" si="8"/>
        <v>#DIV/0!</v>
      </c>
      <c r="J51" s="135"/>
      <c r="K51" s="135">
        <f t="shared" si="3"/>
        <v>0</v>
      </c>
      <c r="L51" s="135"/>
      <c r="M51" s="135">
        <f t="shared" si="4"/>
        <v>0</v>
      </c>
      <c r="N51" s="135"/>
      <c r="O51" s="135">
        <f t="shared" si="5"/>
        <v>0</v>
      </c>
      <c r="P51" s="135"/>
      <c r="Q51" s="135">
        <f t="shared" si="6"/>
        <v>0</v>
      </c>
      <c r="R51" s="135">
        <f t="shared" si="6"/>
        <v>0</v>
      </c>
      <c r="S51" s="263" t="e">
        <f t="shared" si="7"/>
        <v>#DIV/0!</v>
      </c>
    </row>
    <row r="52" spans="1:19" ht="13.5" hidden="1" thickBot="1">
      <c r="A52" s="27" t="s">
        <v>35</v>
      </c>
      <c r="B52" s="7" t="s">
        <v>14</v>
      </c>
      <c r="C52" s="49"/>
      <c r="D52" s="49"/>
      <c r="E52" s="49">
        <f t="shared" si="1"/>
        <v>0</v>
      </c>
      <c r="F52" s="49"/>
      <c r="G52" s="49">
        <f t="shared" si="2"/>
        <v>0</v>
      </c>
      <c r="H52" s="49"/>
      <c r="I52" s="264" t="e">
        <f t="shared" si="8"/>
        <v>#DIV/0!</v>
      </c>
      <c r="J52" s="49"/>
      <c r="K52" s="49">
        <f t="shared" si="3"/>
        <v>0</v>
      </c>
      <c r="L52" s="49"/>
      <c r="M52" s="49">
        <f t="shared" si="4"/>
        <v>0</v>
      </c>
      <c r="N52" s="49"/>
      <c r="O52" s="49">
        <f t="shared" si="5"/>
        <v>0</v>
      </c>
      <c r="P52" s="49"/>
      <c r="Q52" s="49">
        <f t="shared" si="6"/>
        <v>0</v>
      </c>
      <c r="R52" s="49">
        <f t="shared" si="6"/>
        <v>0</v>
      </c>
      <c r="S52" s="264" t="e">
        <f t="shared" si="7"/>
        <v>#DIV/0!</v>
      </c>
    </row>
    <row r="53" spans="1:19" ht="13.5" hidden="1" thickBot="1">
      <c r="A53" s="17" t="s">
        <v>37</v>
      </c>
      <c r="B53" s="37" t="s">
        <v>50</v>
      </c>
      <c r="C53" s="50"/>
      <c r="D53" s="50"/>
      <c r="E53" s="50">
        <f t="shared" si="1"/>
        <v>0</v>
      </c>
      <c r="F53" s="50"/>
      <c r="G53" s="50">
        <f t="shared" si="2"/>
        <v>0</v>
      </c>
      <c r="H53" s="50"/>
      <c r="I53" s="265" t="e">
        <f t="shared" si="8"/>
        <v>#DIV/0!</v>
      </c>
      <c r="J53" s="50"/>
      <c r="K53" s="50">
        <f t="shared" si="3"/>
        <v>0</v>
      </c>
      <c r="L53" s="50"/>
      <c r="M53" s="50">
        <f t="shared" si="4"/>
        <v>0</v>
      </c>
      <c r="N53" s="50"/>
      <c r="O53" s="50">
        <f t="shared" si="5"/>
        <v>0</v>
      </c>
      <c r="P53" s="50"/>
      <c r="Q53" s="50">
        <f t="shared" si="6"/>
        <v>0</v>
      </c>
      <c r="R53" s="50">
        <f t="shared" si="6"/>
        <v>0</v>
      </c>
      <c r="S53" s="265" t="e">
        <f t="shared" si="7"/>
        <v>#DIV/0!</v>
      </c>
    </row>
    <row r="54" spans="1:19" ht="13.5" hidden="1" thickBot="1">
      <c r="A54" s="17"/>
      <c r="B54" s="98" t="s">
        <v>110</v>
      </c>
      <c r="C54" s="81"/>
      <c r="D54" s="81"/>
      <c r="E54" s="81">
        <f t="shared" si="1"/>
        <v>0</v>
      </c>
      <c r="F54" s="81"/>
      <c r="G54" s="81">
        <f t="shared" si="2"/>
        <v>0</v>
      </c>
      <c r="H54" s="81"/>
      <c r="I54" s="266" t="e">
        <f t="shared" si="8"/>
        <v>#DIV/0!</v>
      </c>
      <c r="J54" s="81"/>
      <c r="K54" s="81">
        <f t="shared" si="3"/>
        <v>0</v>
      </c>
      <c r="L54" s="81"/>
      <c r="M54" s="81">
        <f t="shared" si="4"/>
        <v>0</v>
      </c>
      <c r="N54" s="81"/>
      <c r="O54" s="81">
        <f t="shared" si="5"/>
        <v>0</v>
      </c>
      <c r="P54" s="81"/>
      <c r="Q54" s="81">
        <f t="shared" si="6"/>
        <v>0</v>
      </c>
      <c r="R54" s="81">
        <f t="shared" si="6"/>
        <v>0</v>
      </c>
      <c r="S54" s="266" t="e">
        <f t="shared" si="7"/>
        <v>#DIV/0!</v>
      </c>
    </row>
    <row r="55" spans="1:19" ht="13.5" hidden="1" thickBot="1">
      <c r="A55" s="17"/>
      <c r="B55" s="98" t="s">
        <v>111</v>
      </c>
      <c r="C55" s="81"/>
      <c r="D55" s="81"/>
      <c r="E55" s="81">
        <f t="shared" si="1"/>
        <v>0</v>
      </c>
      <c r="F55" s="81"/>
      <c r="G55" s="81">
        <f t="shared" si="2"/>
        <v>0</v>
      </c>
      <c r="H55" s="81"/>
      <c r="I55" s="266" t="e">
        <f t="shared" si="8"/>
        <v>#DIV/0!</v>
      </c>
      <c r="J55" s="81"/>
      <c r="K55" s="81">
        <f t="shared" si="3"/>
        <v>0</v>
      </c>
      <c r="L55" s="81"/>
      <c r="M55" s="81">
        <f t="shared" si="4"/>
        <v>0</v>
      </c>
      <c r="N55" s="81"/>
      <c r="O55" s="81">
        <f t="shared" si="5"/>
        <v>0</v>
      </c>
      <c r="P55" s="81"/>
      <c r="Q55" s="81">
        <f t="shared" si="6"/>
        <v>0</v>
      </c>
      <c r="R55" s="81">
        <f t="shared" si="6"/>
        <v>0</v>
      </c>
      <c r="S55" s="266" t="e">
        <f t="shared" si="7"/>
        <v>#DIV/0!</v>
      </c>
    </row>
    <row r="56" spans="1:19" ht="13.5" hidden="1" thickBot="1">
      <c r="A56" s="17"/>
      <c r="B56" s="98" t="s">
        <v>112</v>
      </c>
      <c r="C56" s="81"/>
      <c r="D56" s="81"/>
      <c r="E56" s="81">
        <f t="shared" si="1"/>
        <v>0</v>
      </c>
      <c r="F56" s="81"/>
      <c r="G56" s="81">
        <f t="shared" si="2"/>
        <v>0</v>
      </c>
      <c r="H56" s="81"/>
      <c r="I56" s="266" t="e">
        <f t="shared" si="8"/>
        <v>#DIV/0!</v>
      </c>
      <c r="J56" s="81"/>
      <c r="K56" s="81">
        <f t="shared" si="3"/>
        <v>0</v>
      </c>
      <c r="L56" s="81"/>
      <c r="M56" s="81">
        <f t="shared" si="4"/>
        <v>0</v>
      </c>
      <c r="N56" s="81"/>
      <c r="O56" s="81">
        <f t="shared" si="5"/>
        <v>0</v>
      </c>
      <c r="P56" s="81"/>
      <c r="Q56" s="81">
        <f t="shared" si="6"/>
        <v>0</v>
      </c>
      <c r="R56" s="81">
        <f t="shared" si="6"/>
        <v>0</v>
      </c>
      <c r="S56" s="266" t="e">
        <f t="shared" si="7"/>
        <v>#DIV/0!</v>
      </c>
    </row>
    <row r="57" spans="1:19" ht="13.5" hidden="1" thickBot="1">
      <c r="A57" s="17"/>
      <c r="B57" s="98" t="s">
        <v>113</v>
      </c>
      <c r="C57" s="81"/>
      <c r="D57" s="81"/>
      <c r="E57" s="81">
        <f t="shared" si="1"/>
        <v>0</v>
      </c>
      <c r="F57" s="81"/>
      <c r="G57" s="81">
        <f t="shared" si="2"/>
        <v>0</v>
      </c>
      <c r="H57" s="81"/>
      <c r="I57" s="266" t="e">
        <f t="shared" si="8"/>
        <v>#DIV/0!</v>
      </c>
      <c r="J57" s="81"/>
      <c r="K57" s="81">
        <f t="shared" si="3"/>
        <v>0</v>
      </c>
      <c r="L57" s="81"/>
      <c r="M57" s="81">
        <f t="shared" si="4"/>
        <v>0</v>
      </c>
      <c r="N57" s="81"/>
      <c r="O57" s="81">
        <f t="shared" si="5"/>
        <v>0</v>
      </c>
      <c r="P57" s="81"/>
      <c r="Q57" s="81">
        <f t="shared" si="6"/>
        <v>0</v>
      </c>
      <c r="R57" s="81">
        <f t="shared" si="6"/>
        <v>0</v>
      </c>
      <c r="S57" s="266" t="e">
        <f t="shared" si="7"/>
        <v>#DIV/0!</v>
      </c>
    </row>
    <row r="58" spans="1:19" ht="13.5" hidden="1" thickBot="1">
      <c r="A58" s="17" t="s">
        <v>40</v>
      </c>
      <c r="B58" s="98" t="s">
        <v>51</v>
      </c>
      <c r="C58" s="81"/>
      <c r="D58" s="81"/>
      <c r="E58" s="81">
        <f t="shared" si="1"/>
        <v>0</v>
      </c>
      <c r="F58" s="81"/>
      <c r="G58" s="81">
        <f t="shared" si="2"/>
        <v>0</v>
      </c>
      <c r="H58" s="81"/>
      <c r="I58" s="266" t="e">
        <f t="shared" si="8"/>
        <v>#DIV/0!</v>
      </c>
      <c r="J58" s="81"/>
      <c r="K58" s="81">
        <f t="shared" si="3"/>
        <v>0</v>
      </c>
      <c r="L58" s="81"/>
      <c r="M58" s="81">
        <f t="shared" si="4"/>
        <v>0</v>
      </c>
      <c r="N58" s="81"/>
      <c r="O58" s="81">
        <f t="shared" si="5"/>
        <v>0</v>
      </c>
      <c r="P58" s="81"/>
      <c r="Q58" s="81">
        <f t="shared" si="6"/>
        <v>0</v>
      </c>
      <c r="R58" s="81">
        <f t="shared" si="6"/>
        <v>0</v>
      </c>
      <c r="S58" s="266" t="e">
        <f t="shared" si="7"/>
        <v>#DIV/0!</v>
      </c>
    </row>
    <row r="59" spans="1:19" ht="13.5" hidden="1" thickBot="1">
      <c r="A59" s="17" t="s">
        <v>43</v>
      </c>
      <c r="B59" s="98" t="s">
        <v>114</v>
      </c>
      <c r="C59" s="81"/>
      <c r="D59" s="81"/>
      <c r="E59" s="81">
        <f t="shared" si="1"/>
        <v>0</v>
      </c>
      <c r="F59" s="81"/>
      <c r="G59" s="81">
        <f t="shared" si="2"/>
        <v>0</v>
      </c>
      <c r="H59" s="81"/>
      <c r="I59" s="266" t="e">
        <f t="shared" si="8"/>
        <v>#DIV/0!</v>
      </c>
      <c r="J59" s="81"/>
      <c r="K59" s="81">
        <f t="shared" si="3"/>
        <v>0</v>
      </c>
      <c r="L59" s="81"/>
      <c r="M59" s="81">
        <f t="shared" si="4"/>
        <v>0</v>
      </c>
      <c r="N59" s="81"/>
      <c r="O59" s="81">
        <f t="shared" si="5"/>
        <v>0</v>
      </c>
      <c r="P59" s="81"/>
      <c r="Q59" s="81">
        <f t="shared" si="6"/>
        <v>0</v>
      </c>
      <c r="R59" s="81">
        <f t="shared" si="6"/>
        <v>0</v>
      </c>
      <c r="S59" s="266" t="e">
        <f t="shared" si="7"/>
        <v>#DIV/0!</v>
      </c>
    </row>
    <row r="60" spans="1:19" ht="13.5" hidden="1" thickBot="1">
      <c r="A60" s="17"/>
      <c r="B60" s="98" t="s">
        <v>52</v>
      </c>
      <c r="C60" s="81"/>
      <c r="D60" s="81"/>
      <c r="E60" s="81">
        <f t="shared" si="1"/>
        <v>0</v>
      </c>
      <c r="F60" s="81"/>
      <c r="G60" s="81">
        <f t="shared" si="2"/>
        <v>0</v>
      </c>
      <c r="H60" s="81"/>
      <c r="I60" s="266" t="e">
        <f t="shared" si="8"/>
        <v>#DIV/0!</v>
      </c>
      <c r="J60" s="81"/>
      <c r="K60" s="81">
        <f t="shared" si="3"/>
        <v>0</v>
      </c>
      <c r="L60" s="81"/>
      <c r="M60" s="81">
        <f t="shared" si="4"/>
        <v>0</v>
      </c>
      <c r="N60" s="81"/>
      <c r="O60" s="81">
        <f t="shared" si="5"/>
        <v>0</v>
      </c>
      <c r="P60" s="81"/>
      <c r="Q60" s="81">
        <f t="shared" si="6"/>
        <v>0</v>
      </c>
      <c r="R60" s="81">
        <f t="shared" si="6"/>
        <v>0</v>
      </c>
      <c r="S60" s="266" t="e">
        <f t="shared" si="7"/>
        <v>#DIV/0!</v>
      </c>
    </row>
    <row r="61" spans="1:19" ht="13.5" hidden="1" thickBot="1">
      <c r="A61" s="17"/>
      <c r="B61" s="98" t="s">
        <v>92</v>
      </c>
      <c r="C61" s="81"/>
      <c r="D61" s="81"/>
      <c r="E61" s="81">
        <f t="shared" si="1"/>
        <v>0</v>
      </c>
      <c r="F61" s="81"/>
      <c r="G61" s="81">
        <f t="shared" si="2"/>
        <v>0</v>
      </c>
      <c r="H61" s="81"/>
      <c r="I61" s="266" t="e">
        <f t="shared" si="8"/>
        <v>#DIV/0!</v>
      </c>
      <c r="J61" s="81"/>
      <c r="K61" s="81">
        <f t="shared" si="3"/>
        <v>0</v>
      </c>
      <c r="L61" s="81"/>
      <c r="M61" s="81">
        <f t="shared" si="4"/>
        <v>0</v>
      </c>
      <c r="N61" s="81"/>
      <c r="O61" s="81">
        <f t="shared" si="5"/>
        <v>0</v>
      </c>
      <c r="P61" s="81"/>
      <c r="Q61" s="81">
        <f t="shared" si="6"/>
        <v>0</v>
      </c>
      <c r="R61" s="81">
        <f t="shared" si="6"/>
        <v>0</v>
      </c>
      <c r="S61" s="266" t="e">
        <f t="shared" si="7"/>
        <v>#DIV/0!</v>
      </c>
    </row>
    <row r="62" spans="1:19" ht="13.5" hidden="1" thickBot="1">
      <c r="A62" s="17"/>
      <c r="B62" s="98" t="s">
        <v>53</v>
      </c>
      <c r="C62" s="81"/>
      <c r="D62" s="81"/>
      <c r="E62" s="81">
        <f t="shared" si="1"/>
        <v>0</v>
      </c>
      <c r="F62" s="81"/>
      <c r="G62" s="81">
        <f t="shared" si="2"/>
        <v>0</v>
      </c>
      <c r="H62" s="81"/>
      <c r="I62" s="266" t="e">
        <f t="shared" si="8"/>
        <v>#DIV/0!</v>
      </c>
      <c r="J62" s="81"/>
      <c r="K62" s="81">
        <f t="shared" si="3"/>
        <v>0</v>
      </c>
      <c r="L62" s="81"/>
      <c r="M62" s="81">
        <f t="shared" si="4"/>
        <v>0</v>
      </c>
      <c r="N62" s="81"/>
      <c r="O62" s="81">
        <f t="shared" si="5"/>
        <v>0</v>
      </c>
      <c r="P62" s="81"/>
      <c r="Q62" s="81">
        <f t="shared" si="6"/>
        <v>0</v>
      </c>
      <c r="R62" s="81">
        <f t="shared" si="6"/>
        <v>0</v>
      </c>
      <c r="S62" s="266" t="e">
        <f t="shared" si="7"/>
        <v>#DIV/0!</v>
      </c>
    </row>
    <row r="63" spans="1:19" ht="13.5" hidden="1" thickBot="1">
      <c r="A63" s="17"/>
      <c r="B63" s="98" t="s">
        <v>89</v>
      </c>
      <c r="C63" s="81"/>
      <c r="D63" s="81"/>
      <c r="E63" s="81">
        <f t="shared" si="1"/>
        <v>0</v>
      </c>
      <c r="F63" s="81"/>
      <c r="G63" s="81">
        <f t="shared" si="2"/>
        <v>0</v>
      </c>
      <c r="H63" s="81"/>
      <c r="I63" s="266" t="e">
        <f t="shared" si="8"/>
        <v>#DIV/0!</v>
      </c>
      <c r="J63" s="81"/>
      <c r="K63" s="81">
        <f t="shared" si="3"/>
        <v>0</v>
      </c>
      <c r="L63" s="81"/>
      <c r="M63" s="81">
        <f t="shared" si="4"/>
        <v>0</v>
      </c>
      <c r="N63" s="81"/>
      <c r="O63" s="81">
        <f t="shared" si="5"/>
        <v>0</v>
      </c>
      <c r="P63" s="81"/>
      <c r="Q63" s="81">
        <f t="shared" si="6"/>
        <v>0</v>
      </c>
      <c r="R63" s="81">
        <f t="shared" si="6"/>
        <v>0</v>
      </c>
      <c r="S63" s="266" t="e">
        <f t="shared" si="7"/>
        <v>#DIV/0!</v>
      </c>
    </row>
    <row r="64" spans="1:19" ht="13.5" hidden="1" thickBot="1">
      <c r="A64" s="17"/>
      <c r="B64" s="98" t="s">
        <v>90</v>
      </c>
      <c r="C64" s="81"/>
      <c r="D64" s="81"/>
      <c r="E64" s="81">
        <f t="shared" si="1"/>
        <v>0</v>
      </c>
      <c r="F64" s="81"/>
      <c r="G64" s="81">
        <f t="shared" si="2"/>
        <v>0</v>
      </c>
      <c r="H64" s="81"/>
      <c r="I64" s="266" t="e">
        <f t="shared" si="8"/>
        <v>#DIV/0!</v>
      </c>
      <c r="J64" s="81"/>
      <c r="K64" s="81">
        <f t="shared" si="3"/>
        <v>0</v>
      </c>
      <c r="L64" s="81"/>
      <c r="M64" s="81">
        <f t="shared" si="4"/>
        <v>0</v>
      </c>
      <c r="N64" s="81"/>
      <c r="O64" s="81">
        <f t="shared" si="5"/>
        <v>0</v>
      </c>
      <c r="P64" s="81"/>
      <c r="Q64" s="81">
        <f t="shared" si="6"/>
        <v>0</v>
      </c>
      <c r="R64" s="81">
        <f t="shared" si="6"/>
        <v>0</v>
      </c>
      <c r="S64" s="266" t="e">
        <f t="shared" si="7"/>
        <v>#DIV/0!</v>
      </c>
    </row>
    <row r="65" spans="1:19" ht="13.5" hidden="1" thickBot="1">
      <c r="A65" s="96" t="s">
        <v>48</v>
      </c>
      <c r="B65" s="34" t="s">
        <v>115</v>
      </c>
      <c r="C65" s="97">
        <f>C51+C52+C53+C59+C58</f>
        <v>0</v>
      </c>
      <c r="D65" s="97">
        <f>D51+D52+D53+D59+D58</f>
        <v>0</v>
      </c>
      <c r="E65" s="97">
        <f t="shared" si="1"/>
        <v>0</v>
      </c>
      <c r="F65" s="97">
        <f>F51+F52+F53+F59+F58</f>
        <v>0</v>
      </c>
      <c r="G65" s="97">
        <f t="shared" si="2"/>
        <v>0</v>
      </c>
      <c r="H65" s="97">
        <f>H51+H52+H53+H59+H58</f>
        <v>0</v>
      </c>
      <c r="I65" s="262" t="e">
        <f t="shared" si="8"/>
        <v>#DIV/0!</v>
      </c>
      <c r="J65" s="97">
        <f>J51+J52+J53+J59+J58</f>
        <v>0</v>
      </c>
      <c r="K65" s="97">
        <f t="shared" si="3"/>
        <v>0</v>
      </c>
      <c r="L65" s="97">
        <f>L51+L52+L53+L59+L58</f>
        <v>0</v>
      </c>
      <c r="M65" s="97">
        <f t="shared" si="4"/>
        <v>0</v>
      </c>
      <c r="N65" s="97">
        <f>N51+N52+N53+N59+N58</f>
        <v>0</v>
      </c>
      <c r="O65" s="97">
        <f t="shared" si="5"/>
        <v>0</v>
      </c>
      <c r="P65" s="97">
        <f>P51+P52+P53+P59+P58</f>
        <v>0</v>
      </c>
      <c r="Q65" s="97">
        <f t="shared" si="6"/>
        <v>0</v>
      </c>
      <c r="R65" s="97">
        <f t="shared" si="6"/>
        <v>0</v>
      </c>
      <c r="S65" s="262" t="e">
        <f t="shared" si="7"/>
        <v>#DIV/0!</v>
      </c>
    </row>
    <row r="66" spans="1:19" ht="12.75">
      <c r="A66" s="99" t="s">
        <v>54</v>
      </c>
      <c r="B66" s="100" t="s">
        <v>116</v>
      </c>
      <c r="C66" s="101"/>
      <c r="D66" s="101"/>
      <c r="E66" s="101">
        <f t="shared" si="1"/>
        <v>0</v>
      </c>
      <c r="F66" s="101"/>
      <c r="G66" s="101">
        <f t="shared" si="2"/>
        <v>0</v>
      </c>
      <c r="H66" s="101"/>
      <c r="I66" s="267"/>
      <c r="J66" s="101"/>
      <c r="K66" s="101">
        <f t="shared" si="3"/>
        <v>0</v>
      </c>
      <c r="L66" s="101"/>
      <c r="M66" s="101">
        <f t="shared" si="4"/>
        <v>0</v>
      </c>
      <c r="N66" s="101"/>
      <c r="O66" s="101">
        <f t="shared" si="5"/>
        <v>0</v>
      </c>
      <c r="P66" s="101"/>
      <c r="Q66" s="101">
        <f t="shared" si="6"/>
        <v>0</v>
      </c>
      <c r="R66" s="101">
        <f t="shared" si="6"/>
        <v>0</v>
      </c>
      <c r="S66" s="267"/>
    </row>
    <row r="67" spans="1:19" ht="13.5" thickBot="1">
      <c r="A67" s="39" t="s">
        <v>55</v>
      </c>
      <c r="B67" s="40" t="s">
        <v>117</v>
      </c>
      <c r="C67" s="41">
        <f>C49+C65+C66</f>
        <v>27022</v>
      </c>
      <c r="D67" s="41">
        <f aca="true" t="shared" si="10" ref="D67:R67">D49+D65+D66</f>
        <v>0</v>
      </c>
      <c r="E67" s="41">
        <f t="shared" si="10"/>
        <v>24990</v>
      </c>
      <c r="F67" s="41">
        <f t="shared" si="10"/>
        <v>0</v>
      </c>
      <c r="G67" s="41">
        <f t="shared" si="10"/>
        <v>24990</v>
      </c>
      <c r="H67" s="41">
        <f t="shared" si="10"/>
        <v>0</v>
      </c>
      <c r="I67" s="41" t="e">
        <f t="shared" si="10"/>
        <v>#DIV/0!</v>
      </c>
      <c r="J67" s="41">
        <f t="shared" si="10"/>
        <v>0</v>
      </c>
      <c r="K67" s="41">
        <f t="shared" si="10"/>
        <v>24990</v>
      </c>
      <c r="L67" s="41">
        <f t="shared" si="10"/>
        <v>0</v>
      </c>
      <c r="M67" s="41">
        <f t="shared" si="10"/>
        <v>24990</v>
      </c>
      <c r="N67" s="41">
        <f t="shared" si="10"/>
        <v>0</v>
      </c>
      <c r="O67" s="41">
        <f t="shared" si="10"/>
        <v>24990</v>
      </c>
      <c r="P67" s="41">
        <f t="shared" si="10"/>
        <v>0</v>
      </c>
      <c r="Q67" s="41">
        <f t="shared" si="10"/>
        <v>27182</v>
      </c>
      <c r="R67" s="41">
        <f t="shared" si="10"/>
        <v>26941</v>
      </c>
      <c r="S67" s="268">
        <f t="shared" si="7"/>
        <v>0.9911338385696417</v>
      </c>
    </row>
    <row r="68" spans="3:19" ht="12.75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</row>
    <row r="69" spans="3:19" ht="12.75"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 spans="3:19" ht="12.75"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6" spans="3:19" ht="12.75"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3:19" ht="12.75"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3:19" ht="12.75"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3:19" ht="12.75"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3:19" ht="12.75"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3:19" ht="12.75"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3:19" ht="12.75"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</sheetData>
  <sheetProtection/>
  <printOptions horizontalCentered="1"/>
  <pageMargins left="0.35433070866141736" right="0.1968503937007874" top="1.535433070866142" bottom="0.11811023622047245" header="0.15748031496062992" footer="0.15748031496062992"/>
  <pageSetup fitToHeight="2" fitToWidth="1" horizontalDpi="600" verticalDpi="600" orientation="landscape" paperSize="9" r:id="rId1"/>
  <headerFooter alignWithMargins="0">
    <oddHeader>&amp;L
2.sz.melléklet&amp;C&amp;"Arial,Félkövér"&amp;12Öregiskola Közösségi Ház és Könyvtár
2013. évi bevételei forrásonként&amp;R
adatok eFt-ban</oddHeader>
    <oddFooter>&amp;L&amp;8&amp;D&amp;R&amp;F</oddFooter>
  </headerFooter>
  <rowBreaks count="1" manualBreakCount="1">
    <brk id="49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1" customWidth="1"/>
    <col min="2" max="2" width="64.57421875" style="1" bestFit="1" customWidth="1"/>
    <col min="3" max="3" width="16.421875" style="1" customWidth="1"/>
    <col min="4" max="4" width="12.28125" style="1" bestFit="1" customWidth="1"/>
    <col min="5" max="5" width="14.421875" style="1" customWidth="1"/>
    <col min="6" max="6" width="12.28125" style="1" bestFit="1" customWidth="1"/>
    <col min="7" max="7" width="13.28125" style="1" customWidth="1"/>
    <col min="8" max="8" width="13.8515625" style="122" bestFit="1" customWidth="1"/>
    <col min="9" max="16384" width="9.140625" style="1" customWidth="1"/>
  </cols>
  <sheetData>
    <row r="1" ht="13.5" thickBot="1"/>
    <row r="2" spans="1:8" s="151" customFormat="1" ht="39" thickBot="1">
      <c r="A2" s="148"/>
      <c r="B2" s="149"/>
      <c r="C2" s="68" t="s">
        <v>138</v>
      </c>
      <c r="D2" s="68" t="s">
        <v>139</v>
      </c>
      <c r="E2" s="68" t="s">
        <v>147</v>
      </c>
      <c r="F2" s="68" t="s">
        <v>145</v>
      </c>
      <c r="G2" s="68" t="s">
        <v>146</v>
      </c>
      <c r="H2" s="150" t="s">
        <v>25</v>
      </c>
    </row>
    <row r="3" spans="1:8" ht="31.5" customHeight="1" thickBot="1">
      <c r="A3" s="64" t="s">
        <v>11</v>
      </c>
      <c r="B3" s="59" t="s">
        <v>7</v>
      </c>
      <c r="C3" s="103" t="s">
        <v>87</v>
      </c>
      <c r="D3" s="103" t="s">
        <v>87</v>
      </c>
      <c r="E3" s="103" t="s">
        <v>87</v>
      </c>
      <c r="F3" s="103" t="s">
        <v>87</v>
      </c>
      <c r="G3" s="103" t="s">
        <v>87</v>
      </c>
      <c r="H3" s="121" t="s">
        <v>26</v>
      </c>
    </row>
    <row r="4" spans="1:8" ht="12.75">
      <c r="A4" s="4"/>
      <c r="B4" s="110" t="s">
        <v>18</v>
      </c>
      <c r="C4" s="117"/>
      <c r="D4" s="117"/>
      <c r="E4" s="117"/>
      <c r="F4" s="117"/>
      <c r="G4" s="117"/>
      <c r="H4" s="123"/>
    </row>
    <row r="5" spans="1:9" ht="12.75">
      <c r="A5" s="4">
        <v>1</v>
      </c>
      <c r="B5" s="111" t="s">
        <v>19</v>
      </c>
      <c r="C5" s="104">
        <v>173107</v>
      </c>
      <c r="D5" s="104">
        <v>0</v>
      </c>
      <c r="E5" s="104">
        <f>+C5+D5</f>
        <v>173107</v>
      </c>
      <c r="F5" s="104">
        <f aca="true" t="shared" si="0" ref="F5:F11">+G5-E5</f>
        <v>0</v>
      </c>
      <c r="G5" s="104">
        <v>173107</v>
      </c>
      <c r="H5" s="124">
        <f aca="true" t="shared" si="1" ref="H5:H14">+G5/E5</f>
        <v>1</v>
      </c>
      <c r="I5" s="131"/>
    </row>
    <row r="6" spans="1:9" ht="12.75">
      <c r="A6" s="4">
        <v>2</v>
      </c>
      <c r="B6" s="111" t="s">
        <v>126</v>
      </c>
      <c r="C6" s="105">
        <f>61200</f>
        <v>61200</v>
      </c>
      <c r="D6" s="105">
        <v>0</v>
      </c>
      <c r="E6" s="104">
        <f aca="true" t="shared" si="2" ref="E6:E11">+C6+D6</f>
        <v>61200</v>
      </c>
      <c r="F6" s="105">
        <f t="shared" si="0"/>
        <v>0</v>
      </c>
      <c r="G6" s="105">
        <f>61200</f>
        <v>61200</v>
      </c>
      <c r="H6" s="124">
        <f t="shared" si="1"/>
        <v>1</v>
      </c>
      <c r="I6" s="131"/>
    </row>
    <row r="7" spans="1:9" ht="12.75">
      <c r="A7" s="4">
        <v>4</v>
      </c>
      <c r="B7" s="6" t="s">
        <v>83</v>
      </c>
      <c r="C7" s="106">
        <f>31285</f>
        <v>31285</v>
      </c>
      <c r="D7" s="106">
        <v>0</v>
      </c>
      <c r="E7" s="104">
        <f t="shared" si="2"/>
        <v>31285</v>
      </c>
      <c r="F7" s="106">
        <f t="shared" si="0"/>
        <v>0</v>
      </c>
      <c r="G7" s="106">
        <f>31285</f>
        <v>31285</v>
      </c>
      <c r="H7" s="124">
        <f t="shared" si="1"/>
        <v>1</v>
      </c>
      <c r="I7" s="131"/>
    </row>
    <row r="8" spans="1:9" ht="12.75">
      <c r="A8" s="4">
        <v>5</v>
      </c>
      <c r="B8" s="5" t="s">
        <v>20</v>
      </c>
      <c r="C8" s="104">
        <f>8000</f>
        <v>8000</v>
      </c>
      <c r="D8" s="104">
        <v>4000</v>
      </c>
      <c r="E8" s="104">
        <f t="shared" si="2"/>
        <v>12000</v>
      </c>
      <c r="F8" s="104">
        <f t="shared" si="0"/>
        <v>0</v>
      </c>
      <c r="G8" s="104">
        <f>15000*0.8</f>
        <v>12000</v>
      </c>
      <c r="H8" s="124">
        <f t="shared" si="1"/>
        <v>1</v>
      </c>
      <c r="I8" s="131"/>
    </row>
    <row r="9" spans="1:9" ht="12.75">
      <c r="A9" s="4">
        <v>6</v>
      </c>
      <c r="B9" s="71" t="s">
        <v>140</v>
      </c>
      <c r="C9" s="104"/>
      <c r="D9" s="104">
        <v>10000</v>
      </c>
      <c r="E9" s="104">
        <f t="shared" si="2"/>
        <v>10000</v>
      </c>
      <c r="F9" s="104">
        <f t="shared" si="0"/>
        <v>0</v>
      </c>
      <c r="G9" s="104">
        <f>12500*0.8</f>
        <v>10000</v>
      </c>
      <c r="H9" s="124">
        <f t="shared" si="1"/>
        <v>1</v>
      </c>
      <c r="I9" s="131"/>
    </row>
    <row r="10" spans="1:9" ht="12.75">
      <c r="A10" s="4">
        <v>7</v>
      </c>
      <c r="B10" s="136" t="s">
        <v>141</v>
      </c>
      <c r="C10" s="104"/>
      <c r="D10" s="104">
        <v>12960</v>
      </c>
      <c r="E10" s="104">
        <f t="shared" si="2"/>
        <v>12960</v>
      </c>
      <c r="F10" s="104">
        <f t="shared" si="0"/>
        <v>0</v>
      </c>
      <c r="G10" s="104">
        <f>16200*0.8</f>
        <v>12960</v>
      </c>
      <c r="H10" s="124">
        <f t="shared" si="1"/>
        <v>1</v>
      </c>
      <c r="I10" s="131"/>
    </row>
    <row r="11" spans="1:9" s="10" customFormat="1" ht="12.75">
      <c r="A11" s="8">
        <v>8</v>
      </c>
      <c r="B11" s="142" t="s">
        <v>142</v>
      </c>
      <c r="C11" s="104">
        <f>173107*0.25+61200*0.25+31285*0.25+8000*0.25</f>
        <v>68398</v>
      </c>
      <c r="D11" s="104">
        <v>6740</v>
      </c>
      <c r="E11" s="104">
        <f t="shared" si="2"/>
        <v>75138</v>
      </c>
      <c r="F11" s="104">
        <f t="shared" si="0"/>
        <v>0</v>
      </c>
      <c r="G11" s="104">
        <f>173107*0.25+61200*0.25+31285*0.25+12000*0.25+16200*0.2+12500*0.2</f>
        <v>75138</v>
      </c>
      <c r="H11" s="143">
        <f t="shared" si="1"/>
        <v>1</v>
      </c>
      <c r="I11" s="119"/>
    </row>
    <row r="12" spans="1:10" ht="12.75">
      <c r="A12" s="61">
        <v>9</v>
      </c>
      <c r="B12" s="112" t="s">
        <v>84</v>
      </c>
      <c r="C12" s="11">
        <f>SUM(C5:C11)</f>
        <v>341990</v>
      </c>
      <c r="D12" s="11">
        <f>SUM(D5:D11)</f>
        <v>33700</v>
      </c>
      <c r="E12" s="11">
        <f>SUM(E5:E11)</f>
        <v>375690</v>
      </c>
      <c r="F12" s="11">
        <f>SUM(F5:F11)</f>
        <v>0</v>
      </c>
      <c r="G12" s="11">
        <f>SUM(G5:G11)</f>
        <v>375690</v>
      </c>
      <c r="H12" s="125">
        <f t="shared" si="1"/>
        <v>1</v>
      </c>
      <c r="I12" s="131"/>
      <c r="J12" s="131"/>
    </row>
    <row r="13" spans="1:9" s="10" customFormat="1" ht="12.75">
      <c r="A13" s="62">
        <v>10</v>
      </c>
      <c r="B13" s="137" t="s">
        <v>144</v>
      </c>
      <c r="C13" s="11"/>
      <c r="D13" s="11">
        <v>45778</v>
      </c>
      <c r="E13" s="11">
        <f>+C13+D13</f>
        <v>45778</v>
      </c>
      <c r="F13" s="11">
        <f aca="true" t="shared" si="3" ref="F13:F32">+G13-E13</f>
        <v>-0.39999999999417923</v>
      </c>
      <c r="G13" s="11">
        <f>57222*0.8</f>
        <v>45777.600000000006</v>
      </c>
      <c r="H13" s="126">
        <f t="shared" si="1"/>
        <v>0.9999912621783391</v>
      </c>
      <c r="I13" s="119"/>
    </row>
    <row r="14" spans="1:9" s="10" customFormat="1" ht="12.75">
      <c r="A14" s="138"/>
      <c r="B14" s="139" t="s">
        <v>143</v>
      </c>
      <c r="C14" s="69"/>
      <c r="D14" s="69">
        <v>11444.4</v>
      </c>
      <c r="E14" s="69">
        <f>+C14+D14</f>
        <v>11444.4</v>
      </c>
      <c r="F14" s="69">
        <f t="shared" si="3"/>
        <v>0</v>
      </c>
      <c r="G14" s="69">
        <f>57222*0.2</f>
        <v>11444.400000000001</v>
      </c>
      <c r="H14" s="126">
        <f t="shared" si="1"/>
        <v>1.0000000000000002</v>
      </c>
      <c r="I14" s="119"/>
    </row>
    <row r="15" spans="1:9" s="10" customFormat="1" ht="12.75">
      <c r="A15" s="8"/>
      <c r="B15" s="109" t="s">
        <v>21</v>
      </c>
      <c r="C15" s="69"/>
      <c r="D15" s="69">
        <v>0</v>
      </c>
      <c r="E15" s="69"/>
      <c r="F15" s="69">
        <f t="shared" si="3"/>
        <v>0</v>
      </c>
      <c r="G15" s="69"/>
      <c r="H15" s="126"/>
      <c r="I15" s="131"/>
    </row>
    <row r="16" spans="1:9" s="10" customFormat="1" ht="12.75">
      <c r="A16" s="8">
        <v>11</v>
      </c>
      <c r="B16" s="108" t="s">
        <v>1</v>
      </c>
      <c r="C16" s="9">
        <v>3000</v>
      </c>
      <c r="D16" s="9">
        <v>0</v>
      </c>
      <c r="E16" s="104">
        <f>+C16+D16</f>
        <v>3000</v>
      </c>
      <c r="F16" s="9">
        <f t="shared" si="3"/>
        <v>0</v>
      </c>
      <c r="G16" s="9">
        <v>3000</v>
      </c>
      <c r="H16" s="126">
        <f aca="true" t="shared" si="4" ref="H16:H24">+G16/E16</f>
        <v>1</v>
      </c>
      <c r="I16" s="131"/>
    </row>
    <row r="17" spans="1:9" s="10" customFormat="1" ht="12.75">
      <c r="A17" s="8">
        <v>12</v>
      </c>
      <c r="B17" s="140" t="s">
        <v>127</v>
      </c>
      <c r="C17" s="9">
        <v>80000</v>
      </c>
      <c r="D17" s="9">
        <v>0</v>
      </c>
      <c r="E17" s="104">
        <f>+C17+D17</f>
        <v>80000</v>
      </c>
      <c r="F17" s="9">
        <f t="shared" si="3"/>
        <v>0</v>
      </c>
      <c r="G17" s="9">
        <v>80000</v>
      </c>
      <c r="H17" s="126">
        <f t="shared" si="4"/>
        <v>1</v>
      </c>
      <c r="I17" s="119"/>
    </row>
    <row r="18" spans="1:9" s="10" customFormat="1" ht="12.75">
      <c r="A18" s="8">
        <v>13</v>
      </c>
      <c r="B18" s="113" t="s">
        <v>128</v>
      </c>
      <c r="C18" s="9">
        <v>65057</v>
      </c>
      <c r="D18" s="9">
        <v>0</v>
      </c>
      <c r="E18" s="104">
        <f>+C18+D18</f>
        <v>65057</v>
      </c>
      <c r="F18" s="9">
        <f t="shared" si="3"/>
        <v>0</v>
      </c>
      <c r="G18" s="9">
        <v>65057</v>
      </c>
      <c r="H18" s="126">
        <f t="shared" si="4"/>
        <v>1</v>
      </c>
      <c r="I18" s="119"/>
    </row>
    <row r="19" spans="1:9" ht="12.75">
      <c r="A19" s="8">
        <v>14</v>
      </c>
      <c r="B19" s="114" t="s">
        <v>149</v>
      </c>
      <c r="C19" s="9"/>
      <c r="D19" s="9"/>
      <c r="E19" s="9"/>
      <c r="F19" s="9">
        <v>10000</v>
      </c>
      <c r="G19" s="104">
        <f>+E19+F19</f>
        <v>10000</v>
      </c>
      <c r="H19" s="124"/>
      <c r="I19" s="131"/>
    </row>
    <row r="20" spans="1:9" ht="12.75">
      <c r="A20" s="8">
        <v>15</v>
      </c>
      <c r="B20" s="114" t="s">
        <v>148</v>
      </c>
      <c r="C20" s="9"/>
      <c r="D20" s="9"/>
      <c r="E20" s="9"/>
      <c r="F20" s="9">
        <v>15000</v>
      </c>
      <c r="G20" s="104">
        <f>+E20+F20</f>
        <v>15000</v>
      </c>
      <c r="H20" s="124"/>
      <c r="I20" s="131"/>
    </row>
    <row r="21" spans="1:9" s="10" customFormat="1" ht="12.75">
      <c r="A21" s="8">
        <v>16</v>
      </c>
      <c r="B21" s="113" t="s">
        <v>129</v>
      </c>
      <c r="C21" s="9">
        <v>103245</v>
      </c>
      <c r="D21" s="9">
        <v>0</v>
      </c>
      <c r="E21" s="104">
        <f>+C21+D21</f>
        <v>103245</v>
      </c>
      <c r="F21" s="9">
        <f t="shared" si="3"/>
        <v>0</v>
      </c>
      <c r="G21" s="9">
        <v>103245</v>
      </c>
      <c r="H21" s="126">
        <f t="shared" si="4"/>
        <v>1</v>
      </c>
      <c r="I21" s="119"/>
    </row>
    <row r="22" spans="1:9" s="10" customFormat="1" ht="12.75">
      <c r="A22" s="8">
        <v>17</v>
      </c>
      <c r="B22" s="141" t="s">
        <v>130</v>
      </c>
      <c r="C22" s="9">
        <v>1200</v>
      </c>
      <c r="D22" s="9">
        <v>0</v>
      </c>
      <c r="E22" s="104">
        <f>+C22+D22</f>
        <v>1200</v>
      </c>
      <c r="F22" s="9">
        <f t="shared" si="3"/>
        <v>0</v>
      </c>
      <c r="G22" s="9">
        <v>1200</v>
      </c>
      <c r="H22" s="126">
        <f t="shared" si="4"/>
        <v>1</v>
      </c>
      <c r="I22" s="119"/>
    </row>
    <row r="23" spans="1:9" ht="12.75">
      <c r="A23" s="8">
        <v>18</v>
      </c>
      <c r="B23" s="115" t="s">
        <v>150</v>
      </c>
      <c r="C23" s="9"/>
      <c r="D23" s="9"/>
      <c r="E23" s="9"/>
      <c r="F23" s="9">
        <v>137060</v>
      </c>
      <c r="G23" s="104">
        <f>+E23+F23</f>
        <v>137060</v>
      </c>
      <c r="H23" s="124"/>
      <c r="I23" s="131"/>
    </row>
    <row r="24" spans="1:9" ht="18" customHeight="1" thickBot="1">
      <c r="A24" s="62">
        <v>19</v>
      </c>
      <c r="B24" s="116" t="s">
        <v>2</v>
      </c>
      <c r="C24" s="118">
        <f>SUM(C16:C22)</f>
        <v>252502</v>
      </c>
      <c r="D24" s="118">
        <v>0</v>
      </c>
      <c r="E24" s="118">
        <f>SUM(E16:E22)</f>
        <v>252502</v>
      </c>
      <c r="F24" s="118">
        <f>SUM(F16:F22)</f>
        <v>25000</v>
      </c>
      <c r="G24" s="118">
        <f>SUM(G16:G23)</f>
        <v>414562</v>
      </c>
      <c r="H24" s="127">
        <f t="shared" si="4"/>
        <v>1.6418166984815963</v>
      </c>
      <c r="I24" s="131"/>
    </row>
    <row r="25" spans="1:9" ht="22.5" customHeight="1" hidden="1">
      <c r="A25" s="4"/>
      <c r="B25" s="74" t="s">
        <v>22</v>
      </c>
      <c r="C25" s="69"/>
      <c r="D25" s="69">
        <f aca="true" t="shared" si="5" ref="D25:D31">+E25-C25</f>
        <v>0</v>
      </c>
      <c r="E25" s="69"/>
      <c r="F25" s="69">
        <f t="shared" si="3"/>
        <v>0</v>
      </c>
      <c r="G25" s="69"/>
      <c r="H25" s="128" t="e">
        <f aca="true" t="shared" si="6" ref="H25:H31">+E25/C25</f>
        <v>#DIV/0!</v>
      </c>
      <c r="I25" s="131"/>
    </row>
    <row r="26" spans="1:9" ht="13.5" hidden="1" thickBot="1">
      <c r="A26" s="4">
        <v>19</v>
      </c>
      <c r="B26" s="71" t="s">
        <v>80</v>
      </c>
      <c r="C26" s="69"/>
      <c r="D26" s="69">
        <f t="shared" si="5"/>
        <v>0</v>
      </c>
      <c r="E26" s="69"/>
      <c r="F26" s="69">
        <f t="shared" si="3"/>
        <v>0</v>
      </c>
      <c r="G26" s="69"/>
      <c r="H26" s="128" t="e">
        <f t="shared" si="6"/>
        <v>#DIV/0!</v>
      </c>
      <c r="I26" s="131"/>
    </row>
    <row r="27" spans="1:9" s="10" customFormat="1" ht="13.5" hidden="1" thickBot="1">
      <c r="A27" s="8">
        <v>20</v>
      </c>
      <c r="B27" s="73" t="s">
        <v>81</v>
      </c>
      <c r="C27" s="9"/>
      <c r="D27" s="9">
        <f t="shared" si="5"/>
        <v>0</v>
      </c>
      <c r="E27" s="9"/>
      <c r="F27" s="9">
        <f t="shared" si="3"/>
        <v>0</v>
      </c>
      <c r="G27" s="9"/>
      <c r="H27" s="126" t="e">
        <f t="shared" si="6"/>
        <v>#DIV/0!</v>
      </c>
      <c r="I27" s="131"/>
    </row>
    <row r="28" spans="1:9" s="10" customFormat="1" ht="13.5" hidden="1" thickBot="1">
      <c r="A28" s="8">
        <v>21</v>
      </c>
      <c r="B28" s="73" t="s">
        <v>79</v>
      </c>
      <c r="C28" s="9"/>
      <c r="D28" s="9">
        <f t="shared" si="5"/>
        <v>0</v>
      </c>
      <c r="E28" s="9"/>
      <c r="F28" s="9">
        <f t="shared" si="3"/>
        <v>0</v>
      </c>
      <c r="G28" s="9"/>
      <c r="H28" s="126" t="e">
        <f t="shared" si="6"/>
        <v>#DIV/0!</v>
      </c>
      <c r="I28" s="131"/>
    </row>
    <row r="29" spans="1:9" s="10" customFormat="1" ht="13.5" hidden="1" thickBot="1">
      <c r="A29" s="8">
        <v>22</v>
      </c>
      <c r="B29" s="73" t="s">
        <v>86</v>
      </c>
      <c r="C29" s="9"/>
      <c r="D29" s="9">
        <f t="shared" si="5"/>
        <v>0</v>
      </c>
      <c r="E29" s="9"/>
      <c r="F29" s="9">
        <f t="shared" si="3"/>
        <v>0</v>
      </c>
      <c r="G29" s="9"/>
      <c r="H29" s="126" t="e">
        <f t="shared" si="6"/>
        <v>#DIV/0!</v>
      </c>
      <c r="I29" s="131"/>
    </row>
    <row r="30" spans="1:9" ht="28.5" customHeight="1" hidden="1">
      <c r="A30" s="62">
        <v>23</v>
      </c>
      <c r="B30" s="72" t="s">
        <v>85</v>
      </c>
      <c r="C30" s="11">
        <f>SUM(C26:C29)</f>
        <v>0</v>
      </c>
      <c r="D30" s="11">
        <f t="shared" si="5"/>
        <v>0</v>
      </c>
      <c r="E30" s="11">
        <f>SUM(E26:E29)</f>
        <v>0</v>
      </c>
      <c r="F30" s="11">
        <f t="shared" si="3"/>
        <v>0</v>
      </c>
      <c r="G30" s="11">
        <f>SUM(G26:G29)</f>
        <v>0</v>
      </c>
      <c r="H30" s="125" t="e">
        <f t="shared" si="6"/>
        <v>#DIV/0!</v>
      </c>
      <c r="I30" s="131"/>
    </row>
    <row r="31" spans="1:9" s="10" customFormat="1" ht="24" customHeight="1" hidden="1" thickBot="1">
      <c r="A31" s="67">
        <v>24</v>
      </c>
      <c r="B31" s="75" t="s">
        <v>78</v>
      </c>
      <c r="C31" s="70"/>
      <c r="D31" s="70">
        <f t="shared" si="5"/>
        <v>0</v>
      </c>
      <c r="E31" s="70"/>
      <c r="F31" s="70">
        <f t="shared" si="3"/>
        <v>0</v>
      </c>
      <c r="G31" s="70"/>
      <c r="H31" s="129" t="e">
        <f t="shared" si="6"/>
        <v>#DIV/0!</v>
      </c>
      <c r="I31" s="131"/>
    </row>
    <row r="32" spans="1:9" ht="31.5" customHeight="1" thickBot="1">
      <c r="A32" s="2"/>
      <c r="B32" s="76" t="s">
        <v>88</v>
      </c>
      <c r="C32" s="107">
        <f>C12+C24+C13+C14</f>
        <v>594492</v>
      </c>
      <c r="D32" s="107">
        <f>D12+D24+D13+D14</f>
        <v>90922.4</v>
      </c>
      <c r="E32" s="107">
        <f>E12+E24+E13+E14</f>
        <v>685414.4</v>
      </c>
      <c r="F32" s="107">
        <f t="shared" si="3"/>
        <v>162059.59999999998</v>
      </c>
      <c r="G32" s="107">
        <f>G12+G24+G13+G14</f>
        <v>847474</v>
      </c>
      <c r="H32" s="130">
        <f>+G32/E32</f>
        <v>1.2364403198999028</v>
      </c>
      <c r="I32" s="131"/>
    </row>
    <row r="33" spans="3:7" ht="12.75">
      <c r="C33" s="60"/>
      <c r="D33" s="131"/>
      <c r="E33" s="131"/>
      <c r="F33" s="131"/>
      <c r="G33" s="131"/>
    </row>
    <row r="34" ht="12.75">
      <c r="C34" s="60"/>
    </row>
    <row r="35" ht="27" customHeight="1">
      <c r="C35" s="63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I46"/>
  <sheetViews>
    <sheetView zoomScalePageLayoutView="0" workbookViewId="0" topLeftCell="A28">
      <selection activeCell="AA14" sqref="AA14"/>
    </sheetView>
  </sheetViews>
  <sheetFormatPr defaultColWidth="8.8515625" defaultRowHeight="12.75"/>
  <cols>
    <col min="1" max="1" width="6.7109375" style="12" customWidth="1"/>
    <col min="2" max="2" width="48.00390625" style="12" customWidth="1"/>
    <col min="3" max="3" width="20.7109375" style="12" customWidth="1"/>
    <col min="4" max="6" width="20.7109375" style="12" hidden="1" customWidth="1"/>
    <col min="7" max="8" width="16.7109375" style="12" hidden="1" customWidth="1"/>
    <col min="9" max="9" width="16.7109375" style="244" hidden="1" customWidth="1"/>
    <col min="10" max="16" width="16.7109375" style="12" hidden="1" customWidth="1"/>
    <col min="17" max="17" width="16.7109375" style="12" customWidth="1"/>
    <col min="18" max="26" width="8.8515625" style="12" hidden="1" customWidth="1"/>
    <col min="27" max="28" width="16.7109375" style="12" customWidth="1"/>
    <col min="29" max="16384" width="8.8515625" style="12" customWidth="1"/>
  </cols>
  <sheetData>
    <row r="1" spans="1:61" s="146" customFormat="1" ht="25.5">
      <c r="A1" s="144" t="s">
        <v>23</v>
      </c>
      <c r="B1" s="144" t="s">
        <v>24</v>
      </c>
      <c r="C1" s="223" t="s">
        <v>430</v>
      </c>
      <c r="D1" s="152" t="s">
        <v>190</v>
      </c>
      <c r="E1" s="223" t="s">
        <v>191</v>
      </c>
      <c r="F1" s="152" t="s">
        <v>196</v>
      </c>
      <c r="G1" s="152" t="s">
        <v>197</v>
      </c>
      <c r="H1" s="152" t="s">
        <v>199</v>
      </c>
      <c r="I1" s="226" t="s">
        <v>200</v>
      </c>
      <c r="J1" s="152" t="s">
        <v>192</v>
      </c>
      <c r="K1" s="152" t="s">
        <v>193</v>
      </c>
      <c r="L1" s="152" t="s">
        <v>203</v>
      </c>
      <c r="M1" s="223" t="s">
        <v>204</v>
      </c>
      <c r="N1" s="152" t="s">
        <v>205</v>
      </c>
      <c r="O1" s="223" t="s">
        <v>206</v>
      </c>
      <c r="P1" s="152" t="s">
        <v>209</v>
      </c>
      <c r="Q1" s="223" t="s">
        <v>431</v>
      </c>
      <c r="R1" s="153"/>
      <c r="S1" s="153"/>
      <c r="T1" s="153"/>
      <c r="U1" s="153"/>
      <c r="V1" s="153"/>
      <c r="W1" s="153"/>
      <c r="X1" s="153"/>
      <c r="Y1" s="153"/>
      <c r="Z1" s="153"/>
      <c r="AA1" s="223" t="s">
        <v>211</v>
      </c>
      <c r="AB1" s="223" t="s">
        <v>211</v>
      </c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</row>
    <row r="2" spans="1:61" ht="12.75">
      <c r="A2" s="13"/>
      <c r="B2" s="25"/>
      <c r="C2" s="15"/>
      <c r="D2" s="15"/>
      <c r="E2" s="15"/>
      <c r="F2" s="15"/>
      <c r="G2" s="15"/>
      <c r="H2" s="15"/>
      <c r="I2" s="227"/>
      <c r="J2" s="15"/>
      <c r="K2" s="15"/>
      <c r="L2" s="15"/>
      <c r="M2" s="15"/>
      <c r="N2" s="15"/>
      <c r="O2" s="15"/>
      <c r="P2" s="15"/>
      <c r="Q2" s="15"/>
      <c r="R2" s="43"/>
      <c r="S2" s="43"/>
      <c r="T2" s="43"/>
      <c r="U2" s="43"/>
      <c r="V2" s="43"/>
      <c r="W2" s="43"/>
      <c r="X2" s="43"/>
      <c r="Y2" s="43"/>
      <c r="Z2" s="43"/>
      <c r="AA2" s="15" t="s">
        <v>218</v>
      </c>
      <c r="AB2" s="15" t="s">
        <v>213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</row>
    <row r="3" spans="1:61" s="45" customFormat="1" ht="12.75" customHeight="1" thickBo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6">
        <v>9</v>
      </c>
      <c r="J3" s="16">
        <v>10</v>
      </c>
      <c r="K3" s="16">
        <v>11</v>
      </c>
      <c r="L3" s="16">
        <v>12</v>
      </c>
      <c r="M3" s="16">
        <v>13</v>
      </c>
      <c r="N3" s="16">
        <v>14</v>
      </c>
      <c r="O3" s="16">
        <v>15</v>
      </c>
      <c r="P3" s="16">
        <v>16</v>
      </c>
      <c r="Q3" s="16">
        <v>4</v>
      </c>
      <c r="R3" s="44"/>
      <c r="S3" s="44"/>
      <c r="T3" s="44"/>
      <c r="U3" s="44"/>
      <c r="V3" s="44"/>
      <c r="W3" s="44"/>
      <c r="X3" s="44"/>
      <c r="Y3" s="44"/>
      <c r="Z3" s="44"/>
      <c r="AA3" s="16">
        <v>5</v>
      </c>
      <c r="AB3" s="16">
        <v>6</v>
      </c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</row>
    <row r="4" spans="1:28" ht="12.75">
      <c r="A4" s="46" t="s">
        <v>56</v>
      </c>
      <c r="B4" s="26" t="s">
        <v>57</v>
      </c>
      <c r="C4" s="47"/>
      <c r="D4" s="47"/>
      <c r="E4" s="47"/>
      <c r="F4" s="47"/>
      <c r="G4" s="47"/>
      <c r="H4" s="47"/>
      <c r="I4" s="228"/>
      <c r="J4" s="47"/>
      <c r="K4" s="47"/>
      <c r="L4" s="47"/>
      <c r="M4" s="47"/>
      <c r="N4" s="47"/>
      <c r="O4" s="47"/>
      <c r="P4" s="47"/>
      <c r="Q4" s="47"/>
      <c r="AA4" s="47"/>
      <c r="AB4" s="47"/>
    </row>
    <row r="5" spans="1:28" ht="12.75">
      <c r="A5" s="48" t="s">
        <v>29</v>
      </c>
      <c r="B5" s="27" t="s">
        <v>4</v>
      </c>
      <c r="C5" s="158">
        <f>SUM(C6:C8)</f>
        <v>10413</v>
      </c>
      <c r="D5" s="158">
        <f aca="true" t="shared" si="0" ref="D5:Q5">SUM(D6:D8)</f>
        <v>0</v>
      </c>
      <c r="E5" s="158">
        <f t="shared" si="0"/>
        <v>0</v>
      </c>
      <c r="F5" s="158">
        <f t="shared" si="0"/>
        <v>0</v>
      </c>
      <c r="G5" s="158">
        <f t="shared" si="0"/>
        <v>0</v>
      </c>
      <c r="H5" s="158">
        <f t="shared" si="0"/>
        <v>0</v>
      </c>
      <c r="I5" s="158">
        <f t="shared" si="0"/>
        <v>0</v>
      </c>
      <c r="J5" s="158">
        <f t="shared" si="0"/>
        <v>0</v>
      </c>
      <c r="K5" s="158">
        <f t="shared" si="0"/>
        <v>0</v>
      </c>
      <c r="L5" s="158">
        <f t="shared" si="0"/>
        <v>0</v>
      </c>
      <c r="M5" s="158">
        <f t="shared" si="0"/>
        <v>0</v>
      </c>
      <c r="N5" s="158">
        <f t="shared" si="0"/>
        <v>0</v>
      </c>
      <c r="O5" s="158">
        <f t="shared" si="0"/>
        <v>0</v>
      </c>
      <c r="P5" s="158">
        <f t="shared" si="0"/>
        <v>0</v>
      </c>
      <c r="Q5" s="158">
        <f t="shared" si="0"/>
        <v>12597</v>
      </c>
      <c r="AA5" s="158">
        <f>SUM(AA6:AA8)</f>
        <v>12451</v>
      </c>
      <c r="AB5" s="229">
        <f aca="true" t="shared" si="1" ref="AB5:AB11">+AA5/Q5</f>
        <v>0.9884099388743351</v>
      </c>
    </row>
    <row r="6" spans="1:28" ht="12.75">
      <c r="A6" s="48"/>
      <c r="B6" s="164" t="s">
        <v>58</v>
      </c>
      <c r="C6" s="221">
        <v>9354</v>
      </c>
      <c r="D6" s="221"/>
      <c r="E6" s="221"/>
      <c r="F6" s="221"/>
      <c r="G6" s="221"/>
      <c r="H6" s="221"/>
      <c r="I6" s="230"/>
      <c r="J6" s="221"/>
      <c r="K6" s="221"/>
      <c r="L6" s="221"/>
      <c r="M6" s="221"/>
      <c r="N6" s="221"/>
      <c r="O6" s="221"/>
      <c r="P6" s="221"/>
      <c r="Q6" s="221">
        <v>10384</v>
      </c>
      <c r="AA6" s="221">
        <v>9325</v>
      </c>
      <c r="AB6" s="230">
        <f t="shared" si="1"/>
        <v>0.8980161787365177</v>
      </c>
    </row>
    <row r="7" spans="1:28" ht="12.75">
      <c r="A7" s="48"/>
      <c r="B7" s="164" t="s">
        <v>59</v>
      </c>
      <c r="C7" s="221">
        <v>659</v>
      </c>
      <c r="D7" s="221"/>
      <c r="E7" s="221"/>
      <c r="F7" s="221"/>
      <c r="G7" s="221"/>
      <c r="H7" s="221"/>
      <c r="I7" s="230"/>
      <c r="J7" s="221"/>
      <c r="K7" s="221"/>
      <c r="L7" s="221"/>
      <c r="M7" s="221"/>
      <c r="N7" s="221"/>
      <c r="O7" s="221"/>
      <c r="P7" s="221"/>
      <c r="Q7" s="221">
        <v>1813</v>
      </c>
      <c r="AA7" s="221">
        <v>2806</v>
      </c>
      <c r="AB7" s="230">
        <f t="shared" si="1"/>
        <v>1.5477109762824048</v>
      </c>
    </row>
    <row r="8" spans="1:28" ht="12.75">
      <c r="A8" s="48"/>
      <c r="B8" s="165" t="s">
        <v>60</v>
      </c>
      <c r="C8" s="221">
        <v>400</v>
      </c>
      <c r="D8" s="221"/>
      <c r="E8" s="221"/>
      <c r="F8" s="221"/>
      <c r="G8" s="221"/>
      <c r="H8" s="221"/>
      <c r="I8" s="230"/>
      <c r="J8" s="221"/>
      <c r="K8" s="221"/>
      <c r="L8" s="221"/>
      <c r="M8" s="221"/>
      <c r="N8" s="221"/>
      <c r="O8" s="221"/>
      <c r="P8" s="221"/>
      <c r="Q8" s="221">
        <v>400</v>
      </c>
      <c r="AA8" s="221">
        <v>320</v>
      </c>
      <c r="AB8" s="230">
        <f t="shared" si="1"/>
        <v>0.8</v>
      </c>
    </row>
    <row r="9" spans="1:28" ht="12.75">
      <c r="A9" s="13" t="s">
        <v>32</v>
      </c>
      <c r="B9" s="27" t="s">
        <v>177</v>
      </c>
      <c r="C9" s="158">
        <v>2793</v>
      </c>
      <c r="D9" s="158"/>
      <c r="E9" s="158">
        <f aca="true" t="shared" si="2" ref="E9:E41">+C9+D9</f>
        <v>2793</v>
      </c>
      <c r="F9" s="158">
        <f>43</f>
        <v>43</v>
      </c>
      <c r="G9" s="158">
        <f aca="true" t="shared" si="3" ref="G9:G41">+E9+F9</f>
        <v>2836</v>
      </c>
      <c r="H9" s="158">
        <v>1435</v>
      </c>
      <c r="I9" s="229">
        <f>+H9/G9</f>
        <v>0.5059943582510579</v>
      </c>
      <c r="J9" s="158"/>
      <c r="K9" s="158"/>
      <c r="L9" s="158"/>
      <c r="M9" s="158"/>
      <c r="N9" s="158"/>
      <c r="O9" s="158"/>
      <c r="P9" s="158"/>
      <c r="Q9" s="158">
        <v>3320</v>
      </c>
      <c r="AA9" s="158">
        <v>3245</v>
      </c>
      <c r="AB9" s="229">
        <f t="shared" si="1"/>
        <v>0.9774096385542169</v>
      </c>
    </row>
    <row r="10" spans="1:28" ht="12.75">
      <c r="A10" s="48" t="s">
        <v>35</v>
      </c>
      <c r="B10" s="166" t="s">
        <v>61</v>
      </c>
      <c r="C10" s="158">
        <f>SUM(C11:C16)</f>
        <v>13816</v>
      </c>
      <c r="D10" s="158">
        <f aca="true" t="shared" si="4" ref="D10:AA10">SUM(D11:D16)</f>
        <v>0</v>
      </c>
      <c r="E10" s="158">
        <f t="shared" si="4"/>
        <v>0</v>
      </c>
      <c r="F10" s="158">
        <f t="shared" si="4"/>
        <v>0</v>
      </c>
      <c r="G10" s="158">
        <f t="shared" si="4"/>
        <v>0</v>
      </c>
      <c r="H10" s="158">
        <f t="shared" si="4"/>
        <v>0</v>
      </c>
      <c r="I10" s="158">
        <f t="shared" si="4"/>
        <v>0</v>
      </c>
      <c r="J10" s="158">
        <f t="shared" si="4"/>
        <v>0</v>
      </c>
      <c r="K10" s="158">
        <f t="shared" si="4"/>
        <v>0</v>
      </c>
      <c r="L10" s="158">
        <f t="shared" si="4"/>
        <v>0</v>
      </c>
      <c r="M10" s="158">
        <f t="shared" si="4"/>
        <v>0</v>
      </c>
      <c r="N10" s="158">
        <f t="shared" si="4"/>
        <v>0</v>
      </c>
      <c r="O10" s="158">
        <f t="shared" si="4"/>
        <v>0</v>
      </c>
      <c r="P10" s="158">
        <f t="shared" si="4"/>
        <v>0</v>
      </c>
      <c r="Q10" s="158">
        <f t="shared" si="4"/>
        <v>10299</v>
      </c>
      <c r="R10" s="158">
        <f t="shared" si="4"/>
        <v>0</v>
      </c>
      <c r="S10" s="158">
        <f t="shared" si="4"/>
        <v>0</v>
      </c>
      <c r="T10" s="158">
        <f t="shared" si="4"/>
        <v>0</v>
      </c>
      <c r="U10" s="158">
        <f t="shared" si="4"/>
        <v>0</v>
      </c>
      <c r="V10" s="158">
        <f t="shared" si="4"/>
        <v>0</v>
      </c>
      <c r="W10" s="158">
        <f t="shared" si="4"/>
        <v>0</v>
      </c>
      <c r="X10" s="158">
        <f t="shared" si="4"/>
        <v>0</v>
      </c>
      <c r="Y10" s="158">
        <f t="shared" si="4"/>
        <v>0</v>
      </c>
      <c r="Z10" s="158">
        <f t="shared" si="4"/>
        <v>0</v>
      </c>
      <c r="AA10" s="158">
        <f t="shared" si="4"/>
        <v>10295</v>
      </c>
      <c r="AB10" s="229">
        <f t="shared" si="1"/>
        <v>0.9996116127779396</v>
      </c>
    </row>
    <row r="11" spans="1:28" ht="12.75">
      <c r="A11" s="48" t="s">
        <v>171</v>
      </c>
      <c r="B11" s="165" t="s">
        <v>124</v>
      </c>
      <c r="C11" s="221">
        <v>2203</v>
      </c>
      <c r="D11" s="221"/>
      <c r="E11" s="221"/>
      <c r="F11" s="221"/>
      <c r="G11" s="221"/>
      <c r="H11" s="221"/>
      <c r="I11" s="230"/>
      <c r="J11" s="221"/>
      <c r="K11" s="221"/>
      <c r="L11" s="221"/>
      <c r="M11" s="221"/>
      <c r="N11" s="221"/>
      <c r="O11" s="221"/>
      <c r="P11" s="221"/>
      <c r="Q11" s="221">
        <v>1257</v>
      </c>
      <c r="AA11" s="221">
        <v>1256</v>
      </c>
      <c r="AB11" s="230">
        <f t="shared" si="1"/>
        <v>0.9992044550517104</v>
      </c>
    </row>
    <row r="12" spans="1:28" ht="12.75">
      <c r="A12" s="48" t="s">
        <v>172</v>
      </c>
      <c r="B12" s="165" t="s">
        <v>118</v>
      </c>
      <c r="C12" s="221"/>
      <c r="D12" s="221"/>
      <c r="E12" s="221"/>
      <c r="F12" s="221"/>
      <c r="G12" s="221"/>
      <c r="H12" s="221"/>
      <c r="I12" s="230"/>
      <c r="J12" s="221"/>
      <c r="K12" s="221"/>
      <c r="L12" s="221"/>
      <c r="M12" s="221"/>
      <c r="N12" s="221"/>
      <c r="O12" s="221"/>
      <c r="P12" s="221"/>
      <c r="Q12" s="221"/>
      <c r="AA12" s="221"/>
      <c r="AB12" s="230"/>
    </row>
    <row r="13" spans="1:28" ht="12.75">
      <c r="A13" s="48" t="s">
        <v>173</v>
      </c>
      <c r="B13" s="165" t="s">
        <v>125</v>
      </c>
      <c r="C13" s="221"/>
      <c r="D13" s="221"/>
      <c r="E13" s="221"/>
      <c r="F13" s="221"/>
      <c r="G13" s="221"/>
      <c r="H13" s="221"/>
      <c r="I13" s="230"/>
      <c r="J13" s="221"/>
      <c r="K13" s="221"/>
      <c r="L13" s="221"/>
      <c r="M13" s="221"/>
      <c r="N13" s="221"/>
      <c r="O13" s="221"/>
      <c r="P13" s="221"/>
      <c r="Q13" s="221"/>
      <c r="AA13" s="221"/>
      <c r="AB13" s="230"/>
    </row>
    <row r="14" spans="1:28" ht="12.75">
      <c r="A14" s="48" t="s">
        <v>174</v>
      </c>
      <c r="B14" s="165" t="s">
        <v>432</v>
      </c>
      <c r="C14" s="221">
        <v>2562</v>
      </c>
      <c r="D14" s="221"/>
      <c r="E14" s="221"/>
      <c r="F14" s="221"/>
      <c r="G14" s="221"/>
      <c r="H14" s="221"/>
      <c r="I14" s="230"/>
      <c r="J14" s="221"/>
      <c r="K14" s="221"/>
      <c r="L14" s="221"/>
      <c r="M14" s="221"/>
      <c r="N14" s="221"/>
      <c r="O14" s="221"/>
      <c r="P14" s="221"/>
      <c r="Q14" s="221">
        <v>1260</v>
      </c>
      <c r="AA14" s="221">
        <v>1353</v>
      </c>
      <c r="AB14" s="230">
        <f>+AA14/Q14</f>
        <v>1.0738095238095238</v>
      </c>
    </row>
    <row r="15" spans="1:28" ht="12.75">
      <c r="A15" s="48" t="s">
        <v>175</v>
      </c>
      <c r="B15" s="165" t="s">
        <v>119</v>
      </c>
      <c r="C15" s="221">
        <v>432</v>
      </c>
      <c r="D15" s="221"/>
      <c r="E15" s="221"/>
      <c r="F15" s="221"/>
      <c r="G15" s="221"/>
      <c r="H15" s="221"/>
      <c r="I15" s="230"/>
      <c r="J15" s="221"/>
      <c r="K15" s="221"/>
      <c r="L15" s="221"/>
      <c r="M15" s="221"/>
      <c r="N15" s="221"/>
      <c r="O15" s="221"/>
      <c r="P15" s="221"/>
      <c r="Q15" s="221">
        <v>432</v>
      </c>
      <c r="AA15" s="221">
        <v>338</v>
      </c>
      <c r="AB15" s="230">
        <f>+AA15/Q15</f>
        <v>0.7824074074074074</v>
      </c>
    </row>
    <row r="16" spans="1:28" ht="12.75">
      <c r="A16" s="48" t="s">
        <v>176</v>
      </c>
      <c r="B16" s="165" t="s">
        <v>120</v>
      </c>
      <c r="C16" s="222">
        <v>8619</v>
      </c>
      <c r="D16" s="222"/>
      <c r="E16" s="222"/>
      <c r="F16" s="222"/>
      <c r="G16" s="222"/>
      <c r="H16" s="222"/>
      <c r="I16" s="231"/>
      <c r="J16" s="222"/>
      <c r="K16" s="222"/>
      <c r="L16" s="222"/>
      <c r="M16" s="222"/>
      <c r="N16" s="222"/>
      <c r="O16" s="222"/>
      <c r="P16" s="222"/>
      <c r="Q16" s="222">
        <v>7350</v>
      </c>
      <c r="AA16" s="222">
        <v>7348</v>
      </c>
      <c r="AB16" s="231">
        <f>+AA16/Q16</f>
        <v>0.9997278911564625</v>
      </c>
    </row>
    <row r="17" spans="1:28" ht="12.75">
      <c r="A17" s="48" t="s">
        <v>37</v>
      </c>
      <c r="B17" s="166" t="s">
        <v>62</v>
      </c>
      <c r="C17" s="158">
        <v>0</v>
      </c>
      <c r="D17" s="158"/>
      <c r="E17" s="158">
        <f t="shared" si="2"/>
        <v>0</v>
      </c>
      <c r="F17" s="158"/>
      <c r="G17" s="158">
        <f t="shared" si="3"/>
        <v>0</v>
      </c>
      <c r="H17" s="158">
        <v>0</v>
      </c>
      <c r="I17" s="229"/>
      <c r="J17" s="158"/>
      <c r="K17" s="158">
        <f aca="true" t="shared" si="5" ref="K17:K41">+G17+J17</f>
        <v>0</v>
      </c>
      <c r="L17" s="158"/>
      <c r="M17" s="158">
        <f aca="true" t="shared" si="6" ref="M17:M41">+K17+L17</f>
        <v>0</v>
      </c>
      <c r="N17" s="158"/>
      <c r="O17" s="158">
        <f aca="true" t="shared" si="7" ref="O17:O37">+M17+N17</f>
        <v>0</v>
      </c>
      <c r="P17" s="158"/>
      <c r="Q17" s="158">
        <f aca="true" t="shared" si="8" ref="Q17:Q37">+O17+P17</f>
        <v>0</v>
      </c>
      <c r="AA17" s="158">
        <v>0</v>
      </c>
      <c r="AB17" s="229"/>
    </row>
    <row r="18" spans="1:28" ht="12.75">
      <c r="A18" s="48" t="s">
        <v>40</v>
      </c>
      <c r="B18" s="166" t="s">
        <v>63</v>
      </c>
      <c r="C18" s="158">
        <v>0</v>
      </c>
      <c r="D18" s="158"/>
      <c r="E18" s="158">
        <f t="shared" si="2"/>
        <v>0</v>
      </c>
      <c r="F18" s="158"/>
      <c r="G18" s="158">
        <f t="shared" si="3"/>
        <v>0</v>
      </c>
      <c r="H18" s="158">
        <v>0</v>
      </c>
      <c r="I18" s="229"/>
      <c r="J18" s="158"/>
      <c r="K18" s="158">
        <f t="shared" si="5"/>
        <v>0</v>
      </c>
      <c r="L18" s="158"/>
      <c r="M18" s="158">
        <f t="shared" si="6"/>
        <v>0</v>
      </c>
      <c r="N18" s="158"/>
      <c r="O18" s="158">
        <f t="shared" si="7"/>
        <v>0</v>
      </c>
      <c r="P18" s="158"/>
      <c r="Q18" s="158">
        <f t="shared" si="8"/>
        <v>0</v>
      </c>
      <c r="AA18" s="158">
        <v>0</v>
      </c>
      <c r="AB18" s="229"/>
    </row>
    <row r="19" spans="1:28" ht="12.75">
      <c r="A19" s="48" t="s">
        <v>43</v>
      </c>
      <c r="B19" s="27" t="s">
        <v>10</v>
      </c>
      <c r="C19" s="158">
        <v>0</v>
      </c>
      <c r="D19" s="158"/>
      <c r="E19" s="158">
        <f t="shared" si="2"/>
        <v>0</v>
      </c>
      <c r="F19" s="158"/>
      <c r="G19" s="158">
        <f t="shared" si="3"/>
        <v>0</v>
      </c>
      <c r="H19" s="158">
        <v>0</v>
      </c>
      <c r="I19" s="229"/>
      <c r="J19" s="158"/>
      <c r="K19" s="158">
        <f t="shared" si="5"/>
        <v>0</v>
      </c>
      <c r="L19" s="158"/>
      <c r="M19" s="158">
        <f t="shared" si="6"/>
        <v>0</v>
      </c>
      <c r="N19" s="158"/>
      <c r="O19" s="158">
        <f t="shared" si="7"/>
        <v>0</v>
      </c>
      <c r="P19" s="158"/>
      <c r="Q19" s="158">
        <f t="shared" si="8"/>
        <v>0</v>
      </c>
      <c r="AA19" s="158">
        <v>0</v>
      </c>
      <c r="AB19" s="229"/>
    </row>
    <row r="20" spans="1:28" ht="13.5" thickBot="1">
      <c r="A20" s="48" t="s">
        <v>44</v>
      </c>
      <c r="B20" s="25" t="s">
        <v>77</v>
      </c>
      <c r="C20" s="159">
        <v>0</v>
      </c>
      <c r="D20" s="159"/>
      <c r="E20" s="159">
        <f t="shared" si="2"/>
        <v>0</v>
      </c>
      <c r="F20" s="159"/>
      <c r="G20" s="159">
        <f t="shared" si="3"/>
        <v>0</v>
      </c>
      <c r="H20" s="159">
        <v>0</v>
      </c>
      <c r="I20" s="232"/>
      <c r="J20" s="159"/>
      <c r="K20" s="159">
        <f t="shared" si="5"/>
        <v>0</v>
      </c>
      <c r="L20" s="159"/>
      <c r="M20" s="159">
        <f t="shared" si="6"/>
        <v>0</v>
      </c>
      <c r="N20" s="159"/>
      <c r="O20" s="159">
        <f t="shared" si="7"/>
        <v>0</v>
      </c>
      <c r="P20" s="159"/>
      <c r="Q20" s="159">
        <f t="shared" si="8"/>
        <v>0</v>
      </c>
      <c r="AA20" s="159">
        <v>0</v>
      </c>
      <c r="AB20" s="232"/>
    </row>
    <row r="21" spans="1:28" ht="13.5" thickBot="1">
      <c r="A21" s="51" t="s">
        <v>27</v>
      </c>
      <c r="B21" s="167" t="s">
        <v>91</v>
      </c>
      <c r="C21" s="215">
        <f>SUM(C5,C9,C10,C17,C18,C19:C20)</f>
        <v>27022</v>
      </c>
      <c r="D21" s="215">
        <f>SUM(D5,D9,D10,D17,D18,D19:D20)</f>
        <v>0</v>
      </c>
      <c r="E21" s="215">
        <f t="shared" si="2"/>
        <v>27022</v>
      </c>
      <c r="F21" s="215">
        <f>SUM(F5,F9,F10,F17,F18,F19:F20)</f>
        <v>43</v>
      </c>
      <c r="G21" s="215">
        <f t="shared" si="3"/>
        <v>27065</v>
      </c>
      <c r="H21" s="215">
        <f>SUM(H5,H9,H10,H17,H18,H19:H20)</f>
        <v>1435</v>
      </c>
      <c r="I21" s="233">
        <f>+H21/G21</f>
        <v>0.05302050618880473</v>
      </c>
      <c r="J21" s="215">
        <f>SUM(J5,J9,J10,J17,J18,J19:J20)</f>
        <v>0</v>
      </c>
      <c r="K21" s="215">
        <f t="shared" si="5"/>
        <v>27065</v>
      </c>
      <c r="L21" s="215">
        <f>SUM(L5,L9,L10,L17,L18,L19:L20)</f>
        <v>0</v>
      </c>
      <c r="M21" s="215">
        <f t="shared" si="6"/>
        <v>27065</v>
      </c>
      <c r="N21" s="215">
        <f>SUM(N5,N9,N10,N17,N18,N19:N20)</f>
        <v>0</v>
      </c>
      <c r="O21" s="215">
        <f t="shared" si="7"/>
        <v>27065</v>
      </c>
      <c r="P21" s="215">
        <f>SUM(P5,P9,P10,P17,P18,P19:P20)</f>
        <v>0</v>
      </c>
      <c r="Q21" s="215">
        <f>SUM(Q5,Q9,Q10,Q17,Q18,Q19:Q20)</f>
        <v>26216</v>
      </c>
      <c r="AA21" s="215">
        <f>SUM(AA5,AA9,AA10,AA17,AA18,AA19:AA20)</f>
        <v>25991</v>
      </c>
      <c r="AB21" s="233">
        <f>+AA21/Q21</f>
        <v>0.9914174549893195</v>
      </c>
    </row>
    <row r="22" spans="1:28" ht="12.75">
      <c r="A22" s="13"/>
      <c r="B22" s="18"/>
      <c r="C22" s="157"/>
      <c r="D22" s="157"/>
      <c r="E22" s="157">
        <f t="shared" si="2"/>
        <v>0</v>
      </c>
      <c r="F22" s="157"/>
      <c r="G22" s="157">
        <f t="shared" si="3"/>
        <v>0</v>
      </c>
      <c r="H22" s="157"/>
      <c r="I22" s="230"/>
      <c r="J22" s="157"/>
      <c r="K22" s="157">
        <f t="shared" si="5"/>
        <v>0</v>
      </c>
      <c r="L22" s="157"/>
      <c r="M22" s="157">
        <f t="shared" si="6"/>
        <v>0</v>
      </c>
      <c r="N22" s="157"/>
      <c r="O22" s="157">
        <f t="shared" si="7"/>
        <v>0</v>
      </c>
      <c r="P22" s="157"/>
      <c r="Q22" s="157">
        <f t="shared" si="8"/>
        <v>0</v>
      </c>
      <c r="AA22" s="157"/>
      <c r="AB22" s="230"/>
    </row>
    <row r="23" spans="1:28" ht="12.75">
      <c r="A23" s="48" t="s">
        <v>48</v>
      </c>
      <c r="B23" s="27" t="s">
        <v>64</v>
      </c>
      <c r="C23" s="160"/>
      <c r="D23" s="160"/>
      <c r="E23" s="160">
        <f t="shared" si="2"/>
        <v>0</v>
      </c>
      <c r="F23" s="160"/>
      <c r="G23" s="160">
        <f t="shared" si="3"/>
        <v>0</v>
      </c>
      <c r="H23" s="160"/>
      <c r="I23" s="234"/>
      <c r="J23" s="160"/>
      <c r="K23" s="160">
        <f t="shared" si="5"/>
        <v>0</v>
      </c>
      <c r="L23" s="160"/>
      <c r="M23" s="160">
        <f t="shared" si="6"/>
        <v>0</v>
      </c>
      <c r="N23" s="160"/>
      <c r="O23" s="160">
        <f t="shared" si="7"/>
        <v>0</v>
      </c>
      <c r="P23" s="160"/>
      <c r="Q23" s="160">
        <f t="shared" si="8"/>
        <v>0</v>
      </c>
      <c r="AA23" s="160"/>
      <c r="AB23" s="234"/>
    </row>
    <row r="24" spans="1:28" ht="12.75">
      <c r="A24" s="48" t="s">
        <v>32</v>
      </c>
      <c r="B24" s="22" t="s">
        <v>65</v>
      </c>
      <c r="C24" s="155"/>
      <c r="D24" s="155"/>
      <c r="E24" s="155">
        <f t="shared" si="2"/>
        <v>0</v>
      </c>
      <c r="F24" s="155"/>
      <c r="G24" s="155">
        <f t="shared" si="3"/>
        <v>0</v>
      </c>
      <c r="H24" s="155"/>
      <c r="I24" s="235"/>
      <c r="J24" s="155"/>
      <c r="K24" s="155">
        <f t="shared" si="5"/>
        <v>0</v>
      </c>
      <c r="L24" s="155"/>
      <c r="M24" s="155"/>
      <c r="N24" s="155"/>
      <c r="O24" s="155"/>
      <c r="P24" s="155"/>
      <c r="Q24" s="155">
        <v>530</v>
      </c>
      <c r="AA24" s="155">
        <v>530</v>
      </c>
      <c r="AB24" s="235">
        <f>+AA24/Q24</f>
        <v>1</v>
      </c>
    </row>
    <row r="25" spans="1:28" ht="13.5" thickBot="1">
      <c r="A25" s="48" t="s">
        <v>35</v>
      </c>
      <c r="B25" s="79" t="s">
        <v>5</v>
      </c>
      <c r="C25" s="155"/>
      <c r="D25" s="155"/>
      <c r="E25" s="155">
        <f t="shared" si="2"/>
        <v>0</v>
      </c>
      <c r="F25" s="155"/>
      <c r="G25" s="155">
        <f t="shared" si="3"/>
        <v>0</v>
      </c>
      <c r="H25" s="155"/>
      <c r="I25" s="235"/>
      <c r="J25" s="155"/>
      <c r="K25" s="155">
        <f t="shared" si="5"/>
        <v>0</v>
      </c>
      <c r="L25" s="155"/>
      <c r="M25" s="155">
        <f t="shared" si="6"/>
        <v>0</v>
      </c>
      <c r="N25" s="155"/>
      <c r="O25" s="155">
        <f t="shared" si="7"/>
        <v>0</v>
      </c>
      <c r="P25" s="155"/>
      <c r="Q25" s="155">
        <f t="shared" si="8"/>
        <v>0</v>
      </c>
      <c r="AA25" s="155"/>
      <c r="AB25" s="235"/>
    </row>
    <row r="26" spans="1:28" ht="13.5" thickBot="1">
      <c r="A26" s="52" t="s">
        <v>48</v>
      </c>
      <c r="B26" s="96" t="s">
        <v>66</v>
      </c>
      <c r="C26" s="215">
        <f>SUM(C24:C25)</f>
        <v>0</v>
      </c>
      <c r="D26" s="215">
        <f>SUM(D24:D25)</f>
        <v>0</v>
      </c>
      <c r="E26" s="215">
        <f t="shared" si="2"/>
        <v>0</v>
      </c>
      <c r="F26" s="215">
        <f>SUM(F24:F25)</f>
        <v>0</v>
      </c>
      <c r="G26" s="215">
        <f t="shared" si="3"/>
        <v>0</v>
      </c>
      <c r="H26" s="215">
        <f>SUM(H24:H25)</f>
        <v>0</v>
      </c>
      <c r="I26" s="233"/>
      <c r="J26" s="215">
        <f>SUM(J24:J25)</f>
        <v>0</v>
      </c>
      <c r="K26" s="215">
        <f t="shared" si="5"/>
        <v>0</v>
      </c>
      <c r="L26" s="215">
        <f>SUM(L24:L25)</f>
        <v>0</v>
      </c>
      <c r="M26" s="215">
        <f t="shared" si="6"/>
        <v>0</v>
      </c>
      <c r="N26" s="215">
        <f>SUM(N24:N25)</f>
        <v>0</v>
      </c>
      <c r="O26" s="215">
        <f t="shared" si="7"/>
        <v>0</v>
      </c>
      <c r="P26" s="215">
        <f>SUM(P24:P25)</f>
        <v>0</v>
      </c>
      <c r="Q26" s="215">
        <f>SUM(Q24:Q25)</f>
        <v>530</v>
      </c>
      <c r="AA26" s="215">
        <f>SUM(AA24:AA25)</f>
        <v>530</v>
      </c>
      <c r="AB26" s="233">
        <f>+AA26/Q26</f>
        <v>1</v>
      </c>
    </row>
    <row r="27" spans="1:28" ht="12.75">
      <c r="A27" s="48" t="s">
        <v>54</v>
      </c>
      <c r="B27" s="27" t="s">
        <v>67</v>
      </c>
      <c r="C27" s="160"/>
      <c r="D27" s="160"/>
      <c r="E27" s="160">
        <f t="shared" si="2"/>
        <v>0</v>
      </c>
      <c r="F27" s="160"/>
      <c r="G27" s="160">
        <f t="shared" si="3"/>
        <v>0</v>
      </c>
      <c r="H27" s="160"/>
      <c r="I27" s="234"/>
      <c r="J27" s="160"/>
      <c r="K27" s="160">
        <f t="shared" si="5"/>
        <v>0</v>
      </c>
      <c r="L27" s="160"/>
      <c r="M27" s="160">
        <f t="shared" si="6"/>
        <v>0</v>
      </c>
      <c r="N27" s="160"/>
      <c r="O27" s="160">
        <f t="shared" si="7"/>
        <v>0</v>
      </c>
      <c r="P27" s="160"/>
      <c r="Q27" s="160">
        <f t="shared" si="8"/>
        <v>0</v>
      </c>
      <c r="AA27" s="160"/>
      <c r="AB27" s="234"/>
    </row>
    <row r="28" spans="1:28" ht="12.75">
      <c r="A28" s="48" t="s">
        <v>29</v>
      </c>
      <c r="B28" s="168" t="s">
        <v>6</v>
      </c>
      <c r="C28" s="158">
        <f>SUM(C29:C34)</f>
        <v>0</v>
      </c>
      <c r="D28" s="158">
        <f>SUM(D29:D34)</f>
        <v>0</v>
      </c>
      <c r="E28" s="158">
        <f t="shared" si="2"/>
        <v>0</v>
      </c>
      <c r="F28" s="158">
        <f>SUM(F29:F34)</f>
        <v>0</v>
      </c>
      <c r="G28" s="158">
        <f t="shared" si="3"/>
        <v>0</v>
      </c>
      <c r="H28" s="158">
        <f>SUM(H29:H34)</f>
        <v>0</v>
      </c>
      <c r="I28" s="229"/>
      <c r="J28" s="158">
        <f>SUM(J29:J34)</f>
        <v>0</v>
      </c>
      <c r="K28" s="158">
        <f t="shared" si="5"/>
        <v>0</v>
      </c>
      <c r="L28" s="158">
        <f>SUM(L29:L34)</f>
        <v>0</v>
      </c>
      <c r="M28" s="158">
        <f t="shared" si="6"/>
        <v>0</v>
      </c>
      <c r="N28" s="158">
        <f>SUM(N29:N34)</f>
        <v>0</v>
      </c>
      <c r="O28" s="158">
        <f t="shared" si="7"/>
        <v>0</v>
      </c>
      <c r="P28" s="158">
        <f>SUM(P29:P34)</f>
        <v>0</v>
      </c>
      <c r="Q28" s="158">
        <f t="shared" si="8"/>
        <v>0</v>
      </c>
      <c r="AA28" s="158">
        <f>SUM(AA29:AA34)</f>
        <v>0</v>
      </c>
      <c r="AB28" s="229"/>
    </row>
    <row r="29" spans="1:28" ht="12.75">
      <c r="A29" s="53"/>
      <c r="B29" s="169" t="s">
        <v>68</v>
      </c>
      <c r="C29" s="161"/>
      <c r="D29" s="161"/>
      <c r="E29" s="161">
        <f t="shared" si="2"/>
        <v>0</v>
      </c>
      <c r="F29" s="161"/>
      <c r="G29" s="161">
        <f t="shared" si="3"/>
        <v>0</v>
      </c>
      <c r="H29" s="161"/>
      <c r="I29" s="236"/>
      <c r="J29" s="161"/>
      <c r="K29" s="161">
        <f t="shared" si="5"/>
        <v>0</v>
      </c>
      <c r="L29" s="161"/>
      <c r="M29" s="161">
        <f t="shared" si="6"/>
        <v>0</v>
      </c>
      <c r="N29" s="161"/>
      <c r="O29" s="161">
        <f t="shared" si="7"/>
        <v>0</v>
      </c>
      <c r="P29" s="161"/>
      <c r="Q29" s="161">
        <f t="shared" si="8"/>
        <v>0</v>
      </c>
      <c r="AA29" s="161"/>
      <c r="AB29" s="236"/>
    </row>
    <row r="30" spans="1:28" ht="12.75">
      <c r="A30" s="53"/>
      <c r="B30" s="169" t="s">
        <v>69</v>
      </c>
      <c r="C30" s="162"/>
      <c r="D30" s="162"/>
      <c r="E30" s="162">
        <f t="shared" si="2"/>
        <v>0</v>
      </c>
      <c r="F30" s="162"/>
      <c r="G30" s="162">
        <f t="shared" si="3"/>
        <v>0</v>
      </c>
      <c r="H30" s="162"/>
      <c r="I30" s="237"/>
      <c r="J30" s="162"/>
      <c r="K30" s="162">
        <f t="shared" si="5"/>
        <v>0</v>
      </c>
      <c r="L30" s="162"/>
      <c r="M30" s="162">
        <f t="shared" si="6"/>
        <v>0</v>
      </c>
      <c r="N30" s="162"/>
      <c r="O30" s="162">
        <f t="shared" si="7"/>
        <v>0</v>
      </c>
      <c r="P30" s="162"/>
      <c r="Q30" s="162">
        <f t="shared" si="8"/>
        <v>0</v>
      </c>
      <c r="AA30" s="162"/>
      <c r="AB30" s="237"/>
    </row>
    <row r="31" spans="1:28" ht="12.75">
      <c r="A31" s="53"/>
      <c r="B31" s="169" t="s">
        <v>0</v>
      </c>
      <c r="C31" s="162"/>
      <c r="D31" s="162"/>
      <c r="E31" s="162">
        <f t="shared" si="2"/>
        <v>0</v>
      </c>
      <c r="F31" s="162"/>
      <c r="G31" s="162">
        <f t="shared" si="3"/>
        <v>0</v>
      </c>
      <c r="H31" s="162"/>
      <c r="I31" s="237"/>
      <c r="J31" s="162"/>
      <c r="K31" s="162">
        <f t="shared" si="5"/>
        <v>0</v>
      </c>
      <c r="L31" s="162"/>
      <c r="M31" s="162">
        <f t="shared" si="6"/>
        <v>0</v>
      </c>
      <c r="N31" s="162"/>
      <c r="O31" s="162">
        <f t="shared" si="7"/>
        <v>0</v>
      </c>
      <c r="P31" s="162"/>
      <c r="Q31" s="162">
        <f t="shared" si="8"/>
        <v>0</v>
      </c>
      <c r="AA31" s="162"/>
      <c r="AB31" s="237"/>
    </row>
    <row r="32" spans="1:28" ht="12.75">
      <c r="A32" s="48"/>
      <c r="B32" s="170" t="s">
        <v>70</v>
      </c>
      <c r="C32" s="160"/>
      <c r="D32" s="160"/>
      <c r="E32" s="160">
        <f t="shared" si="2"/>
        <v>0</v>
      </c>
      <c r="F32" s="160"/>
      <c r="G32" s="160">
        <f t="shared" si="3"/>
        <v>0</v>
      </c>
      <c r="H32" s="160"/>
      <c r="I32" s="234"/>
      <c r="J32" s="160"/>
      <c r="K32" s="160">
        <f t="shared" si="5"/>
        <v>0</v>
      </c>
      <c r="L32" s="160"/>
      <c r="M32" s="160">
        <f t="shared" si="6"/>
        <v>0</v>
      </c>
      <c r="N32" s="160"/>
      <c r="O32" s="160">
        <f t="shared" si="7"/>
        <v>0</v>
      </c>
      <c r="P32" s="160"/>
      <c r="Q32" s="160">
        <f t="shared" si="8"/>
        <v>0</v>
      </c>
      <c r="AA32" s="160"/>
      <c r="AB32" s="234"/>
    </row>
    <row r="33" spans="1:28" ht="12.75">
      <c r="A33" s="53" t="s">
        <v>32</v>
      </c>
      <c r="B33" s="169" t="s">
        <v>12</v>
      </c>
      <c r="C33" s="162"/>
      <c r="D33" s="162"/>
      <c r="E33" s="162">
        <f t="shared" si="2"/>
        <v>0</v>
      </c>
      <c r="F33" s="162"/>
      <c r="G33" s="162">
        <f t="shared" si="3"/>
        <v>0</v>
      </c>
      <c r="H33" s="162"/>
      <c r="I33" s="237"/>
      <c r="J33" s="162"/>
      <c r="K33" s="162">
        <f t="shared" si="5"/>
        <v>0</v>
      </c>
      <c r="L33" s="162"/>
      <c r="M33" s="162">
        <f t="shared" si="6"/>
        <v>0</v>
      </c>
      <c r="N33" s="162"/>
      <c r="O33" s="162">
        <f t="shared" si="7"/>
        <v>0</v>
      </c>
      <c r="P33" s="162"/>
      <c r="Q33" s="162">
        <f t="shared" si="8"/>
        <v>0</v>
      </c>
      <c r="AA33" s="162"/>
      <c r="AB33" s="237"/>
    </row>
    <row r="34" spans="1:28" ht="13.5" thickBot="1">
      <c r="A34" s="53"/>
      <c r="B34" s="169" t="s">
        <v>82</v>
      </c>
      <c r="C34" s="162"/>
      <c r="D34" s="162"/>
      <c r="E34" s="162">
        <f t="shared" si="2"/>
        <v>0</v>
      </c>
      <c r="F34" s="162"/>
      <c r="G34" s="162">
        <f t="shared" si="3"/>
        <v>0</v>
      </c>
      <c r="H34" s="162"/>
      <c r="I34" s="237"/>
      <c r="J34" s="162"/>
      <c r="K34" s="162">
        <f t="shared" si="5"/>
        <v>0</v>
      </c>
      <c r="L34" s="162"/>
      <c r="M34" s="162">
        <f t="shared" si="6"/>
        <v>0</v>
      </c>
      <c r="N34" s="162"/>
      <c r="O34" s="162">
        <f t="shared" si="7"/>
        <v>0</v>
      </c>
      <c r="P34" s="162"/>
      <c r="Q34" s="162">
        <f t="shared" si="8"/>
        <v>0</v>
      </c>
      <c r="AA34" s="162"/>
      <c r="AB34" s="237"/>
    </row>
    <row r="35" spans="1:28" ht="13.5" thickBot="1">
      <c r="A35" s="52" t="s">
        <v>54</v>
      </c>
      <c r="B35" s="96" t="s">
        <v>71</v>
      </c>
      <c r="C35" s="215">
        <f>C28</f>
        <v>0</v>
      </c>
      <c r="D35" s="215">
        <f>D28</f>
        <v>0</v>
      </c>
      <c r="E35" s="215">
        <f t="shared" si="2"/>
        <v>0</v>
      </c>
      <c r="F35" s="215">
        <f>F28</f>
        <v>0</v>
      </c>
      <c r="G35" s="215">
        <f t="shared" si="3"/>
        <v>0</v>
      </c>
      <c r="H35" s="215">
        <f>H28</f>
        <v>0</v>
      </c>
      <c r="I35" s="233"/>
      <c r="J35" s="215">
        <f>J28</f>
        <v>0</v>
      </c>
      <c r="K35" s="215">
        <f t="shared" si="5"/>
        <v>0</v>
      </c>
      <c r="L35" s="215">
        <f>L28</f>
        <v>0</v>
      </c>
      <c r="M35" s="215">
        <f t="shared" si="6"/>
        <v>0</v>
      </c>
      <c r="N35" s="215">
        <f>N28</f>
        <v>0</v>
      </c>
      <c r="O35" s="215">
        <f t="shared" si="7"/>
        <v>0</v>
      </c>
      <c r="P35" s="215">
        <f>P28</f>
        <v>0</v>
      </c>
      <c r="Q35" s="215">
        <f t="shared" si="8"/>
        <v>0</v>
      </c>
      <c r="AA35" s="215">
        <f>AA28</f>
        <v>0</v>
      </c>
      <c r="AB35" s="233"/>
    </row>
    <row r="36" spans="1:28" ht="13.5" thickBot="1">
      <c r="A36" s="54" t="s">
        <v>55</v>
      </c>
      <c r="B36" s="171" t="s">
        <v>72</v>
      </c>
      <c r="C36" s="216"/>
      <c r="D36" s="216"/>
      <c r="E36" s="216">
        <f t="shared" si="2"/>
        <v>0</v>
      </c>
      <c r="F36" s="216"/>
      <c r="G36" s="216">
        <f t="shared" si="3"/>
        <v>0</v>
      </c>
      <c r="H36" s="216"/>
      <c r="I36" s="238"/>
      <c r="J36" s="216"/>
      <c r="K36" s="216">
        <f t="shared" si="5"/>
        <v>0</v>
      </c>
      <c r="L36" s="216"/>
      <c r="M36" s="216">
        <f t="shared" si="6"/>
        <v>0</v>
      </c>
      <c r="N36" s="216"/>
      <c r="O36" s="216">
        <f t="shared" si="7"/>
        <v>0</v>
      </c>
      <c r="P36" s="216"/>
      <c r="Q36" s="216">
        <f t="shared" si="8"/>
        <v>0</v>
      </c>
      <c r="AA36" s="216"/>
      <c r="AB36" s="238"/>
    </row>
    <row r="37" spans="1:28" ht="13.5" thickBot="1">
      <c r="A37" s="156" t="s">
        <v>55</v>
      </c>
      <c r="B37" s="96" t="s">
        <v>73</v>
      </c>
      <c r="C37" s="215"/>
      <c r="D37" s="215"/>
      <c r="E37" s="215">
        <f t="shared" si="2"/>
        <v>0</v>
      </c>
      <c r="F37" s="215"/>
      <c r="G37" s="215">
        <f t="shared" si="3"/>
        <v>0</v>
      </c>
      <c r="H37" s="215">
        <v>124</v>
      </c>
      <c r="I37" s="233"/>
      <c r="J37" s="215"/>
      <c r="K37" s="215">
        <f t="shared" si="5"/>
        <v>0</v>
      </c>
      <c r="L37" s="215"/>
      <c r="M37" s="215">
        <f t="shared" si="6"/>
        <v>0</v>
      </c>
      <c r="N37" s="215"/>
      <c r="O37" s="215">
        <f t="shared" si="7"/>
        <v>0</v>
      </c>
      <c r="P37" s="215"/>
      <c r="Q37" s="215">
        <f t="shared" si="8"/>
        <v>0</v>
      </c>
      <c r="AA37" s="215">
        <v>-30</v>
      </c>
      <c r="AB37" s="233"/>
    </row>
    <row r="38" spans="1:28" ht="18" customHeight="1" thickBot="1">
      <c r="A38" s="55"/>
      <c r="B38" s="172" t="s">
        <v>74</v>
      </c>
      <c r="C38" s="163">
        <f>C21+C26+C35+C36+C37</f>
        <v>27022</v>
      </c>
      <c r="D38" s="163">
        <f aca="true" t="shared" si="9" ref="D38:P38">D21+D26+D35+D36</f>
        <v>0</v>
      </c>
      <c r="E38" s="163">
        <f t="shared" si="9"/>
        <v>27022</v>
      </c>
      <c r="F38" s="163">
        <f t="shared" si="9"/>
        <v>43</v>
      </c>
      <c r="G38" s="163">
        <f t="shared" si="9"/>
        <v>27065</v>
      </c>
      <c r="H38" s="163">
        <f t="shared" si="9"/>
        <v>1435</v>
      </c>
      <c r="I38" s="163">
        <f t="shared" si="9"/>
        <v>0.05302050618880473</v>
      </c>
      <c r="J38" s="163">
        <f t="shared" si="9"/>
        <v>0</v>
      </c>
      <c r="K38" s="163">
        <f t="shared" si="9"/>
        <v>27065</v>
      </c>
      <c r="L38" s="163">
        <f t="shared" si="9"/>
        <v>0</v>
      </c>
      <c r="M38" s="163">
        <f t="shared" si="9"/>
        <v>27065</v>
      </c>
      <c r="N38" s="163">
        <f t="shared" si="9"/>
        <v>0</v>
      </c>
      <c r="O38" s="163">
        <f t="shared" si="9"/>
        <v>27065</v>
      </c>
      <c r="P38" s="163">
        <f t="shared" si="9"/>
        <v>0</v>
      </c>
      <c r="Q38" s="163">
        <f aca="true" t="shared" si="10" ref="Q38:AA38">Q21+Q26+Q35+Q36+Q37</f>
        <v>26746</v>
      </c>
      <c r="R38" s="163">
        <f t="shared" si="10"/>
        <v>0</v>
      </c>
      <c r="S38" s="163">
        <f t="shared" si="10"/>
        <v>0</v>
      </c>
      <c r="T38" s="163">
        <f t="shared" si="10"/>
        <v>0</v>
      </c>
      <c r="U38" s="163">
        <f t="shared" si="10"/>
        <v>0</v>
      </c>
      <c r="V38" s="163">
        <f t="shared" si="10"/>
        <v>0</v>
      </c>
      <c r="W38" s="163">
        <f t="shared" si="10"/>
        <v>0</v>
      </c>
      <c r="X38" s="163">
        <f t="shared" si="10"/>
        <v>0</v>
      </c>
      <c r="Y38" s="163">
        <f t="shared" si="10"/>
        <v>0</v>
      </c>
      <c r="Z38" s="163">
        <f t="shared" si="10"/>
        <v>0</v>
      </c>
      <c r="AA38" s="163">
        <f t="shared" si="10"/>
        <v>26491</v>
      </c>
      <c r="AB38" s="239">
        <f>+AA38/Q38</f>
        <v>0.990465864054438</v>
      </c>
    </row>
    <row r="39" spans="1:28" ht="18.75" customHeight="1" thickBot="1">
      <c r="A39" s="5"/>
      <c r="B39" s="43"/>
      <c r="C39" s="286"/>
      <c r="D39" s="286"/>
      <c r="E39" s="286"/>
      <c r="F39" s="286"/>
      <c r="G39" s="286">
        <f t="shared" si="3"/>
        <v>0</v>
      </c>
      <c r="H39" s="286"/>
      <c r="I39" s="287"/>
      <c r="J39" s="286"/>
      <c r="K39" s="286"/>
      <c r="L39" s="286"/>
      <c r="M39" s="286"/>
      <c r="N39" s="286"/>
      <c r="O39" s="286"/>
      <c r="P39" s="286"/>
      <c r="Q39" s="286"/>
      <c r="AA39" s="286"/>
      <c r="AB39" s="287"/>
    </row>
    <row r="40" spans="1:28" ht="12.75">
      <c r="A40" s="5"/>
      <c r="B40" s="212" t="s">
        <v>122</v>
      </c>
      <c r="C40" s="213">
        <v>4</v>
      </c>
      <c r="D40" s="213"/>
      <c r="E40" s="224">
        <f t="shared" si="2"/>
        <v>4</v>
      </c>
      <c r="F40" s="213"/>
      <c r="G40" s="213">
        <f t="shared" si="3"/>
        <v>4</v>
      </c>
      <c r="H40" s="213"/>
      <c r="I40" s="240">
        <f>+H40/G40</f>
        <v>0</v>
      </c>
      <c r="J40" s="213"/>
      <c r="K40" s="213">
        <f t="shared" si="5"/>
        <v>4</v>
      </c>
      <c r="L40" s="213"/>
      <c r="M40" s="224">
        <f t="shared" si="6"/>
        <v>4</v>
      </c>
      <c r="N40" s="213"/>
      <c r="O40" s="224">
        <f>+M40+N40</f>
        <v>4</v>
      </c>
      <c r="P40" s="213"/>
      <c r="Q40" s="224">
        <v>4</v>
      </c>
      <c r="AA40" s="224">
        <v>4</v>
      </c>
      <c r="AB40" s="291">
        <f>+AA40/Q40</f>
        <v>1</v>
      </c>
    </row>
    <row r="41" spans="1:28" ht="13.5" thickBot="1">
      <c r="A41" s="288"/>
      <c r="B41" s="102" t="s">
        <v>123</v>
      </c>
      <c r="C41" s="214">
        <v>4</v>
      </c>
      <c r="D41" s="214"/>
      <c r="E41" s="225">
        <f t="shared" si="2"/>
        <v>4</v>
      </c>
      <c r="F41" s="214"/>
      <c r="G41" s="214">
        <f t="shared" si="3"/>
        <v>4</v>
      </c>
      <c r="H41" s="214"/>
      <c r="I41" s="241">
        <f>+H41/G41</f>
        <v>0</v>
      </c>
      <c r="J41" s="214"/>
      <c r="K41" s="214">
        <f t="shared" si="5"/>
        <v>4</v>
      </c>
      <c r="L41" s="214"/>
      <c r="M41" s="225">
        <f t="shared" si="6"/>
        <v>4</v>
      </c>
      <c r="N41" s="214"/>
      <c r="O41" s="225">
        <f>+M41+N41</f>
        <v>4</v>
      </c>
      <c r="P41" s="214"/>
      <c r="Q41" s="225">
        <v>4</v>
      </c>
      <c r="AA41" s="225">
        <v>4</v>
      </c>
      <c r="AB41" s="292">
        <f>+AA41/Q41</f>
        <v>1</v>
      </c>
    </row>
    <row r="42" spans="2:28" ht="12.75">
      <c r="B42" s="38"/>
      <c r="C42" s="56"/>
      <c r="D42" s="56"/>
      <c r="E42" s="56"/>
      <c r="F42" s="56"/>
      <c r="G42" s="56"/>
      <c r="H42" s="56"/>
      <c r="I42" s="242"/>
      <c r="J42" s="56"/>
      <c r="K42" s="56"/>
      <c r="L42" s="56"/>
      <c r="M42" s="56"/>
      <c r="N42" s="56"/>
      <c r="O42" s="56"/>
      <c r="P42" s="56"/>
      <c r="Q42" s="56"/>
      <c r="AA42" s="56"/>
      <c r="AB42" s="56"/>
    </row>
    <row r="43" spans="2:28" ht="12.75">
      <c r="B43" s="57"/>
      <c r="C43" s="154"/>
      <c r="D43" s="154"/>
      <c r="E43" s="154"/>
      <c r="F43" s="154"/>
      <c r="G43" s="154"/>
      <c r="H43" s="154"/>
      <c r="I43" s="243"/>
      <c r="J43" s="154"/>
      <c r="K43" s="154"/>
      <c r="L43" s="154"/>
      <c r="M43" s="154"/>
      <c r="N43" s="154"/>
      <c r="O43" s="154"/>
      <c r="P43" s="154"/>
      <c r="Q43" s="154"/>
      <c r="AA43" s="154"/>
      <c r="AB43" s="154"/>
    </row>
    <row r="44" ht="12.75">
      <c r="B44" s="38"/>
    </row>
    <row r="45" ht="12.75">
      <c r="B45" s="38"/>
    </row>
    <row r="46" ht="12.75">
      <c r="B46" s="38"/>
    </row>
  </sheetData>
  <sheetProtection/>
  <printOptions horizontalCentered="1"/>
  <pageMargins left="0.6299212598425197" right="0.4724409448818898" top="0.9448818897637796" bottom="0.5511811023622047" header="0.5118110236220472" footer="0.2755905511811024"/>
  <pageSetup fitToHeight="1" fitToWidth="1" horizontalDpi="600" verticalDpi="600" orientation="landscape" paperSize="9" scale="90" r:id="rId1"/>
  <headerFooter alignWithMargins="0">
    <oddHeader>&amp;L3. sz.melléklet&amp;C&amp;"Arial,Félkövér"&amp;12Öregiskola Közösségi Ház és Könyvtár
2013.évi kiadásai kiemelt előirányzatonként&amp;Radatok eFt-ban</oddHeader>
    <oddFooter>&amp;L&amp;"Arial,Dőlt"&amp;8&amp;D&amp;R&amp;"Arial,Dőlt"&amp;8&amp;F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E29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10.421875" style="293" customWidth="1"/>
    <col min="2" max="2" width="61.140625" style="293" customWidth="1"/>
    <col min="3" max="3" width="24.57421875" style="293" customWidth="1"/>
    <col min="4" max="4" width="23.421875" style="293" customWidth="1"/>
    <col min="5" max="7" width="11.00390625" style="293" customWidth="1"/>
    <col min="8" max="8" width="10.57421875" style="293" customWidth="1"/>
    <col min="9" max="10" width="10.28125" style="293" customWidth="1"/>
    <col min="11" max="11" width="10.7109375" style="293" customWidth="1"/>
    <col min="12" max="16384" width="9.140625" style="293" customWidth="1"/>
  </cols>
  <sheetData>
    <row r="1" spans="1:4" ht="12.75">
      <c r="A1" s="295"/>
      <c r="B1" s="296"/>
      <c r="C1" s="296"/>
      <c r="D1" s="420"/>
    </row>
    <row r="2" spans="1:4" ht="12.75">
      <c r="A2" s="421" t="s">
        <v>23</v>
      </c>
      <c r="B2" s="297" t="s">
        <v>7</v>
      </c>
      <c r="C2" s="297" t="s">
        <v>221</v>
      </c>
      <c r="D2" s="297" t="s">
        <v>222</v>
      </c>
    </row>
    <row r="3" spans="1:4" ht="13.5" thickBot="1">
      <c r="A3" s="422"/>
      <c r="B3" s="300"/>
      <c r="C3" s="300"/>
      <c r="D3" s="300"/>
    </row>
    <row r="4" spans="1:4" ht="19.5" customHeight="1">
      <c r="A4" s="423">
        <v>1</v>
      </c>
      <c r="B4" s="305" t="s">
        <v>393</v>
      </c>
      <c r="C4" s="309"/>
      <c r="D4" s="309">
        <v>546</v>
      </c>
    </row>
    <row r="5" spans="1:4" ht="13.5" thickBot="1">
      <c r="A5" s="423">
        <v>2</v>
      </c>
      <c r="B5" s="305" t="s">
        <v>394</v>
      </c>
      <c r="C5" s="309"/>
      <c r="D5" s="309"/>
    </row>
    <row r="6" spans="1:4" ht="13.5" thickBot="1">
      <c r="A6" s="424">
        <v>3</v>
      </c>
      <c r="B6" s="66" t="s">
        <v>395</v>
      </c>
      <c r="C6" s="425">
        <f>SUM(C4:C5)</f>
        <v>0</v>
      </c>
      <c r="D6" s="425">
        <f>SUM(D4:D5)</f>
        <v>546</v>
      </c>
    </row>
    <row r="7" spans="1:4" ht="5.25" customHeight="1" hidden="1" thickBot="1">
      <c r="A7" s="423">
        <v>4</v>
      </c>
      <c r="B7" s="305" t="s">
        <v>396</v>
      </c>
      <c r="C7" s="309">
        <v>0</v>
      </c>
      <c r="D7" s="309">
        <v>0</v>
      </c>
    </row>
    <row r="8" spans="1:4" ht="13.5" hidden="1" thickBot="1">
      <c r="A8" s="423">
        <v>5</v>
      </c>
      <c r="B8" s="305" t="s">
        <v>397</v>
      </c>
      <c r="C8" s="309">
        <v>0</v>
      </c>
      <c r="D8" s="309">
        <v>0</v>
      </c>
    </row>
    <row r="9" spans="1:4" ht="13.5" hidden="1" thickBot="1">
      <c r="A9" s="423">
        <v>6</v>
      </c>
      <c r="B9" s="305" t="s">
        <v>398</v>
      </c>
      <c r="C9" s="309">
        <v>12239</v>
      </c>
      <c r="D9" s="309">
        <v>12239</v>
      </c>
    </row>
    <row r="10" spans="1:4" ht="13.5" hidden="1" thickBot="1">
      <c r="A10" s="423">
        <v>7</v>
      </c>
      <c r="B10" s="305" t="s">
        <v>399</v>
      </c>
      <c r="C10" s="309">
        <v>20822</v>
      </c>
      <c r="D10" s="309">
        <v>20822</v>
      </c>
    </row>
    <row r="11" spans="1:4" ht="13.5" hidden="1" thickBot="1">
      <c r="A11" s="423">
        <v>8</v>
      </c>
      <c r="B11" s="305" t="s">
        <v>400</v>
      </c>
      <c r="C11" s="309">
        <v>1</v>
      </c>
      <c r="D11" s="309">
        <v>1</v>
      </c>
    </row>
    <row r="12" spans="1:4" ht="13.5" hidden="1" thickBot="1">
      <c r="A12" s="423">
        <v>9</v>
      </c>
      <c r="B12" s="305" t="s">
        <v>401</v>
      </c>
      <c r="C12" s="309">
        <v>220</v>
      </c>
      <c r="D12" s="309">
        <v>220</v>
      </c>
    </row>
    <row r="13" spans="1:5" ht="12" customHeight="1" thickBot="1">
      <c r="A13" s="426">
        <v>4</v>
      </c>
      <c r="B13" s="427" t="s">
        <v>402</v>
      </c>
      <c r="C13" s="425"/>
      <c r="D13" s="425">
        <v>638</v>
      </c>
      <c r="E13" s="294"/>
    </row>
    <row r="14" spans="1:4" ht="12.75">
      <c r="A14" s="423">
        <v>5</v>
      </c>
      <c r="B14" s="305" t="s">
        <v>403</v>
      </c>
      <c r="C14" s="309"/>
      <c r="D14" s="309"/>
    </row>
    <row r="15" spans="1:4" ht="13.5" thickBot="1">
      <c r="A15" s="423">
        <v>6</v>
      </c>
      <c r="B15" s="305" t="s">
        <v>404</v>
      </c>
      <c r="C15" s="309"/>
      <c r="D15" s="309"/>
    </row>
    <row r="16" spans="1:4" ht="15" customHeight="1" thickBot="1">
      <c r="A16" s="426">
        <v>7</v>
      </c>
      <c r="B16" s="427" t="s">
        <v>405</v>
      </c>
      <c r="C16" s="428">
        <f>C6+C13-C14</f>
        <v>0</v>
      </c>
      <c r="D16" s="428">
        <f>D6+D13-D14</f>
        <v>1184</v>
      </c>
    </row>
    <row r="17" spans="1:4" ht="1.5" customHeight="1">
      <c r="A17" s="423">
        <v>8</v>
      </c>
      <c r="B17" s="305" t="s">
        <v>406</v>
      </c>
      <c r="C17" s="309"/>
      <c r="D17" s="309"/>
    </row>
    <row r="18" spans="1:4" ht="12.75" hidden="1">
      <c r="A18" s="423">
        <v>15</v>
      </c>
      <c r="B18" s="305" t="s">
        <v>407</v>
      </c>
      <c r="C18" s="309"/>
      <c r="D18" s="309"/>
    </row>
    <row r="19" spans="1:4" ht="12.75" hidden="1">
      <c r="A19" s="423">
        <v>16</v>
      </c>
      <c r="B19" s="305" t="s">
        <v>408</v>
      </c>
      <c r="C19" s="309"/>
      <c r="D19" s="309"/>
    </row>
    <row r="20" spans="1:4" ht="12.75">
      <c r="A20" s="423">
        <v>9</v>
      </c>
      <c r="B20" s="305" t="s">
        <v>409</v>
      </c>
      <c r="C20" s="309"/>
      <c r="D20" s="309"/>
    </row>
    <row r="21" spans="1:4" ht="12" customHeight="1">
      <c r="A21" s="423">
        <v>10</v>
      </c>
      <c r="B21" s="305" t="s">
        <v>410</v>
      </c>
      <c r="C21" s="309"/>
      <c r="D21" s="309"/>
    </row>
    <row r="22" spans="1:4" ht="12.75" hidden="1">
      <c r="A22" s="423">
        <v>19</v>
      </c>
      <c r="B22" s="429" t="s">
        <v>411</v>
      </c>
      <c r="C22" s="430">
        <f>SUM(C16:C21)</f>
        <v>0</v>
      </c>
      <c r="D22" s="430">
        <f>SUM(D16:D21)</f>
        <v>1184</v>
      </c>
    </row>
    <row r="23" spans="1:4" ht="12.75">
      <c r="A23" s="423">
        <v>11</v>
      </c>
      <c r="B23" s="305" t="s">
        <v>412</v>
      </c>
      <c r="C23" s="309"/>
      <c r="D23" s="309"/>
    </row>
    <row r="24" spans="1:4" ht="13.5" thickBot="1">
      <c r="A24" s="423">
        <v>12</v>
      </c>
      <c r="B24" s="305" t="s">
        <v>413</v>
      </c>
      <c r="C24" s="309"/>
      <c r="D24" s="309"/>
    </row>
    <row r="25" spans="1:4" ht="15" customHeight="1" thickBot="1">
      <c r="A25" s="431">
        <v>13</v>
      </c>
      <c r="B25" s="432" t="s">
        <v>414</v>
      </c>
      <c r="C25" s="433">
        <f>C22</f>
        <v>0</v>
      </c>
      <c r="D25" s="433">
        <f>D22</f>
        <v>1184</v>
      </c>
    </row>
    <row r="26" spans="1:4" ht="12.75">
      <c r="A26" s="423">
        <v>14</v>
      </c>
      <c r="B26" s="305" t="s">
        <v>415</v>
      </c>
      <c r="C26" s="305"/>
      <c r="D26" s="305"/>
    </row>
    <row r="27" spans="1:4" ht="12.75">
      <c r="A27" s="423">
        <v>15</v>
      </c>
      <c r="B27" s="305" t="s">
        <v>416</v>
      </c>
      <c r="C27" s="434"/>
      <c r="D27" s="434">
        <v>663</v>
      </c>
    </row>
    <row r="28" spans="1:4" ht="13.5" thickBot="1">
      <c r="A28" s="435">
        <v>16</v>
      </c>
      <c r="B28" s="436" t="s">
        <v>417</v>
      </c>
      <c r="C28" s="437"/>
      <c r="D28" s="437">
        <v>521</v>
      </c>
    </row>
    <row r="29" spans="1:4" ht="13.5" hidden="1" thickBot="1">
      <c r="A29" s="438">
        <v>26</v>
      </c>
      <c r="B29" s="439" t="s">
        <v>418</v>
      </c>
      <c r="C29" s="440">
        <f>C25</f>
        <v>0</v>
      </c>
      <c r="D29" s="440">
        <f>D25</f>
        <v>1184</v>
      </c>
    </row>
  </sheetData>
  <sheetProtection/>
  <printOptions horizontalCentered="1"/>
  <pageMargins left="0.31496062992125984" right="0.6299212598425197" top="1.8110236220472442" bottom="0.984251968503937" header="0.5118110236220472" footer="0.5118110236220472"/>
  <pageSetup horizontalDpi="600" verticalDpi="600" orientation="landscape" paperSize="9" r:id="rId1"/>
  <headerFooter alignWithMargins="0">
    <oddHeader>&amp;L
5.sz.melléklet&amp;C&amp;"Arial,Félkövér"Öregiskola Közösségi Ház és Könyvtár
2013. évi egyszerűsített pénzmaradvány kimutatás&amp;R
adatok eFt-ban</oddHeader>
    <oddFooter>&amp;L&amp;D&amp;R&amp;F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E1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9.7109375" style="0" customWidth="1"/>
    <col min="2" max="2" width="67.421875" style="0" bestFit="1" customWidth="1"/>
    <col min="3" max="3" width="26.140625" style="58" customWidth="1"/>
    <col min="4" max="4" width="26.57421875" style="0" customWidth="1"/>
    <col min="5" max="5" width="11.140625" style="0" bestFit="1" customWidth="1"/>
  </cols>
  <sheetData>
    <row r="1" spans="1:4" ht="50.25" customHeight="1" thickBot="1">
      <c r="A1" s="441" t="s">
        <v>23</v>
      </c>
      <c r="B1" s="442" t="s">
        <v>7</v>
      </c>
      <c r="C1" s="443" t="s">
        <v>419</v>
      </c>
      <c r="D1" s="444" t="s">
        <v>420</v>
      </c>
    </row>
    <row r="2" spans="1:4" ht="12.75">
      <c r="A2" s="445" t="s">
        <v>29</v>
      </c>
      <c r="B2" s="446" t="s">
        <v>421</v>
      </c>
      <c r="C2" s="447">
        <v>1184</v>
      </c>
      <c r="D2" s="448"/>
    </row>
    <row r="3" spans="1:4" ht="12.75">
      <c r="A3" s="445"/>
      <c r="B3" s="449" t="s">
        <v>422</v>
      </c>
      <c r="C3" s="450"/>
      <c r="D3" s="451">
        <v>638</v>
      </c>
    </row>
    <row r="4" spans="1:4" ht="12.75">
      <c r="A4" s="445"/>
      <c r="B4" s="449" t="s">
        <v>427</v>
      </c>
      <c r="C4" s="450"/>
      <c r="D4" s="451">
        <v>25</v>
      </c>
    </row>
    <row r="5" spans="1:4" ht="12.75">
      <c r="A5" s="452" t="s">
        <v>32</v>
      </c>
      <c r="B5" s="446" t="s">
        <v>423</v>
      </c>
      <c r="C5" s="450"/>
      <c r="D5" s="453"/>
    </row>
    <row r="6" spans="1:4" ht="12.75">
      <c r="A6" s="452" t="s">
        <v>35</v>
      </c>
      <c r="B6" s="446" t="s">
        <v>424</v>
      </c>
      <c r="C6" s="450"/>
      <c r="D6" s="453">
        <v>521</v>
      </c>
    </row>
    <row r="7" spans="1:4" ht="13.5" thickBot="1">
      <c r="A7" s="454"/>
      <c r="B7" s="455" t="s">
        <v>425</v>
      </c>
      <c r="C7" s="456"/>
      <c r="D7" s="457"/>
    </row>
    <row r="8" spans="1:5" ht="28.5" customHeight="1" thickBot="1">
      <c r="A8" s="458" t="s">
        <v>37</v>
      </c>
      <c r="B8" s="459" t="s">
        <v>426</v>
      </c>
      <c r="C8" s="460">
        <f>SUM(C2:C7)</f>
        <v>1184</v>
      </c>
      <c r="D8" s="461">
        <f>SUM(D2:D7)</f>
        <v>1184</v>
      </c>
      <c r="E8" s="58"/>
    </row>
    <row r="10" ht="12.75">
      <c r="B10" s="396"/>
    </row>
  </sheetData>
  <sheetProtection/>
  <printOptions/>
  <pageMargins left="0.64" right="0.47" top="1.9" bottom="1" header="0.5" footer="0.5"/>
  <pageSetup horizontalDpi="600" verticalDpi="600" orientation="landscape" paperSize="9" r:id="rId1"/>
  <headerFooter alignWithMargins="0">
    <oddHeader>&amp;L
8/E.sz.melléklet&amp;C&amp;"Arial,Félkövér"Öregiskola Közösségi Ház és Könyvtár
2012.évi 
pénzmaradvány felosztása&amp;R
adatok Ft-ban</oddHeader>
    <oddFooter>&amp;C&amp;P&amp;R&amp;F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D44"/>
  <sheetViews>
    <sheetView zoomScalePageLayoutView="0" workbookViewId="0" topLeftCell="A31">
      <selection activeCell="I40" sqref="I40"/>
    </sheetView>
  </sheetViews>
  <sheetFormatPr defaultColWidth="9.140625" defaultRowHeight="12.75"/>
  <cols>
    <col min="1" max="1" width="44.7109375" style="293" customWidth="1"/>
    <col min="2" max="2" width="18.57421875" style="294" customWidth="1"/>
    <col min="3" max="3" width="18.28125" style="294" customWidth="1"/>
    <col min="4" max="4" width="13.8515625" style="293" bestFit="1" customWidth="1"/>
    <col min="5" max="16384" width="9.140625" style="293" customWidth="1"/>
  </cols>
  <sheetData>
    <row r="1" ht="13.5" thickBot="1"/>
    <row r="2" spans="1:4" ht="12.75">
      <c r="A2" s="295"/>
      <c r="B2" s="471" t="s">
        <v>220</v>
      </c>
      <c r="C2" s="472"/>
      <c r="D2" s="296"/>
    </row>
    <row r="3" spans="1:4" ht="13.5" thickBot="1">
      <c r="A3" s="297" t="s">
        <v>7</v>
      </c>
      <c r="B3" s="473"/>
      <c r="C3" s="474"/>
      <c r="D3" s="297" t="s">
        <v>25</v>
      </c>
    </row>
    <row r="4" spans="1:4" ht="15" customHeight="1" thickBot="1">
      <c r="A4" s="298"/>
      <c r="B4" s="299" t="s">
        <v>221</v>
      </c>
      <c r="C4" s="299" t="s">
        <v>222</v>
      </c>
      <c r="D4" s="300" t="s">
        <v>213</v>
      </c>
    </row>
    <row r="5" spans="1:4" ht="12.75">
      <c r="A5" s="301"/>
      <c r="B5" s="302"/>
      <c r="C5" s="302"/>
      <c r="D5" s="297"/>
    </row>
    <row r="6" spans="1:4" ht="12.75">
      <c r="A6" s="303" t="s">
        <v>223</v>
      </c>
      <c r="B6" s="304"/>
      <c r="C6" s="304"/>
      <c r="D6" s="305"/>
    </row>
    <row r="7" spans="1:4" ht="12.75">
      <c r="A7" s="305"/>
      <c r="B7" s="304"/>
      <c r="C7" s="304"/>
      <c r="D7" s="305"/>
    </row>
    <row r="8" spans="1:4" ht="12.75">
      <c r="A8" s="306" t="s">
        <v>224</v>
      </c>
      <c r="B8" s="307">
        <f>SUM(B10:B13)</f>
        <v>3087</v>
      </c>
      <c r="C8" s="307">
        <f>SUM(C10:C13)</f>
        <v>2634</v>
      </c>
      <c r="D8" s="308">
        <f>+C8/B8</f>
        <v>0.8532555879494655</v>
      </c>
    </row>
    <row r="9" spans="1:4" ht="12.75">
      <c r="A9" s="305"/>
      <c r="B9" s="309"/>
      <c r="C9" s="309"/>
      <c r="D9" s="310"/>
    </row>
    <row r="10" spans="1:4" ht="12.75">
      <c r="A10" s="305" t="s">
        <v>225</v>
      </c>
      <c r="B10" s="309"/>
      <c r="C10" s="309"/>
      <c r="D10" s="310"/>
    </row>
    <row r="11" spans="1:4" ht="12.75">
      <c r="A11" s="305" t="s">
        <v>226</v>
      </c>
      <c r="B11" s="309">
        <v>3087</v>
      </c>
      <c r="C11" s="309">
        <v>2634</v>
      </c>
      <c r="D11" s="310">
        <f>+C11/B11</f>
        <v>0.8532555879494655</v>
      </c>
    </row>
    <row r="12" spans="1:4" ht="12.75">
      <c r="A12" s="305" t="s">
        <v>227</v>
      </c>
      <c r="B12" s="309"/>
      <c r="C12" s="309"/>
      <c r="D12" s="310"/>
    </row>
    <row r="13" spans="1:4" ht="12.75">
      <c r="A13" s="305" t="s">
        <v>228</v>
      </c>
      <c r="B13" s="309"/>
      <c r="C13" s="309"/>
      <c r="D13" s="310"/>
    </row>
    <row r="14" spans="1:4" ht="12.75">
      <c r="A14" s="305"/>
      <c r="B14" s="309"/>
      <c r="C14" s="309"/>
      <c r="D14" s="310"/>
    </row>
    <row r="15" spans="1:4" ht="12.75">
      <c r="A15" s="306" t="s">
        <v>229</v>
      </c>
      <c r="B15" s="307">
        <f>SUM(B17:B21)</f>
        <v>759</v>
      </c>
      <c r="C15" s="307">
        <f>SUM(C17:C21)</f>
        <v>1184</v>
      </c>
      <c r="D15" s="308">
        <f>+C15/B15</f>
        <v>1.5599472990777339</v>
      </c>
    </row>
    <row r="16" spans="1:4" ht="12.75">
      <c r="A16" s="305"/>
      <c r="B16" s="309"/>
      <c r="C16" s="309"/>
      <c r="D16" s="310"/>
    </row>
    <row r="17" spans="1:4" ht="12.75">
      <c r="A17" s="305" t="s">
        <v>230</v>
      </c>
      <c r="B17" s="309"/>
      <c r="C17" s="309"/>
      <c r="D17" s="310"/>
    </row>
    <row r="18" spans="1:4" ht="12.75">
      <c r="A18" s="305" t="s">
        <v>231</v>
      </c>
      <c r="B18" s="309"/>
      <c r="C18" s="309"/>
      <c r="D18" s="310"/>
    </row>
    <row r="19" spans="1:4" ht="12.75">
      <c r="A19" s="305" t="s">
        <v>232</v>
      </c>
      <c r="B19" s="309"/>
      <c r="C19" s="309"/>
      <c r="D19" s="310"/>
    </row>
    <row r="20" spans="1:4" ht="12.75">
      <c r="A20" s="305" t="s">
        <v>233</v>
      </c>
      <c r="B20" s="309">
        <v>91</v>
      </c>
      <c r="C20" s="309">
        <v>546</v>
      </c>
      <c r="D20" s="467">
        <f>+C20/B20</f>
        <v>6</v>
      </c>
    </row>
    <row r="21" spans="1:4" ht="12.75">
      <c r="A21" s="305" t="s">
        <v>234</v>
      </c>
      <c r="B21" s="309">
        <v>668</v>
      </c>
      <c r="C21" s="309">
        <v>638</v>
      </c>
      <c r="D21" s="467">
        <f>+C21/B21</f>
        <v>0.9550898203592815</v>
      </c>
    </row>
    <row r="22" spans="1:4" ht="13.5" thickBot="1">
      <c r="A22" s="311"/>
      <c r="B22" s="312"/>
      <c r="C22" s="312"/>
      <c r="D22" s="313"/>
    </row>
    <row r="23" spans="1:4" ht="14.25" thickBot="1" thickTop="1">
      <c r="A23" s="314" t="s">
        <v>235</v>
      </c>
      <c r="B23" s="315">
        <f>B8+B15</f>
        <v>3846</v>
      </c>
      <c r="C23" s="315">
        <f>C8+C15</f>
        <v>3818</v>
      </c>
      <c r="D23" s="469">
        <f>+C23/B23</f>
        <v>0.9927197087883516</v>
      </c>
    </row>
    <row r="24" spans="1:4" ht="13.5" thickTop="1">
      <c r="A24" s="305"/>
      <c r="B24" s="309"/>
      <c r="C24" s="309"/>
      <c r="D24" s="305"/>
    </row>
    <row r="25" spans="1:4" ht="12.75">
      <c r="A25" s="303" t="s">
        <v>236</v>
      </c>
      <c r="B25" s="309"/>
      <c r="C25" s="309"/>
      <c r="D25" s="305"/>
    </row>
    <row r="26" spans="1:4" ht="12.75">
      <c r="A26" s="305"/>
      <c r="B26" s="309"/>
      <c r="C26" s="309"/>
      <c r="D26" s="305"/>
    </row>
    <row r="27" spans="1:4" ht="12.75">
      <c r="A27" s="306" t="s">
        <v>237</v>
      </c>
      <c r="B27" s="316">
        <f>SUM(B29:B31)</f>
        <v>3007</v>
      </c>
      <c r="C27" s="316">
        <f>SUM(C29:C31)</f>
        <v>2609</v>
      </c>
      <c r="D27" s="308">
        <f>+C27/B27</f>
        <v>0.8676421682740273</v>
      </c>
    </row>
    <row r="28" spans="1:4" ht="12.75">
      <c r="A28" s="305"/>
      <c r="B28" s="317"/>
      <c r="C28" s="317"/>
      <c r="D28" s="310"/>
    </row>
    <row r="29" spans="1:4" ht="12.75">
      <c r="A29" s="305" t="s">
        <v>238</v>
      </c>
      <c r="B29" s="318"/>
      <c r="C29" s="318"/>
      <c r="D29" s="310"/>
    </row>
    <row r="30" spans="1:4" ht="12.75">
      <c r="A30" s="305" t="s">
        <v>239</v>
      </c>
      <c r="B30" s="318">
        <v>3007</v>
      </c>
      <c r="C30" s="318">
        <v>2609</v>
      </c>
      <c r="D30" s="467">
        <f>+C30/B30</f>
        <v>0.8676421682740273</v>
      </c>
    </row>
    <row r="31" spans="1:4" ht="12.75">
      <c r="A31" s="305" t="s">
        <v>240</v>
      </c>
      <c r="B31" s="317"/>
      <c r="C31" s="317"/>
      <c r="D31" s="310"/>
    </row>
    <row r="32" spans="1:4" ht="12.75">
      <c r="A32" s="305"/>
      <c r="B32" s="309"/>
      <c r="C32" s="309"/>
      <c r="D32" s="310"/>
    </row>
    <row r="33" spans="1:4" ht="12.75">
      <c r="A33" s="306" t="s">
        <v>241</v>
      </c>
      <c r="B33" s="319">
        <f>SUM(B35:B36)</f>
        <v>759</v>
      </c>
      <c r="C33" s="319">
        <f>SUM(C35:C36)</f>
        <v>1184</v>
      </c>
      <c r="D33" s="308">
        <f>+C33/B33</f>
        <v>1.5599472990777339</v>
      </c>
    </row>
    <row r="34" spans="1:4" ht="12.75">
      <c r="A34" s="305"/>
      <c r="B34" s="309"/>
      <c r="C34" s="309"/>
      <c r="D34" s="310"/>
    </row>
    <row r="35" spans="1:4" ht="12.75">
      <c r="A35" s="305" t="s">
        <v>242</v>
      </c>
      <c r="B35" s="309">
        <v>759</v>
      </c>
      <c r="C35" s="309">
        <v>1184</v>
      </c>
      <c r="D35" s="467">
        <f>+C35/B35</f>
        <v>1.5599472990777339</v>
      </c>
    </row>
    <row r="36" spans="1:4" ht="12.75">
      <c r="A36" s="305" t="s">
        <v>243</v>
      </c>
      <c r="B36" s="309">
        <v>0</v>
      </c>
      <c r="C36" s="309">
        <v>0</v>
      </c>
      <c r="D36" s="310"/>
    </row>
    <row r="37" spans="1:4" ht="12.75">
      <c r="A37" s="305"/>
      <c r="B37" s="309"/>
      <c r="C37" s="309"/>
      <c r="D37" s="310"/>
    </row>
    <row r="38" spans="1:4" ht="12.75">
      <c r="A38" s="306" t="s">
        <v>244</v>
      </c>
      <c r="B38" s="307">
        <f>SUM(B40:B42)</f>
        <v>80</v>
      </c>
      <c r="C38" s="307">
        <f>SUM(C40:C42)</f>
        <v>25</v>
      </c>
      <c r="D38" s="466">
        <f>+C38/B38</f>
        <v>0.3125</v>
      </c>
    </row>
    <row r="39" spans="1:4" ht="12.75">
      <c r="A39" s="305"/>
      <c r="B39" s="309"/>
      <c r="C39" s="309"/>
      <c r="D39" s="310"/>
    </row>
    <row r="40" spans="1:4" ht="12.75">
      <c r="A40" s="305" t="s">
        <v>245</v>
      </c>
      <c r="B40" s="309"/>
      <c r="C40" s="309"/>
      <c r="D40" s="310"/>
    </row>
    <row r="41" spans="1:4" ht="12.75">
      <c r="A41" s="305" t="s">
        <v>246</v>
      </c>
      <c r="B41" s="309">
        <v>80</v>
      </c>
      <c r="C41" s="309">
        <v>25</v>
      </c>
      <c r="D41" s="465">
        <f>+C41/B41</f>
        <v>0.3125</v>
      </c>
    </row>
    <row r="42" spans="1:4" ht="12.75">
      <c r="A42" s="305" t="s">
        <v>247</v>
      </c>
      <c r="B42" s="309"/>
      <c r="C42" s="309"/>
      <c r="D42" s="310"/>
    </row>
    <row r="43" spans="1:4" ht="13.5" thickBot="1">
      <c r="A43" s="305"/>
      <c r="B43" s="309"/>
      <c r="C43" s="309"/>
      <c r="D43" s="310"/>
    </row>
    <row r="44" spans="1:4" ht="14.25" thickBot="1" thickTop="1">
      <c r="A44" s="314" t="s">
        <v>248</v>
      </c>
      <c r="B44" s="315">
        <f>B27+B33+B38</f>
        <v>3846</v>
      </c>
      <c r="C44" s="468">
        <f>C27+C33+C38</f>
        <v>3818</v>
      </c>
      <c r="D44" s="469">
        <f>+C44/B44</f>
        <v>0.9927197087883516</v>
      </c>
    </row>
    <row r="45" ht="13.5" thickTop="1"/>
  </sheetData>
  <sheetProtection/>
  <mergeCells count="1">
    <mergeCell ref="B2:C3"/>
  </mergeCells>
  <printOptions/>
  <pageMargins left="0.5118110236220472" right="0.5511811023622047" top="1.3385826771653544" bottom="0.984251968503937" header="0.5118110236220472" footer="0.5118110236220472"/>
  <pageSetup fitToHeight="1" fitToWidth="1" horizontalDpi="600" verticalDpi="600" orientation="portrait" paperSize="9" scale="98" r:id="rId1"/>
  <headerFooter alignWithMargins="0">
    <oddHeader>&amp;L 
6.sz.melléklet &amp;C&amp;"Arial,Félkövér"Öregiskola Közösségi Ház és Könyvtár
2013. évi egyszerűsített mérleg&amp;R
adatok eFt-ban</oddHeader>
    <oddFooter>&amp;L&amp;D&amp;R&amp;F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67"/>
  <sheetViews>
    <sheetView tabSelected="1" zoomScalePageLayoutView="0" workbookViewId="0" topLeftCell="A1">
      <selection activeCell="A58" sqref="A58:IV61"/>
    </sheetView>
  </sheetViews>
  <sheetFormatPr defaultColWidth="9.140625" defaultRowHeight="12.75"/>
  <cols>
    <col min="1" max="1" width="7.8515625" style="321" customWidth="1"/>
    <col min="2" max="2" width="67.57421875" style="321" customWidth="1"/>
    <col min="3" max="3" width="16.57421875" style="321" customWidth="1"/>
    <col min="4" max="4" width="15.28125" style="321" customWidth="1"/>
    <col min="5" max="5" width="14.00390625" style="321" customWidth="1"/>
    <col min="6" max="6" width="9.421875" style="321" customWidth="1"/>
    <col min="7" max="16384" width="9.140625" style="321" customWidth="1"/>
  </cols>
  <sheetData>
    <row r="1" spans="1:6" ht="12.75">
      <c r="A1" s="320"/>
      <c r="B1" s="320"/>
      <c r="C1" s="320"/>
      <c r="D1" s="320"/>
      <c r="E1" s="320"/>
      <c r="F1" s="320"/>
    </row>
    <row r="2" spans="1:6" ht="13.5" thickBot="1">
      <c r="A2" s="322" t="s">
        <v>23</v>
      </c>
      <c r="B2" s="322" t="s">
        <v>7</v>
      </c>
      <c r="C2" s="323" t="s">
        <v>249</v>
      </c>
      <c r="D2" s="323" t="s">
        <v>250</v>
      </c>
      <c r="E2" s="324" t="s">
        <v>251</v>
      </c>
      <c r="F2" s="322" t="s">
        <v>25</v>
      </c>
    </row>
    <row r="3" spans="1:6" ht="13.5" thickBot="1">
      <c r="A3" s="325"/>
      <c r="B3" s="325"/>
      <c r="C3" s="475" t="s">
        <v>252</v>
      </c>
      <c r="D3" s="476"/>
      <c r="E3" s="326"/>
      <c r="F3" s="327" t="s">
        <v>213</v>
      </c>
    </row>
    <row r="4" spans="1:6" ht="12.75">
      <c r="A4" s="328">
        <v>1</v>
      </c>
      <c r="B4" s="329" t="s">
        <v>253</v>
      </c>
      <c r="C4" s="330">
        <v>10413</v>
      </c>
      <c r="D4" s="330">
        <v>12597</v>
      </c>
      <c r="E4" s="330">
        <v>12451</v>
      </c>
      <c r="F4" s="331">
        <f>E4/D4</f>
        <v>0.9884099388743351</v>
      </c>
    </row>
    <row r="5" spans="1:6" ht="12.75">
      <c r="A5" s="328">
        <v>2</v>
      </c>
      <c r="B5" s="332" t="s">
        <v>254</v>
      </c>
      <c r="C5" s="333">
        <v>2793</v>
      </c>
      <c r="D5" s="333">
        <v>3320</v>
      </c>
      <c r="E5" s="333">
        <v>3245</v>
      </c>
      <c r="F5" s="334">
        <f>E5/D5</f>
        <v>0.9774096385542169</v>
      </c>
    </row>
    <row r="6" spans="1:6" ht="12.75">
      <c r="A6" s="328">
        <v>3</v>
      </c>
      <c r="B6" s="332" t="s">
        <v>255</v>
      </c>
      <c r="C6" s="333">
        <v>13816</v>
      </c>
      <c r="D6" s="333">
        <v>10299</v>
      </c>
      <c r="E6" s="333">
        <v>10295</v>
      </c>
      <c r="F6" s="334">
        <f>E6/D6</f>
        <v>0.9996116127779396</v>
      </c>
    </row>
    <row r="7" spans="1:6" ht="12.75">
      <c r="A7" s="328">
        <v>4</v>
      </c>
      <c r="B7" s="332" t="s">
        <v>256</v>
      </c>
      <c r="C7" s="335"/>
      <c r="D7" s="335"/>
      <c r="E7" s="335"/>
      <c r="F7" s="336"/>
    </row>
    <row r="8" spans="1:6" ht="12.75">
      <c r="A8" s="328">
        <v>5</v>
      </c>
      <c r="B8" s="332" t="s">
        <v>257</v>
      </c>
      <c r="C8" s="335"/>
      <c r="D8" s="335"/>
      <c r="E8" s="335"/>
      <c r="F8" s="336"/>
    </row>
    <row r="9" spans="1:6" ht="12.75">
      <c r="A9" s="328">
        <v>6</v>
      </c>
      <c r="B9" s="332" t="s">
        <v>258</v>
      </c>
      <c r="C9" s="333"/>
      <c r="D9" s="333"/>
      <c r="E9" s="333"/>
      <c r="F9" s="334"/>
    </row>
    <row r="10" spans="1:6" ht="12.75">
      <c r="A10" s="328">
        <v>7</v>
      </c>
      <c r="B10" s="332" t="s">
        <v>5</v>
      </c>
      <c r="C10" s="333"/>
      <c r="D10" s="333"/>
      <c r="E10" s="333"/>
      <c r="F10" s="334"/>
    </row>
    <row r="11" spans="1:6" ht="12.75">
      <c r="A11" s="328">
        <v>8</v>
      </c>
      <c r="B11" s="337" t="s">
        <v>121</v>
      </c>
      <c r="C11" s="338"/>
      <c r="D11" s="333">
        <v>530</v>
      </c>
      <c r="E11" s="333">
        <v>530</v>
      </c>
      <c r="F11" s="334">
        <f>E11/D11</f>
        <v>1</v>
      </c>
    </row>
    <row r="12" spans="1:6" ht="12.75">
      <c r="A12" s="328">
        <v>9</v>
      </c>
      <c r="B12" s="332" t="s">
        <v>259</v>
      </c>
      <c r="C12" s="338"/>
      <c r="D12" s="338"/>
      <c r="E12" s="338"/>
      <c r="F12" s="339"/>
    </row>
    <row r="13" spans="1:6" ht="12.75">
      <c r="A13" s="328">
        <v>10</v>
      </c>
      <c r="B13" s="332" t="s">
        <v>260</v>
      </c>
      <c r="C13" s="338"/>
      <c r="D13" s="338"/>
      <c r="E13" s="338"/>
      <c r="F13" s="339"/>
    </row>
    <row r="14" spans="1:6" ht="12.75">
      <c r="A14" s="340">
        <v>11</v>
      </c>
      <c r="B14" s="337" t="s">
        <v>261</v>
      </c>
      <c r="C14" s="338"/>
      <c r="D14" s="338"/>
      <c r="E14" s="338"/>
      <c r="F14" s="339"/>
    </row>
    <row r="15" spans="1:6" ht="13.5" thickBot="1">
      <c r="A15" s="341">
        <v>12</v>
      </c>
      <c r="B15" s="342" t="s">
        <v>262</v>
      </c>
      <c r="C15" s="343"/>
      <c r="D15" s="343"/>
      <c r="E15" s="343"/>
      <c r="F15" s="344"/>
    </row>
    <row r="16" spans="1:6" ht="13.5" thickTop="1">
      <c r="A16" s="345">
        <v>13</v>
      </c>
      <c r="B16" s="346" t="s">
        <v>263</v>
      </c>
      <c r="C16" s="347">
        <f>SUM(C4:C15)</f>
        <v>27022</v>
      </c>
      <c r="D16" s="347">
        <f>SUM(D4:D15)</f>
        <v>26746</v>
      </c>
      <c r="E16" s="347">
        <f>SUM(E4:E15)</f>
        <v>26521</v>
      </c>
      <c r="F16" s="348">
        <f>E16/D16</f>
        <v>0.991587527106857</v>
      </c>
    </row>
    <row r="17" spans="1:6" ht="12.75">
      <c r="A17" s="349">
        <v>14</v>
      </c>
      <c r="B17" s="332" t="s">
        <v>264</v>
      </c>
      <c r="C17" s="333"/>
      <c r="D17" s="333"/>
      <c r="E17" s="333"/>
      <c r="F17" s="339"/>
    </row>
    <row r="18" spans="1:6" ht="12.75">
      <c r="A18" s="350">
        <v>15</v>
      </c>
      <c r="B18" s="332" t="s">
        <v>265</v>
      </c>
      <c r="C18" s="338"/>
      <c r="D18" s="338"/>
      <c r="E18" s="338"/>
      <c r="F18" s="339"/>
    </row>
    <row r="19" spans="1:6" ht="12.75">
      <c r="A19" s="350">
        <v>16</v>
      </c>
      <c r="B19" s="337" t="s">
        <v>266</v>
      </c>
      <c r="C19" s="338"/>
      <c r="D19" s="338"/>
      <c r="E19" s="338"/>
      <c r="F19" s="339"/>
    </row>
    <row r="20" spans="1:6" ht="13.5" thickBot="1">
      <c r="A20" s="349">
        <v>17</v>
      </c>
      <c r="B20" s="332" t="s">
        <v>267</v>
      </c>
      <c r="C20" s="338"/>
      <c r="D20" s="338"/>
      <c r="E20" s="338"/>
      <c r="F20" s="344"/>
    </row>
    <row r="21" spans="1:6" ht="13.5" thickTop="1">
      <c r="A21" s="351">
        <v>18</v>
      </c>
      <c r="B21" s="352" t="s">
        <v>268</v>
      </c>
      <c r="C21" s="353">
        <f>SUM(C17:C20)</f>
        <v>0</v>
      </c>
      <c r="D21" s="353">
        <f>SUM(D17:D20)</f>
        <v>0</v>
      </c>
      <c r="E21" s="353">
        <f>SUM(E17:E20)</f>
        <v>0</v>
      </c>
      <c r="F21" s="348"/>
    </row>
    <row r="22" spans="1:6" ht="12.75">
      <c r="A22" s="345"/>
      <c r="B22" s="346"/>
      <c r="C22" s="354"/>
      <c r="D22" s="347"/>
      <c r="E22" s="354"/>
      <c r="F22" s="355"/>
    </row>
    <row r="23" spans="1:6" s="358" customFormat="1" ht="12.75">
      <c r="A23" s="356">
        <v>19</v>
      </c>
      <c r="B23" s="357" t="s">
        <v>269</v>
      </c>
      <c r="C23" s="354">
        <f>C16+C21</f>
        <v>27022</v>
      </c>
      <c r="D23" s="354">
        <f>D16+D21</f>
        <v>26746</v>
      </c>
      <c r="E23" s="354">
        <f>E16+E21</f>
        <v>26521</v>
      </c>
      <c r="F23" s="355">
        <f>E23/D23</f>
        <v>0.991587527106857</v>
      </c>
    </row>
    <row r="24" spans="1:6" ht="12.75">
      <c r="A24" s="349"/>
      <c r="B24" s="332"/>
      <c r="C24" s="333"/>
      <c r="D24" s="333"/>
      <c r="E24" s="333"/>
      <c r="F24" s="334"/>
    </row>
    <row r="25" spans="1:6" ht="12.75">
      <c r="A25" s="349">
        <v>20</v>
      </c>
      <c r="B25" s="332" t="s">
        <v>270</v>
      </c>
      <c r="C25" s="333"/>
      <c r="D25" s="333"/>
      <c r="E25" s="333"/>
      <c r="F25" s="334"/>
    </row>
    <row r="26" spans="1:6" ht="12.75">
      <c r="A26" s="349">
        <v>21</v>
      </c>
      <c r="B26" s="332" t="s">
        <v>271</v>
      </c>
      <c r="C26" s="333"/>
      <c r="D26" s="333"/>
      <c r="E26" s="333"/>
      <c r="F26" s="334"/>
    </row>
    <row r="27" spans="1:6" ht="13.5" thickBot="1">
      <c r="A27" s="349">
        <v>22</v>
      </c>
      <c r="B27" s="332" t="s">
        <v>272</v>
      </c>
      <c r="C27" s="333"/>
      <c r="D27" s="333"/>
      <c r="E27" s="333">
        <v>-30</v>
      </c>
      <c r="F27" s="334"/>
    </row>
    <row r="28" spans="1:6" ht="13.5" thickBot="1">
      <c r="A28" s="359">
        <v>23</v>
      </c>
      <c r="B28" s="360" t="s">
        <v>273</v>
      </c>
      <c r="C28" s="361">
        <f>C23+C25+C27</f>
        <v>27022</v>
      </c>
      <c r="D28" s="361">
        <f>D23+D25+D27</f>
        <v>26746</v>
      </c>
      <c r="E28" s="361">
        <f>E23+E25+E27</f>
        <v>26491</v>
      </c>
      <c r="F28" s="362">
        <f>E28/D28</f>
        <v>0.990465864054438</v>
      </c>
    </row>
    <row r="29" spans="1:6" ht="12.75">
      <c r="A29" s="320"/>
      <c r="B29" s="320"/>
      <c r="C29" s="320"/>
      <c r="D29" s="320"/>
      <c r="E29" s="320"/>
      <c r="F29" s="320"/>
    </row>
    <row r="30" spans="1:6" ht="13.5" thickBot="1">
      <c r="A30" s="322" t="s">
        <v>23</v>
      </c>
      <c r="B30" s="322" t="s">
        <v>7</v>
      </c>
      <c r="C30" s="323" t="s">
        <v>249</v>
      </c>
      <c r="D30" s="323" t="s">
        <v>250</v>
      </c>
      <c r="E30" s="324" t="s">
        <v>251</v>
      </c>
      <c r="F30" s="322" t="s">
        <v>25</v>
      </c>
    </row>
    <row r="31" spans="1:6" ht="13.5" thickBot="1">
      <c r="A31" s="325"/>
      <c r="B31" s="325" t="s">
        <v>274</v>
      </c>
      <c r="C31" s="475" t="s">
        <v>252</v>
      </c>
      <c r="D31" s="476"/>
      <c r="E31" s="326"/>
      <c r="F31" s="327" t="s">
        <v>213</v>
      </c>
    </row>
    <row r="32" spans="1:6" ht="12.75">
      <c r="A32" s="349">
        <v>24</v>
      </c>
      <c r="B32" s="332" t="s">
        <v>275</v>
      </c>
      <c r="C32" s="333">
        <v>2032</v>
      </c>
      <c r="D32" s="333">
        <v>2198</v>
      </c>
      <c r="E32" s="363">
        <v>2197</v>
      </c>
      <c r="F32" s="334">
        <f>E32/D32</f>
        <v>0.9995450409463148</v>
      </c>
    </row>
    <row r="33" spans="1:6" ht="12.75">
      <c r="A33" s="349">
        <v>25</v>
      </c>
      <c r="B33" s="332" t="s">
        <v>276</v>
      </c>
      <c r="C33" s="333"/>
      <c r="D33" s="333"/>
      <c r="E33" s="363"/>
      <c r="F33" s="334"/>
    </row>
    <row r="34" spans="1:6" ht="12.75">
      <c r="A34" s="349">
        <v>26</v>
      </c>
      <c r="B34" s="332" t="s">
        <v>277</v>
      </c>
      <c r="C34" s="335"/>
      <c r="D34" s="335"/>
      <c r="E34" s="364"/>
      <c r="F34" s="334"/>
    </row>
    <row r="35" spans="1:6" ht="12.75">
      <c r="A35" s="349">
        <v>27</v>
      </c>
      <c r="B35" s="332" t="s">
        <v>278</v>
      </c>
      <c r="C35" s="335"/>
      <c r="D35" s="335"/>
      <c r="E35" s="364"/>
      <c r="F35" s="334"/>
    </row>
    <row r="36" spans="1:7" ht="12.75">
      <c r="A36" s="349">
        <v>28</v>
      </c>
      <c r="B36" s="332" t="s">
        <v>279</v>
      </c>
      <c r="C36" s="335"/>
      <c r="D36" s="335"/>
      <c r="E36" s="364"/>
      <c r="F36" s="334"/>
      <c r="G36" s="365"/>
    </row>
    <row r="37" spans="1:6" ht="12.75">
      <c r="A37" s="349">
        <v>29</v>
      </c>
      <c r="B37" s="332" t="s">
        <v>280</v>
      </c>
      <c r="C37" s="335"/>
      <c r="D37" s="335"/>
      <c r="E37" s="364"/>
      <c r="F37" s="334"/>
    </row>
    <row r="38" spans="1:7" ht="12.75">
      <c r="A38" s="366">
        <v>30</v>
      </c>
      <c r="B38" s="367" t="s">
        <v>281</v>
      </c>
      <c r="C38" s="368"/>
      <c r="D38" s="368"/>
      <c r="E38" s="368"/>
      <c r="F38" s="334"/>
      <c r="G38" s="369"/>
    </row>
    <row r="39" spans="1:6" s="369" customFormat="1" ht="12.75">
      <c r="A39" s="370">
        <v>31</v>
      </c>
      <c r="B39" s="367" t="s">
        <v>282</v>
      </c>
      <c r="C39" s="368"/>
      <c r="D39" s="368"/>
      <c r="E39" s="371"/>
      <c r="F39" s="336"/>
    </row>
    <row r="40" spans="1:6" ht="12.75">
      <c r="A40" s="372">
        <v>32</v>
      </c>
      <c r="B40" s="337" t="s">
        <v>283</v>
      </c>
      <c r="C40" s="335">
        <v>24990</v>
      </c>
      <c r="D40" s="335">
        <v>24548</v>
      </c>
      <c r="E40" s="335">
        <v>24749</v>
      </c>
      <c r="F40" s="334">
        <f>E40/D40</f>
        <v>1.0081880397588399</v>
      </c>
    </row>
    <row r="41" spans="1:6" ht="12.75">
      <c r="A41" s="372">
        <v>33</v>
      </c>
      <c r="B41" s="337" t="s">
        <v>284</v>
      </c>
      <c r="C41" s="335"/>
      <c r="D41" s="335"/>
      <c r="E41" s="335"/>
      <c r="F41" s="336"/>
    </row>
    <row r="42" spans="1:6" ht="12.75">
      <c r="A42" s="372">
        <v>34</v>
      </c>
      <c r="B42" s="337" t="s">
        <v>285</v>
      </c>
      <c r="C42" s="338"/>
      <c r="D42" s="338"/>
      <c r="E42" s="338"/>
      <c r="F42" s="339"/>
    </row>
    <row r="43" spans="1:6" ht="13.5" thickBot="1">
      <c r="A43" s="341">
        <v>35</v>
      </c>
      <c r="B43" s="342" t="s">
        <v>286</v>
      </c>
      <c r="C43" s="343"/>
      <c r="D43" s="343"/>
      <c r="E43" s="343">
        <v>0</v>
      </c>
      <c r="F43" s="344"/>
    </row>
    <row r="44" spans="1:6" s="358" customFormat="1" ht="13.5" thickTop="1">
      <c r="A44" s="373">
        <v>36</v>
      </c>
      <c r="B44" s="346" t="s">
        <v>287</v>
      </c>
      <c r="C44" s="347">
        <f>C32+C33+C34+C35++C39+C40+C42+C36+C38+C43</f>
        <v>27022</v>
      </c>
      <c r="D44" s="347">
        <f>D32+D33+D34+D35++D39+D40+D42+D36+D38+D43</f>
        <v>26746</v>
      </c>
      <c r="E44" s="347">
        <f>E32+E33+E34+E35++E39+E40+E42+E36+E38+E43</f>
        <v>26946</v>
      </c>
      <c r="F44" s="348">
        <f>E44/D44</f>
        <v>1.0074777536827937</v>
      </c>
    </row>
    <row r="45" spans="1:6" ht="12.75">
      <c r="A45" s="349">
        <v>37</v>
      </c>
      <c r="B45" s="332" t="s">
        <v>288</v>
      </c>
      <c r="C45" s="374"/>
      <c r="D45" s="338"/>
      <c r="E45" s="338"/>
      <c r="F45" s="334"/>
    </row>
    <row r="46" spans="1:6" ht="12.75">
      <c r="A46" s="350">
        <v>38</v>
      </c>
      <c r="B46" s="332" t="s">
        <v>289</v>
      </c>
      <c r="C46" s="338"/>
      <c r="D46" s="338"/>
      <c r="E46" s="338"/>
      <c r="F46" s="334"/>
    </row>
    <row r="47" spans="1:6" ht="12.75">
      <c r="A47" s="350">
        <v>39</v>
      </c>
      <c r="B47" s="337" t="s">
        <v>290</v>
      </c>
      <c r="C47" s="338"/>
      <c r="D47" s="338"/>
      <c r="E47" s="338"/>
      <c r="F47" s="334"/>
    </row>
    <row r="48" spans="1:6" ht="13.5" thickBot="1">
      <c r="A48" s="341">
        <v>40</v>
      </c>
      <c r="B48" s="342" t="s">
        <v>291</v>
      </c>
      <c r="C48" s="343"/>
      <c r="D48" s="343"/>
      <c r="E48" s="343"/>
      <c r="F48" s="375"/>
    </row>
    <row r="49" spans="1:6" s="358" customFormat="1" ht="13.5" thickTop="1">
      <c r="A49" s="376">
        <v>41</v>
      </c>
      <c r="B49" s="346" t="s">
        <v>292</v>
      </c>
      <c r="C49" s="347">
        <f>SUM(C45:C48)</f>
        <v>0</v>
      </c>
      <c r="D49" s="347">
        <f>SUM(D45:D48)</f>
        <v>0</v>
      </c>
      <c r="E49" s="347">
        <f>SUM(E45:E48)</f>
        <v>0</v>
      </c>
      <c r="F49" s="348"/>
    </row>
    <row r="50" spans="1:6" s="358" customFormat="1" ht="12.75">
      <c r="A50" s="376"/>
      <c r="B50" s="346"/>
      <c r="C50" s="347"/>
      <c r="D50" s="347"/>
      <c r="E50" s="347"/>
      <c r="F50" s="348"/>
    </row>
    <row r="51" spans="1:6" s="381" customFormat="1" ht="12.75">
      <c r="A51" s="377">
        <v>42</v>
      </c>
      <c r="B51" s="378" t="s">
        <v>293</v>
      </c>
      <c r="C51" s="379">
        <f>C44+C49</f>
        <v>27022</v>
      </c>
      <c r="D51" s="379">
        <f>D44+D49</f>
        <v>26746</v>
      </c>
      <c r="E51" s="379">
        <f>E44+E49</f>
        <v>26946</v>
      </c>
      <c r="F51" s="380">
        <f>E51/D51</f>
        <v>1.0074777536827937</v>
      </c>
    </row>
    <row r="52" spans="1:6" s="381" customFormat="1" ht="12.75">
      <c r="A52" s="377"/>
      <c r="B52" s="378"/>
      <c r="C52" s="379"/>
      <c r="D52" s="379"/>
      <c r="E52" s="379"/>
      <c r="F52" s="380"/>
    </row>
    <row r="53" spans="1:6" ht="12.75">
      <c r="A53" s="349">
        <v>43</v>
      </c>
      <c r="B53" s="332" t="s">
        <v>294</v>
      </c>
      <c r="C53" s="333"/>
      <c r="D53" s="333"/>
      <c r="E53" s="333"/>
      <c r="F53" s="334"/>
    </row>
    <row r="54" spans="1:6" ht="12.75">
      <c r="A54" s="349">
        <v>44</v>
      </c>
      <c r="B54" s="332" t="s">
        <v>295</v>
      </c>
      <c r="C54" s="333"/>
      <c r="D54" s="333"/>
      <c r="E54" s="333"/>
      <c r="F54" s="334"/>
    </row>
    <row r="55" spans="1:6" ht="13.5" thickBot="1">
      <c r="A55" s="349">
        <v>45</v>
      </c>
      <c r="B55" s="332" t="s">
        <v>296</v>
      </c>
      <c r="C55" s="333"/>
      <c r="D55" s="333"/>
      <c r="E55" s="333"/>
      <c r="F55" s="334"/>
    </row>
    <row r="56" spans="1:6" ht="15" customHeight="1" thickBot="1">
      <c r="A56" s="359">
        <v>46</v>
      </c>
      <c r="B56" s="360" t="s">
        <v>297</v>
      </c>
      <c r="C56" s="361">
        <f>C51+C53+C55</f>
        <v>27022</v>
      </c>
      <c r="D56" s="361">
        <f>D51+D53+D55</f>
        <v>26746</v>
      </c>
      <c r="E56" s="361">
        <f>E51+E53+E55</f>
        <v>26946</v>
      </c>
      <c r="F56" s="362">
        <f>E56/D56</f>
        <v>1.0074777536827937</v>
      </c>
    </row>
    <row r="58" spans="1:7" ht="12.75" hidden="1">
      <c r="A58" s="382">
        <v>47</v>
      </c>
      <c r="B58" s="383" t="s">
        <v>298</v>
      </c>
      <c r="C58" s="384">
        <f>C44+C53-C16-C25</f>
        <v>0</v>
      </c>
      <c r="D58" s="384">
        <f>D44+D53-D16-D25</f>
        <v>0</v>
      </c>
      <c r="E58" s="384">
        <f>E44+E53-E16-E25</f>
        <v>425</v>
      </c>
      <c r="F58" s="385"/>
      <c r="G58" s="386"/>
    </row>
    <row r="59" spans="1:7" ht="12.75" hidden="1">
      <c r="A59" s="387">
        <v>48</v>
      </c>
      <c r="B59" s="367" t="s">
        <v>299</v>
      </c>
      <c r="C59" s="333">
        <f>C49-C21</f>
        <v>0</v>
      </c>
      <c r="D59" s="333">
        <f>D49-D21</f>
        <v>0</v>
      </c>
      <c r="E59" s="333">
        <f>E49-E21</f>
        <v>0</v>
      </c>
      <c r="F59" s="388"/>
      <c r="G59" s="386"/>
    </row>
    <row r="60" spans="1:6" ht="12.75" hidden="1">
      <c r="A60" s="389">
        <v>49</v>
      </c>
      <c r="B60" s="390" t="s">
        <v>300</v>
      </c>
      <c r="C60" s="338"/>
      <c r="D60" s="338"/>
      <c r="E60" s="338">
        <f>+E54-E26</f>
        <v>0</v>
      </c>
      <c r="F60" s="391"/>
    </row>
    <row r="61" spans="1:6" ht="13.5" hidden="1" thickBot="1">
      <c r="A61" s="392">
        <v>32</v>
      </c>
      <c r="B61" s="393" t="s">
        <v>301</v>
      </c>
      <c r="C61" s="394"/>
      <c r="D61" s="394"/>
      <c r="E61" s="394">
        <f>+E55-E27</f>
        <v>30</v>
      </c>
      <c r="F61" s="395"/>
    </row>
    <row r="63" ht="12.75">
      <c r="C63" s="386"/>
    </row>
    <row r="65" ht="12.75">
      <c r="E65" s="386"/>
    </row>
    <row r="67" ht="12.75">
      <c r="C67" s="396"/>
    </row>
  </sheetData>
  <sheetProtection/>
  <mergeCells count="2">
    <mergeCell ref="C3:D3"/>
    <mergeCell ref="C31:D31"/>
  </mergeCells>
  <printOptions/>
  <pageMargins left="0.5118110236220472" right="0.4724409448818898" top="1.3779527559055118" bottom="0.2755905511811024" header="0.5118110236220472" footer="0.15748031496062992"/>
  <pageSetup fitToHeight="1" fitToWidth="1" horizontalDpi="600" verticalDpi="600" orientation="portrait" paperSize="9" scale="72" r:id="rId1"/>
  <headerFooter alignWithMargins="0">
    <oddHeader>&amp;L
7.sz.melléklet&amp;C&amp;"Arial,Félkövér"Öregiskola Közösségi Ház és Könyvtár
2013. évi egyszerűsített pénzforgalmi jelentés&amp;R
adatok eFt-ban
</oddHeader>
    <oddFooter>&amp;L&amp;D&amp;R&amp;F</oddFooter>
  </headerFooter>
  <rowBreaks count="1" manualBreakCount="1">
    <brk id="2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103"/>
  <sheetViews>
    <sheetView zoomScalePageLayoutView="0" workbookViewId="0" topLeftCell="A52">
      <selection activeCell="E49" sqref="E49"/>
    </sheetView>
  </sheetViews>
  <sheetFormatPr defaultColWidth="9.140625" defaultRowHeight="12.75"/>
  <cols>
    <col min="1" max="1" width="84.57421875" style="0" customWidth="1"/>
    <col min="2" max="3" width="11.8515625" style="58" bestFit="1" customWidth="1"/>
  </cols>
  <sheetData>
    <row r="1" spans="1:3" ht="12.75">
      <c r="A1" s="397" t="s">
        <v>302</v>
      </c>
      <c r="B1" s="398">
        <v>2012</v>
      </c>
      <c r="C1" s="398">
        <v>2013</v>
      </c>
    </row>
    <row r="2" spans="1:3" ht="15.75">
      <c r="A2" s="397" t="s">
        <v>303</v>
      </c>
      <c r="B2" s="399">
        <f>+B3+B6+B48+B57</f>
        <v>3087</v>
      </c>
      <c r="C2" s="399">
        <f>+C3+C6+C48+C57</f>
        <v>2634</v>
      </c>
    </row>
    <row r="3" spans="1:3" ht="15">
      <c r="A3" s="397" t="s">
        <v>304</v>
      </c>
      <c r="B3" s="400">
        <f>SUM(B4:B5)</f>
        <v>0</v>
      </c>
      <c r="C3" s="400">
        <f>SUM(C4:C5)</f>
        <v>0</v>
      </c>
    </row>
    <row r="4" spans="1:3" ht="12.75">
      <c r="A4" s="397" t="s">
        <v>305</v>
      </c>
      <c r="B4" s="401"/>
      <c r="C4" s="401"/>
    </row>
    <row r="5" spans="1:3" ht="12.75">
      <c r="A5" s="397" t="s">
        <v>306</v>
      </c>
      <c r="B5" s="402"/>
      <c r="C5" s="402"/>
    </row>
    <row r="6" spans="1:3" ht="15">
      <c r="A6" s="397" t="s">
        <v>307</v>
      </c>
      <c r="B6" s="403">
        <f>+B7+B27+B31+B34+B35+B39+B43+B47</f>
        <v>3087</v>
      </c>
      <c r="C6" s="403">
        <f>+C7+C27+C31+C34+C35+C39+C43+C47</f>
        <v>2634</v>
      </c>
    </row>
    <row r="7" spans="1:3" ht="12.75">
      <c r="A7" s="397" t="s">
        <v>308</v>
      </c>
      <c r="B7" s="404"/>
      <c r="C7" s="404">
        <f>+C8+C15+C22</f>
        <v>0</v>
      </c>
    </row>
    <row r="8" spans="1:3" ht="12.75">
      <c r="A8" s="397" t="s">
        <v>309</v>
      </c>
      <c r="B8" s="405">
        <f>SUM(B9:B14)</f>
        <v>0</v>
      </c>
      <c r="C8" s="405">
        <f>SUM(C9:C14)</f>
        <v>0</v>
      </c>
    </row>
    <row r="9" spans="1:3" ht="12.75">
      <c r="A9" s="397" t="s">
        <v>310</v>
      </c>
      <c r="B9" s="401"/>
      <c r="C9" s="401"/>
    </row>
    <row r="10" spans="1:3" ht="12.75">
      <c r="A10" s="397" t="s">
        <v>311</v>
      </c>
      <c r="B10" s="402"/>
      <c r="C10" s="402"/>
    </row>
    <row r="11" spans="1:3" ht="12.75">
      <c r="A11" s="397" t="s">
        <v>312</v>
      </c>
      <c r="B11" s="401"/>
      <c r="C11" s="401"/>
    </row>
    <row r="12" spans="1:3" ht="12.75">
      <c r="A12" s="397" t="s">
        <v>313</v>
      </c>
      <c r="B12" s="402"/>
      <c r="C12" s="402"/>
    </row>
    <row r="13" spans="1:3" ht="12.75">
      <c r="A13" s="406" t="s">
        <v>314</v>
      </c>
      <c r="B13" s="477"/>
      <c r="C13" s="477"/>
    </row>
    <row r="14" spans="1:3" ht="12.75">
      <c r="A14" s="407" t="s">
        <v>315</v>
      </c>
      <c r="B14" s="477"/>
      <c r="C14" s="477"/>
    </row>
    <row r="15" spans="1:3" ht="12.75">
      <c r="A15" s="397" t="s">
        <v>316</v>
      </c>
      <c r="B15" s="405">
        <f>SUM(B16:B21)</f>
        <v>0</v>
      </c>
      <c r="C15" s="405">
        <f>SUM(C16:C21)</f>
        <v>0</v>
      </c>
    </row>
    <row r="16" spans="1:3" ht="12.75">
      <c r="A16" s="397" t="s">
        <v>317</v>
      </c>
      <c r="B16" s="402"/>
      <c r="C16" s="402"/>
    </row>
    <row r="17" spans="1:3" ht="12.75">
      <c r="A17" s="397" t="s">
        <v>318</v>
      </c>
      <c r="B17" s="402"/>
      <c r="C17" s="402"/>
    </row>
    <row r="18" spans="1:3" ht="12.75">
      <c r="A18" s="397" t="s">
        <v>319</v>
      </c>
      <c r="B18" s="401"/>
      <c r="C18" s="401"/>
    </row>
    <row r="19" spans="1:3" ht="12.75">
      <c r="A19" s="397" t="s">
        <v>320</v>
      </c>
      <c r="B19" s="402"/>
      <c r="C19" s="402"/>
    </row>
    <row r="20" spans="1:3" ht="12.75">
      <c r="A20" s="397" t="s">
        <v>321</v>
      </c>
      <c r="B20" s="401"/>
      <c r="C20" s="401"/>
    </row>
    <row r="21" spans="1:3" ht="27.75" customHeight="1">
      <c r="A21" s="397" t="s">
        <v>322</v>
      </c>
      <c r="B21" s="401"/>
      <c r="C21" s="401"/>
    </row>
    <row r="22" spans="1:3" ht="12.75">
      <c r="A22" s="397" t="s">
        <v>323</v>
      </c>
      <c r="B22" s="405">
        <f>SUM(B23:B26)</f>
        <v>0</v>
      </c>
      <c r="C22" s="405">
        <f>SUM(C23:C26)</f>
        <v>0</v>
      </c>
    </row>
    <row r="23" spans="1:3" ht="12.75">
      <c r="A23" s="397" t="s">
        <v>324</v>
      </c>
      <c r="B23" s="401"/>
      <c r="C23" s="401"/>
    </row>
    <row r="24" spans="1:3" ht="12.75">
      <c r="A24" s="397" t="s">
        <v>325</v>
      </c>
      <c r="B24" s="402"/>
      <c r="C24" s="402"/>
    </row>
    <row r="25" spans="1:3" ht="12.75">
      <c r="A25" s="397" t="s">
        <v>326</v>
      </c>
      <c r="B25" s="401"/>
      <c r="C25" s="401"/>
    </row>
    <row r="26" spans="1:3" ht="25.5">
      <c r="A26" s="397" t="s">
        <v>327</v>
      </c>
      <c r="B26" s="401"/>
      <c r="C26" s="401"/>
    </row>
    <row r="27" spans="1:3" ht="12.75">
      <c r="A27" s="397" t="s">
        <v>328</v>
      </c>
      <c r="B27" s="404">
        <f>SUM(B28:B30)</f>
        <v>3087</v>
      </c>
      <c r="C27" s="404">
        <f>SUM(C28:C30)</f>
        <v>2634</v>
      </c>
    </row>
    <row r="28" spans="1:3" ht="12.75">
      <c r="A28" s="397" t="s">
        <v>329</v>
      </c>
      <c r="B28" s="402"/>
      <c r="C28" s="402"/>
    </row>
    <row r="29" spans="1:3" ht="12.75">
      <c r="A29" s="397" t="s">
        <v>330</v>
      </c>
      <c r="B29" s="402"/>
      <c r="C29" s="402"/>
    </row>
    <row r="30" spans="1:3" ht="12.75">
      <c r="A30" s="397" t="s">
        <v>331</v>
      </c>
      <c r="B30" s="401">
        <v>3087</v>
      </c>
      <c r="C30" s="401">
        <v>2634</v>
      </c>
    </row>
    <row r="31" spans="1:3" ht="12.75">
      <c r="A31" s="397" t="s">
        <v>332</v>
      </c>
      <c r="B31" s="408"/>
      <c r="C31" s="408">
        <f>SUM(C32:C33)</f>
        <v>0</v>
      </c>
    </row>
    <row r="32" spans="1:3" ht="12.75">
      <c r="A32" s="397" t="s">
        <v>333</v>
      </c>
      <c r="B32" s="402"/>
      <c r="C32" s="402"/>
    </row>
    <row r="33" spans="1:3" ht="12.75">
      <c r="A33" s="397" t="s">
        <v>334</v>
      </c>
      <c r="B33" s="402"/>
      <c r="C33" s="402"/>
    </row>
    <row r="34" spans="1:3" ht="12.75">
      <c r="A34" s="397" t="s">
        <v>335</v>
      </c>
      <c r="B34" s="402"/>
      <c r="C34" s="402"/>
    </row>
    <row r="35" spans="1:3" ht="12.75">
      <c r="A35" s="397" t="s">
        <v>336</v>
      </c>
      <c r="B35" s="404">
        <f>SUM(B36:B38)</f>
        <v>0</v>
      </c>
      <c r="C35" s="404">
        <f>SUM(C36:C38)</f>
        <v>0</v>
      </c>
    </row>
    <row r="36" spans="1:3" ht="12.75">
      <c r="A36" s="397" t="s">
        <v>337</v>
      </c>
      <c r="B36" s="402"/>
      <c r="C36" s="402"/>
    </row>
    <row r="37" spans="1:3" ht="12.75">
      <c r="A37" s="397" t="s">
        <v>338</v>
      </c>
      <c r="B37" s="401"/>
      <c r="C37" s="401"/>
    </row>
    <row r="38" spans="1:3" ht="12.75">
      <c r="A38" s="397" t="s">
        <v>339</v>
      </c>
      <c r="B38" s="402"/>
      <c r="C38" s="402"/>
    </row>
    <row r="39" spans="1:3" ht="12.75">
      <c r="A39" s="397" t="s">
        <v>340</v>
      </c>
      <c r="B39" s="409">
        <f>SUM(B40:B42)</f>
        <v>0</v>
      </c>
      <c r="C39" s="409">
        <f>SUM(C40:C42)</f>
        <v>0</v>
      </c>
    </row>
    <row r="40" spans="1:3" ht="12.75">
      <c r="A40" s="397" t="s">
        <v>341</v>
      </c>
      <c r="B40" s="401"/>
      <c r="C40" s="401"/>
    </row>
    <row r="41" spans="1:3" ht="12.75">
      <c r="A41" s="397" t="s">
        <v>342</v>
      </c>
      <c r="B41" s="401"/>
      <c r="C41" s="401"/>
    </row>
    <row r="42" spans="1:3" ht="12.75">
      <c r="A42" s="397" t="s">
        <v>343</v>
      </c>
      <c r="B42" s="402"/>
      <c r="C42" s="402"/>
    </row>
    <row r="43" spans="1:3" ht="12.75">
      <c r="A43" s="397" t="s">
        <v>344</v>
      </c>
      <c r="B43" s="402"/>
      <c r="C43" s="402"/>
    </row>
    <row r="44" spans="1:3" ht="12.75">
      <c r="A44" s="397" t="s">
        <v>345</v>
      </c>
      <c r="B44" s="402"/>
      <c r="C44" s="402"/>
    </row>
    <row r="45" spans="1:3" ht="12.75">
      <c r="A45" s="397" t="s">
        <v>346</v>
      </c>
      <c r="B45" s="402"/>
      <c r="C45" s="402"/>
    </row>
    <row r="46" spans="1:3" ht="12.75">
      <c r="A46" s="397" t="s">
        <v>347</v>
      </c>
      <c r="B46" s="402"/>
      <c r="C46" s="402"/>
    </row>
    <row r="47" spans="1:3" ht="12.75">
      <c r="A47" s="397" t="s">
        <v>348</v>
      </c>
      <c r="B47" s="402"/>
      <c r="C47" s="402"/>
    </row>
    <row r="48" spans="1:3" ht="15">
      <c r="A48" s="397" t="s">
        <v>349</v>
      </c>
      <c r="B48" s="403">
        <f>SUM(B49:B56)</f>
        <v>0</v>
      </c>
      <c r="C48" s="403">
        <f>SUM(C49:C56)</f>
        <v>0</v>
      </c>
    </row>
    <row r="49" spans="1:3" ht="12.75">
      <c r="A49" s="397" t="s">
        <v>350</v>
      </c>
      <c r="B49" s="401"/>
      <c r="C49" s="401"/>
    </row>
    <row r="50" spans="1:3" ht="12.75">
      <c r="A50" s="397" t="s">
        <v>351</v>
      </c>
      <c r="B50" s="401"/>
      <c r="C50" s="401"/>
    </row>
    <row r="51" spans="1:3" ht="12.75">
      <c r="A51" s="397" t="s">
        <v>352</v>
      </c>
      <c r="B51" s="401"/>
      <c r="C51" s="401"/>
    </row>
    <row r="52" spans="1:3" ht="12.75">
      <c r="A52" s="397" t="s">
        <v>353</v>
      </c>
      <c r="B52" s="401"/>
      <c r="C52" s="401"/>
    </row>
    <row r="53" spans="1:3" ht="12.75">
      <c r="A53" s="397" t="s">
        <v>354</v>
      </c>
      <c r="B53" s="401"/>
      <c r="C53" s="401"/>
    </row>
    <row r="54" spans="1:3" ht="12.75">
      <c r="A54" s="397" t="s">
        <v>355</v>
      </c>
      <c r="B54" s="401"/>
      <c r="C54" s="401"/>
    </row>
    <row r="55" spans="1:3" ht="12.75">
      <c r="A55" s="397" t="s">
        <v>356</v>
      </c>
      <c r="B55" s="401"/>
      <c r="C55" s="401"/>
    </row>
    <row r="56" spans="1:3" ht="12.75">
      <c r="A56" s="397" t="s">
        <v>357</v>
      </c>
      <c r="B56" s="401"/>
      <c r="C56" s="401"/>
    </row>
    <row r="57" spans="1:3" ht="15">
      <c r="A57" s="397" t="s">
        <v>358</v>
      </c>
      <c r="B57" s="403">
        <f>SUM(B58:B61)</f>
        <v>0</v>
      </c>
      <c r="C57" s="403">
        <f>SUM(C58:C61)</f>
        <v>0</v>
      </c>
    </row>
    <row r="58" spans="1:3" ht="12.75" customHeight="1">
      <c r="A58" s="406" t="s">
        <v>359</v>
      </c>
      <c r="B58" s="401"/>
      <c r="C58" s="401"/>
    </row>
    <row r="59" spans="1:3" ht="12.75">
      <c r="A59" s="406" t="s">
        <v>360</v>
      </c>
      <c r="B59" s="477"/>
      <c r="C59" s="477"/>
    </row>
    <row r="60" spans="1:3" ht="12.75">
      <c r="A60" s="407" t="s">
        <v>361</v>
      </c>
      <c r="B60" s="477"/>
      <c r="C60" s="477"/>
    </row>
    <row r="61" spans="1:3" ht="14.25" customHeight="1">
      <c r="A61" s="397" t="s">
        <v>362</v>
      </c>
      <c r="B61" s="401"/>
      <c r="C61" s="401"/>
    </row>
    <row r="62" spans="1:3" s="412" customFormat="1" ht="14.25" customHeight="1">
      <c r="A62" s="410"/>
      <c r="B62" s="411"/>
      <c r="C62" s="411"/>
    </row>
    <row r="63" spans="1:3" s="412" customFormat="1" ht="14.25" customHeight="1">
      <c r="A63" s="413"/>
      <c r="B63" s="414"/>
      <c r="C63" s="414"/>
    </row>
    <row r="64" spans="1:3" s="412" customFormat="1" ht="14.25" customHeight="1">
      <c r="A64" s="413"/>
      <c r="B64" s="414"/>
      <c r="C64" s="414"/>
    </row>
    <row r="65" spans="1:3" s="412" customFormat="1" ht="14.25" customHeight="1">
      <c r="A65" s="413"/>
      <c r="B65" s="414"/>
      <c r="C65" s="414"/>
    </row>
    <row r="66" spans="1:3" s="412" customFormat="1" ht="14.25" customHeight="1">
      <c r="A66" s="413"/>
      <c r="B66" s="414"/>
      <c r="C66" s="414"/>
    </row>
    <row r="67" spans="1:3" s="412" customFormat="1" ht="14.25" customHeight="1">
      <c r="A67" s="413"/>
      <c r="B67" s="414"/>
      <c r="C67" s="414"/>
    </row>
    <row r="68" spans="1:3" s="412" customFormat="1" ht="14.25" customHeight="1">
      <c r="A68" s="415"/>
      <c r="B68" s="416"/>
      <c r="C68" s="416"/>
    </row>
    <row r="69" spans="1:3" ht="14.25" customHeight="1">
      <c r="A69" s="397"/>
      <c r="B69" s="398">
        <v>2012</v>
      </c>
      <c r="C69" s="398">
        <v>2013</v>
      </c>
    </row>
    <row r="70" spans="1:3" ht="15.75">
      <c r="A70" s="397" t="s">
        <v>363</v>
      </c>
      <c r="B70" s="399">
        <f>SUM(B71:B77)</f>
        <v>759</v>
      </c>
      <c r="C70" s="399">
        <f>SUM(C71:C77)</f>
        <v>1184</v>
      </c>
    </row>
    <row r="71" spans="1:3" ht="12.75">
      <c r="A71" s="397" t="s">
        <v>364</v>
      </c>
      <c r="B71" s="401"/>
      <c r="C71" s="401"/>
    </row>
    <row r="72" spans="1:3" ht="12.75">
      <c r="A72" s="397" t="s">
        <v>365</v>
      </c>
      <c r="B72" s="401"/>
      <c r="C72" s="401"/>
    </row>
    <row r="73" spans="1:3" ht="12.75">
      <c r="A73" s="397" t="s">
        <v>366</v>
      </c>
      <c r="B73" s="401"/>
      <c r="C73" s="401"/>
    </row>
    <row r="74" spans="1:3" ht="12.75">
      <c r="A74" s="397" t="s">
        <v>367</v>
      </c>
      <c r="B74" s="401"/>
      <c r="C74" s="401"/>
    </row>
    <row r="75" spans="1:3" ht="12.75">
      <c r="A75" s="397" t="s">
        <v>368</v>
      </c>
      <c r="B75" s="401"/>
      <c r="C75" s="401"/>
    </row>
    <row r="76" spans="1:3" ht="12.75">
      <c r="A76" s="397" t="s">
        <v>369</v>
      </c>
      <c r="B76" s="417">
        <v>91</v>
      </c>
      <c r="C76" s="401">
        <v>546</v>
      </c>
    </row>
    <row r="77" spans="1:3" ht="12.75">
      <c r="A77" s="397" t="s">
        <v>370</v>
      </c>
      <c r="B77" s="417">
        <v>668</v>
      </c>
      <c r="C77" s="401">
        <v>638</v>
      </c>
    </row>
    <row r="78" spans="1:3" ht="12.75">
      <c r="A78" s="397"/>
      <c r="B78" s="401"/>
      <c r="C78" s="401"/>
    </row>
    <row r="79" spans="1:3" ht="12.75">
      <c r="A79" s="397" t="s">
        <v>371</v>
      </c>
      <c r="B79" s="401"/>
      <c r="C79" s="401"/>
    </row>
    <row r="80" spans="1:3" ht="15.75">
      <c r="A80" s="397" t="s">
        <v>372</v>
      </c>
      <c r="B80" s="399">
        <f>SUM(B81:B83)</f>
        <v>80</v>
      </c>
      <c r="C80" s="399">
        <f>SUM(C81:C83)</f>
        <v>25</v>
      </c>
    </row>
    <row r="81" spans="1:3" ht="12.75">
      <c r="A81" s="397" t="s">
        <v>373</v>
      </c>
      <c r="B81" s="401"/>
      <c r="C81" s="401"/>
    </row>
    <row r="82" spans="1:3" ht="12.75">
      <c r="A82" s="397" t="s">
        <v>374</v>
      </c>
      <c r="B82" s="401">
        <v>80</v>
      </c>
      <c r="C82" s="401">
        <v>25</v>
      </c>
    </row>
    <row r="83" spans="1:3" ht="12.75">
      <c r="A83" s="397" t="s">
        <v>375</v>
      </c>
      <c r="B83" s="401"/>
      <c r="C83" s="401"/>
    </row>
    <row r="84" spans="1:3" ht="12.75">
      <c r="A84" s="397"/>
      <c r="B84" s="401"/>
      <c r="C84" s="401"/>
    </row>
    <row r="85" spans="1:3" ht="12.75">
      <c r="A85" s="397" t="s">
        <v>376</v>
      </c>
      <c r="B85" s="402"/>
      <c r="C85" s="402"/>
    </row>
    <row r="86" spans="1:3" ht="12.75">
      <c r="A86" s="397"/>
      <c r="B86" s="402"/>
      <c r="C86" s="402"/>
    </row>
    <row r="87" spans="1:3" ht="12.75">
      <c r="A87" s="397" t="s">
        <v>377</v>
      </c>
      <c r="B87" s="402"/>
      <c r="C87" s="402"/>
    </row>
    <row r="88" spans="1:3" ht="12.75">
      <c r="A88" s="418" t="s">
        <v>378</v>
      </c>
      <c r="B88" s="401">
        <v>1086</v>
      </c>
      <c r="C88" s="401">
        <v>1105</v>
      </c>
    </row>
    <row r="89" spans="1:3" ht="12.75">
      <c r="A89" s="418" t="s">
        <v>379</v>
      </c>
      <c r="B89" s="402"/>
      <c r="C89" s="402"/>
    </row>
    <row r="90" spans="1:3" ht="12.75">
      <c r="A90" s="418" t="s">
        <v>380</v>
      </c>
      <c r="B90" s="402"/>
      <c r="C90" s="402"/>
    </row>
    <row r="91" spans="1:3" ht="12.75">
      <c r="A91" s="419" t="s">
        <v>381</v>
      </c>
      <c r="B91" s="402"/>
      <c r="C91" s="402"/>
    </row>
    <row r="92" spans="1:3" ht="12.75">
      <c r="A92" s="397" t="s">
        <v>382</v>
      </c>
      <c r="B92" s="402"/>
      <c r="C92" s="402"/>
    </row>
    <row r="93" spans="1:3" ht="12.75">
      <c r="A93" s="397" t="s">
        <v>383</v>
      </c>
      <c r="B93" s="402"/>
      <c r="C93" s="402"/>
    </row>
    <row r="94" spans="1:3" ht="12.75">
      <c r="A94" s="397" t="s">
        <v>384</v>
      </c>
      <c r="B94" s="402"/>
      <c r="C94" s="402"/>
    </row>
    <row r="95" spans="1:3" ht="12.75">
      <c r="A95" s="397" t="s">
        <v>385</v>
      </c>
      <c r="B95" s="402"/>
      <c r="C95" s="402"/>
    </row>
    <row r="96" spans="1:3" ht="12.75">
      <c r="A96" s="397" t="s">
        <v>386</v>
      </c>
      <c r="B96" s="402"/>
      <c r="C96" s="402"/>
    </row>
    <row r="97" spans="1:3" ht="12.75">
      <c r="A97" s="397"/>
      <c r="B97" s="402"/>
      <c r="C97" s="402"/>
    </row>
    <row r="98" spans="1:3" ht="12.75">
      <c r="A98" s="397" t="s">
        <v>387</v>
      </c>
      <c r="B98" s="402"/>
      <c r="C98" s="402"/>
    </row>
    <row r="99" spans="1:3" ht="12.75">
      <c r="A99" s="418" t="s">
        <v>388</v>
      </c>
      <c r="B99" s="402"/>
      <c r="C99" s="402"/>
    </row>
    <row r="100" spans="1:3" ht="12.75">
      <c r="A100" s="418" t="s">
        <v>389</v>
      </c>
      <c r="B100" s="402"/>
      <c r="C100" s="402"/>
    </row>
    <row r="101" spans="1:3" ht="12.75">
      <c r="A101" s="418" t="s">
        <v>390</v>
      </c>
      <c r="B101" s="401"/>
      <c r="C101" s="401"/>
    </row>
    <row r="102" spans="1:3" ht="12.75">
      <c r="A102" s="418" t="s">
        <v>391</v>
      </c>
      <c r="B102" s="402"/>
      <c r="C102" s="402"/>
    </row>
    <row r="103" spans="1:3" ht="12.75">
      <c r="A103" s="418" t="s">
        <v>392</v>
      </c>
      <c r="B103" s="402"/>
      <c r="C103" s="402"/>
    </row>
  </sheetData>
  <sheetProtection/>
  <mergeCells count="4">
    <mergeCell ref="B13:B14"/>
    <mergeCell ref="B59:B60"/>
    <mergeCell ref="C13:C14"/>
    <mergeCell ref="C59:C6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  <headerFooter alignWithMargins="0">
    <oddHeader>&amp;L
8.sz. melléklet&amp;C&amp;"Arial,Félkövér"&amp;12Öregiskola Közösségi Ház és Könyvtár 2013. évi vagyonkimutatása&amp;R
adatok  eFt-ban</oddHeader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Zoli</cp:lastModifiedBy>
  <cp:lastPrinted>2014-04-03T18:46:08Z</cp:lastPrinted>
  <dcterms:created xsi:type="dcterms:W3CDTF">2008-07-24T13:43:35Z</dcterms:created>
  <dcterms:modified xsi:type="dcterms:W3CDTF">2014-04-03T19:19:22Z</dcterms:modified>
  <cp:category/>
  <cp:version/>
  <cp:contentType/>
  <cp:contentStatus/>
</cp:coreProperties>
</file>