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Titles" localSheetId="9">'10'!$1:$1</definedName>
    <definedName name="_xlnm.Print_Titles" localSheetId="10">'11'!$1:$1</definedName>
    <definedName name="_xlnm.Print_Titles" localSheetId="17">'18'!$2:$2</definedName>
    <definedName name="_xlnm.Print_Titles" localSheetId="1">'2'!$1:$1</definedName>
    <definedName name="_xlnm.Print_Titles" localSheetId="7">'8'!$1:$5</definedName>
  </definedNames>
  <calcPr fullCalcOnLoad="1"/>
</workbook>
</file>

<file path=xl/sharedStrings.xml><?xml version="1.0" encoding="utf-8"?>
<sst xmlns="http://schemas.openxmlformats.org/spreadsheetml/2006/main" count="833" uniqueCount="569">
  <si>
    <t>Személyi juttatások</t>
  </si>
  <si>
    <t>Összesen</t>
  </si>
  <si>
    <t>I. Működési bevételek</t>
  </si>
  <si>
    <t>II. Felhalmozási bevételek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</si>
  <si>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</si>
  <si>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</si>
  <si>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</si>
  <si>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</si>
  <si>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</si>
  <si>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</si>
  <si>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</si>
  <si>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</si>
  <si>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</si>
  <si>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</si>
  <si>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</si>
  <si>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</si>
  <si>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</si>
  <si>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</si>
  <si>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</si>
  <si>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</si>
  <si>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</si>
  <si>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</si>
  <si>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</si>
  <si>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</si>
  <si>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</si>
  <si>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</si>
  <si>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</si>
  <si>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</si>
  <si>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</si>
  <si>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</si>
  <si>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</si>
  <si>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</si>
  <si>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</si>
  <si>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</si>
  <si>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</si>
  <si>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</si>
  <si>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</si>
  <si>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</si>
  <si>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</si>
  <si>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</si>
  <si>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</si>
  <si>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Költségvetési szervek eredeti előirányzata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</si>
  <si>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</si>
  <si>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</si>
  <si>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</si>
  <si>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</si>
  <si>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</si>
  <si>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</si>
  <si>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</si>
  <si>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</si>
  <si>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</si>
  <si>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</si>
  <si>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</si>
  <si>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</si>
  <si>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</si>
  <si>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</si>
  <si>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Szent Erzsébet Alapítvány</t>
  </si>
  <si>
    <t>Keszthelyi Turisztikai Egyesület</t>
  </si>
  <si>
    <t xml:space="preserve">VÜZ Kft - Csik F. Tanuszoda </t>
  </si>
  <si>
    <t>Bethlen Gábor Nyugdíjas Klub</t>
  </si>
  <si>
    <t>Egyéb felhalmozási kiadások</t>
  </si>
  <si>
    <t>Része-sedések értéke-sítése</t>
  </si>
  <si>
    <t>Hiány belső finanszírozása:</t>
  </si>
  <si>
    <t>II. Felhalmozási  költségvetés</t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</si>
  <si>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</si>
  <si>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</si>
  <si>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</si>
  <si>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</si>
  <si>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</si>
  <si>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</si>
  <si>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</si>
  <si>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</si>
  <si>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</si>
  <si>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</si>
  <si>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</si>
  <si>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</si>
  <si>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</si>
  <si>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</si>
  <si>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</si>
  <si>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</si>
  <si>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</si>
  <si>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Gazdasági Ellátó Szervezet Keszthely</t>
  </si>
  <si>
    <t>Telekadó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</si>
  <si>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</si>
  <si>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</si>
  <si>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</si>
  <si>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</si>
  <si>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</si>
  <si>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</si>
  <si>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</si>
  <si>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</si>
  <si>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</si>
  <si>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</si>
  <si>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</si>
  <si>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</si>
  <si>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</si>
  <si>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</si>
  <si>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</si>
  <si>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</si>
  <si>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</si>
  <si>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</si>
  <si>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</si>
  <si>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</si>
  <si>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</si>
  <si>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</si>
  <si>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</si>
  <si>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Közvilágítás ( 064010 )</t>
  </si>
  <si>
    <t>Ár- és belvízvédelemmel összefüggő tevékenység ( 047410 )</t>
  </si>
  <si>
    <t>Középfokú oktatás int.programjainak komplex tám. ( 092211 )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</si>
  <si>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</si>
  <si>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</si>
  <si>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</si>
  <si>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</si>
  <si>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</si>
  <si>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</si>
  <si>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</si>
  <si>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</si>
  <si>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</si>
  <si>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</si>
  <si>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</si>
  <si>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</si>
  <si>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</si>
  <si>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</si>
  <si>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</si>
  <si>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</si>
  <si>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</si>
  <si>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</si>
  <si>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</si>
  <si>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</si>
  <si>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</si>
  <si>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</si>
  <si>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</si>
  <si>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</si>
  <si>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</si>
  <si>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</si>
  <si>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</si>
  <si>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</si>
  <si>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</si>
  <si>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</si>
  <si>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</si>
  <si>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</si>
  <si>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</si>
  <si>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</si>
  <si>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</si>
  <si>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</si>
  <si>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</si>
  <si>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</si>
  <si>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</si>
  <si>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</si>
  <si>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</si>
  <si>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</si>
  <si>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</si>
  <si>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</si>
  <si>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Települési önkormányzatok kulturális feladatainak tám.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</si>
  <si>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</si>
  <si>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</si>
  <si>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</si>
  <si>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</si>
  <si>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</si>
  <si>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</si>
  <si>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</si>
  <si>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</si>
  <si>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</si>
  <si>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</si>
  <si>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</si>
  <si>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</si>
  <si>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</si>
  <si>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</si>
  <si>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</si>
  <si>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Gimnáziumi int. szakmai tám. 092211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</si>
  <si>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</si>
  <si>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</si>
  <si>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</si>
  <si>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Felhal-mozási </t>
  </si>
  <si>
    <t>Köztemető fenntartása, működtetése (013320)</t>
  </si>
  <si>
    <t xml:space="preserve">Csapadékelvezető rendszer tervezése és kivitelezése lakossági felvetés megoldására </t>
  </si>
  <si>
    <t xml:space="preserve">Mazsola Kerékpáros Sportegyesület (épületek + KRESZ park) </t>
  </si>
  <si>
    <t>Balatoni Múzeum</t>
  </si>
  <si>
    <t>Fejér György Városi Könyvtár</t>
  </si>
  <si>
    <t>Egyesített Szociális Intézmény</t>
  </si>
  <si>
    <t>Keszthelyi Életfa Óvoda</t>
  </si>
  <si>
    <t xml:space="preserve">SUN Teniszklub </t>
  </si>
  <si>
    <t>Sportlétesítmények, edzőtáborok 081030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</si>
  <si>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</si>
  <si>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</si>
  <si>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</si>
  <si>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</si>
  <si>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</si>
  <si>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</si>
  <si>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</si>
  <si>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</si>
  <si>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</si>
  <si>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</si>
  <si>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</si>
  <si>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</si>
  <si>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</si>
  <si>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</si>
  <si>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</si>
  <si>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</si>
  <si>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</si>
  <si>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</si>
  <si>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</si>
  <si>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</si>
  <si>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</si>
  <si>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</si>
  <si>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</si>
  <si>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</si>
  <si>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</si>
  <si>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</si>
  <si>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</si>
  <si>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</si>
  <si>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</si>
  <si>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</si>
  <si>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</si>
  <si>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</si>
  <si>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</si>
  <si>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</si>
  <si>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 xml:space="preserve">Keszthelyi Életfa Óvoda 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</si>
  <si>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</si>
  <si>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</si>
  <si>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</si>
  <si>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</si>
  <si>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Keszthelyi Turisztikai Egyesület - Verkli fesztivál </t>
  </si>
  <si>
    <t xml:space="preserve">Belvárosi Kereskedők Egyesülete Keszthely Történeti Belváros Kulturális Életéért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</si>
  <si>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</si>
  <si>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</si>
  <si>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</si>
  <si>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</si>
  <si>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Keszthelyi HUSZ Nonprofit Kft - gar.és kezességvállalás</t>
  </si>
  <si>
    <t xml:space="preserve">Nemzeti Táncszínház </t>
  </si>
  <si>
    <t>Vuelta Sportszervező és Szolgáltató Kft - Tour de Hongrie</t>
  </si>
  <si>
    <t>Keszthely város vízjogi üzemeltetési engedélye (Csókakői patak önálló részek)</t>
  </si>
  <si>
    <t>Katasztrófa védelmi gyakorlat - eszközök, védőfelszerelések, stb.</t>
  </si>
  <si>
    <t>ASP informatikai hálózat fejlesztés</t>
  </si>
  <si>
    <t>Kutyafuttató (áthúzódó)</t>
  </si>
  <si>
    <t>Ingatlan felújítás - zöldterület és műhely (áthúzódó)</t>
  </si>
  <si>
    <t>Szoftver beszerzés - ASP átállás, TERC program</t>
  </si>
  <si>
    <t>Anyakönyvvezetői páncélszekrény</t>
  </si>
  <si>
    <t>Anyakönyvvezetői szertartásokhoz kellékek</t>
  </si>
  <si>
    <t>Sportlétesítmények, edzőtáborok műk.és fejl. (081030)</t>
  </si>
  <si>
    <t>Keszthelyi Kilométerek Egyesület</t>
  </si>
  <si>
    <t>Településfejl. 062020</t>
  </si>
  <si>
    <t>Településfejlesztés (062020)</t>
  </si>
  <si>
    <t>Konyhatechnológiai gép</t>
  </si>
  <si>
    <t>Kisértékű tárgyi eszközök</t>
  </si>
  <si>
    <t>2018. évi terv</t>
  </si>
  <si>
    <t xml:space="preserve">Ebrendészeti telep bővítése (áthúzódó) </t>
  </si>
  <si>
    <t xml:space="preserve">Közterületi kamerarendszer kiépítése (Kárpát utca) </t>
  </si>
  <si>
    <t xml:space="preserve">Lovassy u. sportpálya (áthúzódó) </t>
  </si>
  <si>
    <t xml:space="preserve">Fő téri napvitorla (áthúzódó) </t>
  </si>
  <si>
    <t xml:space="preserve">Játszótéri eszközök </t>
  </si>
  <si>
    <t xml:space="preserve">Gagarin utcai óvoda és bölcsőde vízlágyító berendezés </t>
  </si>
  <si>
    <t xml:space="preserve">Gagarin utcai óvoda térkő </t>
  </si>
  <si>
    <t xml:space="preserve">Bölcsőde gyökérfedő padozat kialakítása </t>
  </si>
  <si>
    <t xml:space="preserve">Gyermekkönyvtári játszószoba kialakítása </t>
  </si>
  <si>
    <t>Faházak (6 db)</t>
  </si>
  <si>
    <t xml:space="preserve">Fő téri szökőkút (áthúzódó) </t>
  </si>
  <si>
    <t xml:space="preserve">Keszthelyi Életfa Óvoda tetőfelújítása (áthúzódó) </t>
  </si>
  <si>
    <t xml:space="preserve">GESZ Központ - bádogozás (áthúzódó) </t>
  </si>
  <si>
    <t xml:space="preserve">Tető felújítás - Balaton parti sportpálya </t>
  </si>
  <si>
    <t>Linóleum felújítás - ALI</t>
  </si>
  <si>
    <t>Kazánfelújítás - ALI</t>
  </si>
  <si>
    <t xml:space="preserve">Várkerti tó padozat felújítás </t>
  </si>
  <si>
    <t>Villamoshálózat felújítás -Vörösmarty u. óvoda</t>
  </si>
  <si>
    <t>COREL szoftverprogram vásárlás</t>
  </si>
  <si>
    <t>Színház felújítása</t>
  </si>
  <si>
    <t xml:space="preserve">Keszthely Város Önkormányzata Alapellátási Intézete </t>
  </si>
  <si>
    <t xml:space="preserve">Keszthelyi Család- és Gyermekjóléti Központ </t>
  </si>
  <si>
    <t>Köznev. int.szakmai fel. tám. 092120</t>
  </si>
  <si>
    <t>Bűnmegelőzés 031060</t>
  </si>
  <si>
    <t>Működési célú támogatások ÁHT-n kívülről</t>
  </si>
  <si>
    <t>Kábítószer megelőzés progr.tev. 074052</t>
  </si>
  <si>
    <t>Esélyegyenlőség 107080</t>
  </si>
  <si>
    <t>Önkorm. elsz. 018010</t>
  </si>
  <si>
    <t>Könyv vásárlás</t>
  </si>
  <si>
    <t>EFOP 4-1.8. pályázat</t>
  </si>
  <si>
    <t>Játszótér építés (Semmelweis u.) BFT (áthúzódó) önerő</t>
  </si>
  <si>
    <t xml:space="preserve">Óvodai vizesblokk </t>
  </si>
  <si>
    <t>Fő tér 1. ingatlan felújítás (áthúzódó)</t>
  </si>
  <si>
    <t>Önk.funkcióra nem sorolható bev. 900020</t>
  </si>
  <si>
    <t>Működési célú támogatások áht-n kívülről</t>
  </si>
  <si>
    <t xml:space="preserve">Felhalmozási célú támogatások áht-n kívülről 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</si>
  <si>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</si>
  <si>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</si>
  <si>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</si>
  <si>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</si>
  <si>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</si>
  <si>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</si>
  <si>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Lakásvásárlás</t>
  </si>
  <si>
    <t>BAHART tőkeemelés</t>
  </si>
  <si>
    <t xml:space="preserve">Kossuth u. 5. I.em. 2. lakás </t>
  </si>
  <si>
    <t>Kossuth u. 5. - fődém kiváltás (áthúzódó)</t>
  </si>
  <si>
    <t>Kossuth u. 41. tetőszerkezet</t>
  </si>
  <si>
    <t xml:space="preserve">Bakacs u. 10. </t>
  </si>
  <si>
    <t>Lakások felújítása</t>
  </si>
  <si>
    <t>Kossuth u. 22</t>
  </si>
  <si>
    <t>Újkori Középiskolás Helikoni Ünnepségek Alapítvány</t>
  </si>
  <si>
    <t>Keszthelyért Polgárőr Egyesület</t>
  </si>
  <si>
    <t>Keszthelyi Szív és Érbetegek Egyesülete</t>
  </si>
  <si>
    <t>Köznevelési int.tanulók nappali rendszerű oktatása (092120)</t>
  </si>
  <si>
    <t>ÉNYKK Északnyugat-magyarországi Közlekedési Központ Zrt. - veszteség kiegyenlítés 2017.év</t>
  </si>
  <si>
    <t>ÉNYKK Északnyugat-magyarországi Közlekedési Központ Zrt. - veszteség kiegyenlítés 2018.I. félév</t>
  </si>
  <si>
    <t>Önkormányzati jogalkotás ( 011130 )</t>
  </si>
  <si>
    <t>Patkó köz 1-4. bekötő út részleges aszfaltozása</t>
  </si>
  <si>
    <t>Árvácska köz, út aszfaltozása, csapadékvíz elvezetés</t>
  </si>
  <si>
    <t>Diófa u. - Tipegő u. torkolatának szélesítése</t>
  </si>
  <si>
    <t>Szent Miklós u. burkolat felújítása (EBR 42 az. 351206)</t>
  </si>
  <si>
    <t>Ernszt Géza sétány (3841.hrsz) útfelújítása, csap.elvezetéssel</t>
  </si>
  <si>
    <t>Tervezés, lebonyolítás, műszaki ellenőrzés közbeszerzés</t>
  </si>
  <si>
    <t>Új köztemető - ravatalozó épület életveszély elhárítás</t>
  </si>
  <si>
    <t>Térfigyelő kamerarendszer tervezés kiépítés I. ütem</t>
  </si>
  <si>
    <t>Info terminál telepítés és közműcsatlakozás kiépítés</t>
  </si>
  <si>
    <t>Kossuth u. 40-42. előtti járda vízelvezetése</t>
  </si>
  <si>
    <t>Kossuth u. 111-117. közti út és járda csapadékvíz elvezetés</t>
  </si>
  <si>
    <t>Szent László árok iszapkotrás</t>
  </si>
  <si>
    <t>Kacsóh P.u. 3. ingatlan belvíz elleni védelme</t>
  </si>
  <si>
    <t>Közvilágítás tervezése (Egry Iskola-Schwarz D.u. közötti járda, Fodor u. és Sömögye u. stb)</t>
  </si>
  <si>
    <t>Balogh F.u. 1. A-B-E. közvilágítás II. ütem (1 lámpa a nyugati oldalon és 1 lámpa a lépcső mellett)</t>
  </si>
  <si>
    <t>Tomaji sor hiányzó közvilágításának tervezése (áthúzódó)</t>
  </si>
  <si>
    <t>Zöldmező u. Iskola Martinovics u. bejárat közvilágítása</t>
  </si>
  <si>
    <t>Patkó u. 1-4. közvilágítás bővítése</t>
  </si>
  <si>
    <t>Fodor u. garázsok (Csókakői patak mentén) közvilágítása - 2x2 db lámpa</t>
  </si>
  <si>
    <t>Tapolcai és Bercsényi u. gyalogátkelők megvilágítása (ellenőrző mérés, átalakítás)</t>
  </si>
  <si>
    <t xml:space="preserve">Kísérleti utcai óvoda épületének átalakítása és bővítése - TOP-1.4.1-15-ZA1-2016-00024 </t>
  </si>
  <si>
    <t>Zöldmező utcai Ált. Iskola energetikai korszerűsítése - TOP-3.2.1-15-ZA1-2016-00027 - 243/2016. (VII.14.)</t>
  </si>
  <si>
    <t>Lovassy u. és Ady E. u. közötti sporttelep szociális blokk felújítása I.ütem</t>
  </si>
  <si>
    <t>MKSZ pályázat -917/16. hrsz. Ingatlanok a kültéri sportpálya felújítására</t>
  </si>
  <si>
    <t>A belterületi csapadékvíz elvezetési rendszer fejlesztése Keszthely-Kertvárosban (Mély u. csapadékcsatorna)  - TOP-2.1.3-15-ZA1-2016-00014. pályázat</t>
  </si>
  <si>
    <t>A keszthelyi Ipari Park belső infrastruktúrájának fejlesztése a vállalkozások versenyképességének javítása érdekében - TOP-1.1.1-15-ZA1-2016-00007.</t>
  </si>
  <si>
    <t>Zala Kétkeréken - Kerékpárút-fejlesztés Keszthely, Hévíz és Hahót településeken - TOP-3.1.1-15-ZA1-2016-0005.</t>
  </si>
  <si>
    <t xml:space="preserve">Helyi gazdaságfejlesztés megvalósítása a keszthelyi Reischl sörház barokk szárnyában TOP-1.1.3-15-ZA1-2016-00003 </t>
  </si>
  <si>
    <t xml:space="preserve">Ingyenes B+R parkoló kialakítása a keszthelyi város-központ forgalomcsillapítása érdekében TOP-3.1.1-15-ZA1-2016-00006 </t>
  </si>
  <si>
    <t>A Reischl féle sörház felújítása (barnamezős beruházás) TOP-2.1.1-15-ZA1-2016-00001</t>
  </si>
  <si>
    <t>Keszthely Zöld Város TOP-2.1.2-15-ZA1-2016-00003</t>
  </si>
  <si>
    <t xml:space="preserve">Esély Otthon EFOP-1.2.1-16 </t>
  </si>
  <si>
    <t xml:space="preserve">Humán közszolgáltatások fejlesztése térségi szemléletben Keszthely, Bókaháza, Egeraracsa, Egervár és Orbányosfa településeken - EFOP-1.5.2-16-2017-00044. </t>
  </si>
  <si>
    <t>Keszthely Város Önkormányzata ASP központhoz csatlakozása - KÖFOP-1.2.1 - VEKOP-16-2017-01252</t>
  </si>
  <si>
    <t xml:space="preserve">Keszthelyi Városi Strand társadalmi és környezeti szempontból fenntartható családbarát attrakció-fejlesztése. TOP-1.2.1-15-ZA1-2016-000011 </t>
  </si>
  <si>
    <t>Irodai bútorok</t>
  </si>
  <si>
    <t>Informatikai eszközök</t>
  </si>
  <si>
    <t>Riasztócsengő kiépítés</t>
  </si>
  <si>
    <t>Nevelői szoba padlóburkolat csere</t>
  </si>
  <si>
    <t>Informatikai eszközök felújítása</t>
  </si>
  <si>
    <t>Óvodai vizesblokkok felújítása</t>
  </si>
  <si>
    <t>Mágneszáras beléptető rendszer</t>
  </si>
  <si>
    <t>Klíma berendezések</t>
  </si>
  <si>
    <t>Bölcsőde - udvari és kézségfejlesztő játékok</t>
  </si>
  <si>
    <t>Digitális fényképezőgép</t>
  </si>
  <si>
    <t xml:space="preserve">Szkenner </t>
  </si>
  <si>
    <t>Ingatlan felújítás</t>
  </si>
  <si>
    <t>Fűtési rendszer felújítása</t>
  </si>
  <si>
    <t>Számítástechnikai eszközök</t>
  </si>
  <si>
    <t>Centrál Színház Nonprofit Kft.  Nyári Játékok</t>
  </si>
  <si>
    <t>Nyugat-Balatoni Turisztikai Iroda NKft. Nyári Játékok</t>
  </si>
  <si>
    <t>Konyhatechnológiai gép felújítása</t>
  </si>
  <si>
    <t>Keszthelyi Vizimentő Közhasznú Egyesület</t>
  </si>
  <si>
    <t>6. Kölcsönök visszatérülése</t>
  </si>
  <si>
    <t>Óvodai nevelés, ellátás muködtetési feladatai (091140)</t>
  </si>
  <si>
    <t>Keszthelyi Életfa Óvoda Sopron utcai Tagóvodájának energ. korszer.-TOP-3.2.1-15-ZA1-2016-00031 - 242/2016.VII.14.</t>
  </si>
  <si>
    <t>Alapfokú művészetokt.összefüggő feladatok (091250)</t>
  </si>
  <si>
    <t xml:space="preserve">Keszthelyi F.Gy. Zenei Alapfokú Művészeti Iskola energetikai korszer. - TOP-3.2.1-15-ZA1-00030 - 241/2016. (VII.14.) </t>
  </si>
  <si>
    <t>Köznevelési intézmény 5-8. évfolyamán tanulók nev., okt. összefüggő műk.felad. (092120)</t>
  </si>
  <si>
    <t>Informatikai fejlesztések (013370)</t>
  </si>
  <si>
    <t xml:space="preserve">Leromlott városi területek rehabilitációja Keszthelyen TOP-4.3.1-15-ZA1-2016-00004 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</si>
  <si>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</si>
  <si>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</si>
  <si>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</si>
  <si>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</si>
  <si>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</si>
  <si>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Kossuth u. 24. fsz. 1. lakás felújítása</t>
  </si>
  <si>
    <t>Kossuth u. 2. udvari lakások felújítása</t>
  </si>
  <si>
    <t>Óvodai nevelés, ellátás mük. feladatai (091140)</t>
  </si>
  <si>
    <t>Alapfokú művészetokt.össze-függő feladatok (091250)</t>
  </si>
  <si>
    <t>Informatikai fejl. 013370</t>
  </si>
  <si>
    <t xml:space="preserve">Gagarin utcai óvoda ajtó kialakítása (katasztrófavédelmi hat.alapján) </t>
  </si>
  <si>
    <t>Életfa Iskola és Óvoda előtti parkoló átépítése tervek szerint</t>
  </si>
  <si>
    <t>Magyar u. burkolat felújítása</t>
  </si>
  <si>
    <t>Goldmark u. burkolat felújítása</t>
  </si>
  <si>
    <t>Ady E. u. 1-41. csapadékvíz elvezetés, járda és parkoló felújítása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</si>
  <si>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</si>
  <si>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</si>
  <si>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</si>
  <si>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</si>
  <si>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</si>
  <si>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</si>
  <si>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</si>
  <si>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</si>
  <si>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</si>
  <si>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</si>
  <si>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</si>
  <si>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</si>
  <si>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</si>
  <si>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</si>
  <si>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</si>
  <si>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</si>
  <si>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</si>
  <si>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</si>
  <si>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</si>
  <si>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</si>
  <si>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</si>
  <si>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</si>
  <si>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</si>
  <si>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</si>
  <si>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</si>
  <si>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</si>
  <si>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</si>
  <si>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</si>
  <si>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</si>
  <si>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</si>
  <si>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</si>
  <si>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</si>
  <si>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</si>
  <si>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</si>
  <si>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</si>
  <si>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</si>
  <si>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</si>
  <si>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</si>
  <si>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2018. év</t>
  </si>
  <si>
    <t xml:space="preserve">TOP-3.1.1-15-ZA1-2016-00005. "Zala Kétkeréken-Kerékpárút fejlesztés Keszthely, Hévíz és Hahót településeken"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</si>
  <si>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</si>
  <si>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</si>
  <si>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</si>
  <si>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</si>
  <si>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</si>
  <si>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</si>
  <si>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</si>
  <si>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</si>
  <si>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</si>
  <si>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</si>
  <si>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</si>
  <si>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TOP-3.2.1-15-ZA1-2016-00027. "Zöldmező Utcai Általános Iskola, Speciális Szakiskola, Kollégium, Egységes Gyógypedagógiai Módszertani Intézmény energetikai korszerűsítése" </t>
  </si>
  <si>
    <t>158/2017. (VI.20.)</t>
  </si>
  <si>
    <t xml:space="preserve">TOP-3.2.1-15-ZA1-2016-00030. "Keszthelyi Festetics György Zenei Alapfokú Művészeti Iskola energetikai korszerűsítése" </t>
  </si>
  <si>
    <t>159/2017. (VI.20.)</t>
  </si>
  <si>
    <t xml:space="preserve">TOP-3.2.1-15/ZA1-2016-00031. "Keszthelyi Életfa Óvoda Sopron Utcai Tagóvodájának energetikai korszerűsítése" </t>
  </si>
  <si>
    <t>160/2017. (VI.20.)</t>
  </si>
  <si>
    <t xml:space="preserve">247/2017. (X.5.) </t>
  </si>
  <si>
    <t>248/2017. (X.5.)</t>
  </si>
  <si>
    <t>TOP-4.3.1-15-ZA1-2016-00004. "Leromlott városi területek rehabilitációja Keszthelyen"</t>
  </si>
  <si>
    <t>TOP-1.4.1-15-ZA1-2016-00024 "Kísérleti utcai óvoda épületének átalakítása és bővítése"</t>
  </si>
  <si>
    <t>TOP-5.1.2-15-ZA1-2016-00003. "Innovatív foglalkoztatási együttműködés a keszthelyi és zalaszentgróti járásokban"</t>
  </si>
  <si>
    <t>EFOP-1.5.2-16-2017-00044. "Humán közszolgáltatások fejlesztése térségi szemléletben Keszthely, Bókaháza, Egeraracsa, Egervár, Orbányosfa településeken"</t>
  </si>
  <si>
    <t>EFOP-4.1.7-16. "Kulturális int. tanulást segítő infrastr.fejl. kiírásra a Mosóház (Lehel u. 2.) épület belső szárnyának felújítására és regionális szerepű népi kézműves alkotóház kialakítása"</t>
  </si>
  <si>
    <t>EFOP-1.2.11-16 "Esély Otthon"</t>
  </si>
  <si>
    <t>246/2017. (X.5.)</t>
  </si>
  <si>
    <t>257/2017. (XI.8)</t>
  </si>
  <si>
    <t>350/2017. (XII.14)</t>
  </si>
  <si>
    <t>156/2017.(VI.20)</t>
  </si>
  <si>
    <t>KÖFOP-1.2.1-VEKOP-16 "Csatlakozás az ASP rendszerhez"</t>
  </si>
  <si>
    <t>25/2017. (II.23)</t>
  </si>
  <si>
    <t>Működési célra</t>
  </si>
  <si>
    <t>29/2017. (II.23)</t>
  </si>
  <si>
    <t>EFOP 4-1.8-16-2017-00090. "Közönségünk közösségi terve - Infrastruktúra fejlesztés a keszthelyi F.Gy.Városi Könyvtárban"</t>
  </si>
  <si>
    <t>TOP-3.1.1-15-ZA1-2016-00006."Ingyenes B+R parkoló kialakítása a keszthelyi városközpont forg.csillapítása érdekében"</t>
  </si>
  <si>
    <t>TOP-2.1.3-15-ZA1-2016-00014. „A belterületi csapadékvíz elvezetési rendszer fejlesztése Keszthely-Kertvárosban"</t>
  </si>
  <si>
    <t>TOP-2.1.2-15-ZA1-2016-00003. „Zöld Város kialakítása"</t>
  </si>
  <si>
    <t>Balatoni Borbarát Hölgyek Egyesülete - Keszthelyi karnevál (600+200)</t>
  </si>
  <si>
    <t>Módosítás</t>
  </si>
  <si>
    <t>Módosított előirányzat</t>
  </si>
  <si>
    <t>Helyi önkormányzatok működésének általános tám.</t>
  </si>
  <si>
    <t>Munkaadókat terhelő járulékok és szoc.hozzájárulási adó</t>
  </si>
  <si>
    <t>Önkormányzat eredeti  előirányzat</t>
  </si>
  <si>
    <t>Keszthelyi Városfejlesztő Nonprofit Kft - pótbefizetés</t>
  </si>
  <si>
    <t>VÜZ Nonprofit Kft - EEB</t>
  </si>
  <si>
    <t>Cím</t>
  </si>
  <si>
    <t>Állami támogatás</t>
  </si>
  <si>
    <t>III. Irányítószervi támogatás</t>
  </si>
  <si>
    <t>IV. Költségvetési maradvány</t>
  </si>
  <si>
    <t>Műk. célú támogatások ÁHT-n belülről</t>
  </si>
  <si>
    <t>Működési célu átvett pénzeszközök</t>
  </si>
  <si>
    <t>Egyéb tárgyi eszköz értékesítés</t>
  </si>
  <si>
    <t xml:space="preserve">Működési </t>
  </si>
  <si>
    <t xml:space="preserve">Felhalmozási 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</si>
  <si>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</si>
  <si>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</si>
  <si>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</si>
  <si>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</si>
  <si>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</si>
  <si>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</si>
  <si>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</si>
  <si>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</si>
  <si>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</si>
  <si>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</si>
  <si>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II. Felhalmozási költségvetés</t>
  </si>
  <si>
    <t>Lét-szám-keret</t>
  </si>
  <si>
    <t>Köz-fogl. létszáma</t>
  </si>
  <si>
    <t>Munkaadókat terhelő járulékok és szha</t>
  </si>
  <si>
    <t>Ellátottak pénzbeli jutt.</t>
  </si>
  <si>
    <t>Beruházások</t>
  </si>
  <si>
    <t xml:space="preserve">Kölcsön nyújtása </t>
  </si>
  <si>
    <t>Tám. áht-n belülre</t>
  </si>
  <si>
    <t>Tám. áht-n kivülre</t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</si>
  <si>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</si>
  <si>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</si>
  <si>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</si>
  <si>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</si>
  <si>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</si>
  <si>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</si>
  <si>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</si>
  <si>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</si>
  <si>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</si>
  <si>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t>Költségvetési szervek eredeti előirányzata összesen</t>
  </si>
  <si>
    <t>Egyéb működési célú támogatások ÁHT-n belülre</t>
  </si>
  <si>
    <t>Támogatási célú finanszírozási műveletek (018030)</t>
  </si>
  <si>
    <t>Keszthely és Környéke Kistérségi Többcélú Társulás</t>
  </si>
  <si>
    <t>ebből: állami támogatás (családsegítés, házi segítség-nyújtás, gyermekjóléti szolg.,)</t>
  </si>
  <si>
    <t xml:space="preserve">Házi segítségnyújtás </t>
  </si>
  <si>
    <t xml:space="preserve">Jelzőrendszeres házi segítségnyújtás </t>
  </si>
  <si>
    <t>Tagdíj</t>
  </si>
  <si>
    <t>Zala Megyei Rendőrfőkapitányság - nyári közös járőrszolgálat</t>
  </si>
  <si>
    <t>Egyéb szociális természetbeni és pénzbeni ell. (107060)</t>
  </si>
  <si>
    <t>Bursa Hungarica</t>
  </si>
  <si>
    <t>Keszthely Város Önkormányzat Alapellátási Intézete</t>
  </si>
  <si>
    <t>Teréz Anya Szociális Integrált Intézmény</t>
  </si>
  <si>
    <t>Egyéb felhalmozási célú kiadások ÁHT-n kívülre</t>
  </si>
  <si>
    <t xml:space="preserve">Szabadidős park, fürdő és strandszolgálatás (081061) </t>
  </si>
  <si>
    <t>VÜZ Nonprofit Kft. - Városi Strand főbejárati épület felújítási terve</t>
  </si>
  <si>
    <t>VÜZ Nonprofit Kft. - Városi Strand hídvizsgálati és kiviteli  terv</t>
  </si>
  <si>
    <t>VÜZ Nonprofit Kft. - Helikon Strand főépület felújítási terv</t>
  </si>
  <si>
    <t>Önkorm. és önkorm. hivatalok jogalkotó és ált. ig. tev. (011130)</t>
  </si>
  <si>
    <t xml:space="preserve">Keszthelyi Televízió Nonprofit Kft. </t>
  </si>
  <si>
    <t>Egyházak, közösségi és hitéleti tevékenységének tám. (084040 )</t>
  </si>
  <si>
    <t xml:space="preserve">Bencés Szellemiségért Alapítvány - Vaszary Kolos bíboros emlékműve </t>
  </si>
  <si>
    <t xml:space="preserve">Magyarok Nagyaszonya Plébánia - Szent Anna kápolna </t>
  </si>
  <si>
    <t>Kis-Szent Teréz Plébánia - fűtési rendszer korszerűsítés</t>
  </si>
  <si>
    <t>Egyéb felhalmozási célú kiadások ÁHT-n belülre</t>
  </si>
  <si>
    <t>Támogatási célú finanszírozási műveletek ( 018030 )</t>
  </si>
  <si>
    <t>Keszthelyi Kórház</t>
  </si>
  <si>
    <t>A támogatás megnevezése</t>
  </si>
  <si>
    <t>Önkormányzati rendelet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</si>
  <si>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</si>
  <si>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</si>
  <si>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</si>
  <si>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</si>
  <si>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</si>
  <si>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</si>
  <si>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</si>
  <si>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</si>
  <si>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</si>
  <si>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</si>
  <si>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</si>
  <si>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 xml:space="preserve">Szociális étkeztetés </t>
  </si>
  <si>
    <t>7/2016. (III. 31.)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</si>
  <si>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</si>
  <si>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</si>
  <si>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</si>
  <si>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</si>
  <si>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</si>
  <si>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Adósságot keletkeztető ügyletekből és kezességvállalásokból fennálló kötelezettségek</t>
  </si>
  <si>
    <t>Készfizető kezesség</t>
  </si>
  <si>
    <t>2022-2026</t>
  </si>
  <si>
    <t>VÜZ Nonprofit Kft hitelfelvétel 9/2011.(I.27.) - Tőketartozás: 201.210 EUR,  lejárata 2025.12.31. célja: Keszthely piaci parkolók létesítése. Tőketartozás: 88.690 EUR, lejárata 2026.01.31., célja: Keszthely Fő tér rekonstrukció keretében a Keszthelyi Városüzemeltető Kft saját erejének biztosítása. (Árfolyam 310,26 Ft/EUR)</t>
  </si>
  <si>
    <t>Keszthelyi HUSZ Hulladékszállító Egyszemélyes Nonprofit Kft.   296/2017. (XI. 30.) 2018. 01. 02-2018. 12. 31-ig (Folyószámlahitel 22.000 eFt, Forgóeszközfinanszírozási kölcsön 2.000 eFt.)</t>
  </si>
  <si>
    <t>Összes készfizető kezesség:</t>
  </si>
  <si>
    <t>Hitel</t>
  </si>
  <si>
    <t>Keszthely Város Önkormányzata hiteltartozással nem rendelkezik</t>
  </si>
  <si>
    <t>Részletfizetés</t>
  </si>
  <si>
    <t>2022-2029</t>
  </si>
  <si>
    <t>Zala Megyei Önkormányzat - Mozgás Háza 2010.03.10-2029.03.10</t>
  </si>
  <si>
    <t>Készfizető kezesség kamata, egyéb bankköltségek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</si>
  <si>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</t>
  </si>
  <si>
    <t>Egyéb kötelezettségek</t>
  </si>
  <si>
    <t xml:space="preserve">ÉNYKK Északnyugat-magyarországi Közlekedési Központ Zrt. 321/2017. (XII. 14.) 2022. 12. 31-ig </t>
  </si>
  <si>
    <t xml:space="preserve">Nemzeti Kat. Program Nonprofit Kft. (adatbázis frissítése) </t>
  </si>
  <si>
    <t xml:space="preserve">Tagdíjak </t>
  </si>
  <si>
    <t>PREVIDENT Fogászati Szolgáltató Kft.- fogszabályozás</t>
  </si>
  <si>
    <t>SISTRADE KFT - közvilágítási aktív elemek karbantartása (2015.04-2020.04.)</t>
  </si>
  <si>
    <t xml:space="preserve">ALI a háziorvosok, házi gyermekorvosok és fogorvosok részére 12/2018. (I. 25.) </t>
  </si>
  <si>
    <t xml:space="preserve">BAHART Zrt. tőkeemelése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</si>
</sst>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thin"/>
      <bottom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8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" borderId="1" applyNumberFormat="0" applyAlignment="0" applyProtection="0"/>
    <xf numFmtId="9" fontId="0" fillId="0" borderId="0" applyFont="0" applyFill="0" applyBorder="0" applyAlignment="0" applyProtection="0"/>
  </cellStyleXfs>
  <cellXfs count="8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166" fontId="4" fillId="0" borderId="0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9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3" xfId="41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3" xfId="41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horizontal="left" wrapText="1" inden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165" fontId="5" fillId="0" borderId="40" xfId="41" applyNumberFormat="1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 indent="1"/>
    </xf>
    <xf numFmtId="0" fontId="5" fillId="0" borderId="4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1" fontId="2" fillId="0" borderId="11" xfId="41" applyNumberFormat="1" applyFont="1" applyFill="1" applyBorder="1" applyAlignment="1">
      <alignment/>
    </xf>
    <xf numFmtId="1" fontId="2" fillId="0" borderId="43" xfId="41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 indent="1"/>
    </xf>
    <xf numFmtId="1" fontId="2" fillId="0" borderId="13" xfId="41" applyNumberFormat="1" applyFont="1" applyFill="1" applyBorder="1" applyAlignment="1">
      <alignment/>
    </xf>
    <xf numFmtId="0" fontId="8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wrapText="1"/>
    </xf>
    <xf numFmtId="0" fontId="14" fillId="0" borderId="4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left" indent="4"/>
    </xf>
    <xf numFmtId="0" fontId="11" fillId="0" borderId="46" xfId="0" applyFont="1" applyBorder="1" applyAlignment="1">
      <alignment/>
    </xf>
    <xf numFmtId="0" fontId="3" fillId="0" borderId="43" xfId="0" applyFont="1" applyFill="1" applyBorder="1" applyAlignment="1">
      <alignment vertical="center" wrapText="1"/>
    </xf>
    <xf numFmtId="1" fontId="2" fillId="0" borderId="16" xfId="41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47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4" fillId="25" borderId="43" xfId="0" applyNumberFormat="1" applyFont="1" applyFill="1" applyBorder="1" applyAlignment="1">
      <alignment/>
    </xf>
    <xf numFmtId="1" fontId="3" fillId="0" borderId="48" xfId="41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 indent="1"/>
    </xf>
    <xf numFmtId="1" fontId="2" fillId="0" borderId="49" xfId="41" applyNumberFormat="1" applyFont="1" applyFill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46" xfId="0" applyFont="1" applyBorder="1" applyAlignment="1">
      <alignment horizontal="left" wrapText="1" indent="1"/>
    </xf>
    <xf numFmtId="1" fontId="2" fillId="0" borderId="15" xfId="41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16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9" fillId="0" borderId="46" xfId="0" applyFont="1" applyFill="1" applyBorder="1" applyAlignment="1">
      <alignment horizontal="left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 vertical="center" wrapText="1" indent="1"/>
    </xf>
    <xf numFmtId="166" fontId="5" fillId="0" borderId="18" xfId="41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6" fontId="4" fillId="0" borderId="52" xfId="41" applyNumberFormat="1" applyFont="1" applyFill="1" applyBorder="1" applyAlignment="1">
      <alignment/>
    </xf>
    <xf numFmtId="166" fontId="5" fillId="0" borderId="52" xfId="41" applyNumberFormat="1" applyFont="1" applyFill="1" applyBorder="1" applyAlignment="1">
      <alignment/>
    </xf>
    <xf numFmtId="166" fontId="5" fillId="0" borderId="53" xfId="41" applyNumberFormat="1" applyFont="1" applyFill="1" applyBorder="1" applyAlignment="1">
      <alignment/>
    </xf>
    <xf numFmtId="166" fontId="4" fillId="0" borderId="22" xfId="41" applyNumberFormat="1" applyFont="1" applyFill="1" applyBorder="1" applyAlignment="1">
      <alignment/>
    </xf>
    <xf numFmtId="166" fontId="5" fillId="0" borderId="54" xfId="41" applyNumberFormat="1" applyFont="1" applyFill="1" applyBorder="1" applyAlignment="1">
      <alignment horizontal="center" vertical="center" wrapText="1"/>
    </xf>
    <xf numFmtId="166" fontId="5" fillId="0" borderId="55" xfId="41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3" xfId="0" applyFont="1" applyBorder="1" applyAlignment="1">
      <alignment/>
    </xf>
    <xf numFmtId="166" fontId="4" fillId="0" borderId="43" xfId="0" applyNumberFormat="1" applyFont="1" applyBorder="1" applyAlignment="1">
      <alignment/>
    </xf>
    <xf numFmtId="0" fontId="5" fillId="0" borderId="57" xfId="0" applyFont="1" applyBorder="1" applyAlignment="1">
      <alignment horizontal="center" vertical="center" wrapText="1"/>
    </xf>
    <xf numFmtId="165" fontId="4" fillId="0" borderId="58" xfId="41" applyNumberFormat="1" applyFont="1" applyFill="1" applyBorder="1" applyAlignment="1" applyProtection="1">
      <alignment/>
      <protection/>
    </xf>
    <xf numFmtId="165" fontId="5" fillId="0" borderId="59" xfId="41" applyNumberFormat="1" applyFont="1" applyFill="1" applyBorder="1" applyAlignment="1" applyProtection="1">
      <alignment/>
      <protection/>
    </xf>
    <xf numFmtId="165" fontId="4" fillId="0" borderId="59" xfId="41" applyNumberFormat="1" applyFont="1" applyFill="1" applyBorder="1" applyAlignment="1" applyProtection="1">
      <alignment/>
      <protection/>
    </xf>
    <xf numFmtId="165" fontId="5" fillId="0" borderId="60" xfId="41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/>
    </xf>
    <xf numFmtId="165" fontId="5" fillId="0" borderId="58" xfId="41" applyNumberFormat="1" applyFont="1" applyFill="1" applyBorder="1" applyAlignment="1" applyProtection="1">
      <alignment horizontal="center"/>
      <protection/>
    </xf>
    <xf numFmtId="165" fontId="5" fillId="0" borderId="58" xfId="41" applyNumberFormat="1" applyFont="1" applyFill="1" applyBorder="1" applyAlignment="1" applyProtection="1">
      <alignment horizontal="left" wrapText="1"/>
      <protection/>
    </xf>
    <xf numFmtId="165" fontId="4" fillId="0" borderId="58" xfId="41" applyNumberFormat="1" applyFont="1" applyFill="1" applyBorder="1" applyAlignment="1" applyProtection="1">
      <alignment horizontal="left" wrapText="1"/>
      <protection/>
    </xf>
    <xf numFmtId="165" fontId="5" fillId="0" borderId="60" xfId="41" applyNumberFormat="1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/>
    </xf>
    <xf numFmtId="165" fontId="4" fillId="0" borderId="59" xfId="41" applyNumberFormat="1" applyFont="1" applyFill="1" applyBorder="1" applyAlignment="1" applyProtection="1">
      <alignment horizontal="left" wrapText="1"/>
      <protection/>
    </xf>
    <xf numFmtId="165" fontId="4" fillId="0" borderId="61" xfId="41" applyNumberFormat="1" applyFont="1" applyFill="1" applyBorder="1" applyAlignment="1" applyProtection="1">
      <alignment horizontal="left" wrapText="1"/>
      <protection/>
    </xf>
    <xf numFmtId="165" fontId="5" fillId="0" borderId="59" xfId="41" applyNumberFormat="1" applyFont="1" applyFill="1" applyBorder="1" applyAlignment="1" applyProtection="1">
      <alignment horizontal="left" wrapText="1"/>
      <protection/>
    </xf>
    <xf numFmtId="165" fontId="5" fillId="0" borderId="43" xfId="0" applyNumberFormat="1" applyFont="1" applyBorder="1" applyAlignment="1">
      <alignment/>
    </xf>
    <xf numFmtId="0" fontId="9" fillId="0" borderId="6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 indent="2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 horizontal="left" indent="2"/>
    </xf>
    <xf numFmtId="0" fontId="9" fillId="0" borderId="15" xfId="0" applyFont="1" applyBorder="1" applyAlignment="1">
      <alignment vertical="center" wrapText="1"/>
    </xf>
    <xf numFmtId="166" fontId="3" fillId="25" borderId="53" xfId="41" applyNumberFormat="1" applyFont="1" applyFill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5" fillId="0" borderId="63" xfId="0" applyFont="1" applyBorder="1" applyAlignment="1">
      <alignment horizontal="center"/>
    </xf>
    <xf numFmtId="165" fontId="4" fillId="0" borderId="11" xfId="41" applyNumberFormat="1" applyFont="1" applyFill="1" applyBorder="1" applyAlignment="1" applyProtection="1">
      <alignment/>
      <protection/>
    </xf>
    <xf numFmtId="1" fontId="2" fillId="25" borderId="20" xfId="41" applyNumberFormat="1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1" fontId="2" fillId="25" borderId="11" xfId="41" applyNumberFormat="1" applyFont="1" applyFill="1" applyBorder="1" applyAlignment="1">
      <alignment/>
    </xf>
    <xf numFmtId="1" fontId="2" fillId="25" borderId="16" xfId="41" applyNumberFormat="1" applyFont="1" applyFill="1" applyBorder="1" applyAlignment="1">
      <alignment/>
    </xf>
    <xf numFmtId="1" fontId="2" fillId="25" borderId="43" xfId="41" applyNumberFormat="1" applyFont="1" applyFill="1" applyBorder="1" applyAlignment="1">
      <alignment/>
    </xf>
    <xf numFmtId="0" fontId="3" fillId="25" borderId="4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 indent="1"/>
    </xf>
    <xf numFmtId="165" fontId="5" fillId="0" borderId="11" xfId="41" applyNumberFormat="1" applyFont="1" applyFill="1" applyBorder="1" applyAlignment="1" applyProtection="1">
      <alignment/>
      <protection/>
    </xf>
    <xf numFmtId="165" fontId="4" fillId="0" borderId="40" xfId="41" applyNumberFormat="1" applyFont="1" applyFill="1" applyBorder="1" applyAlignment="1" applyProtection="1">
      <alignment horizontal="left" wrapText="1"/>
      <protection/>
    </xf>
    <xf numFmtId="0" fontId="12" fillId="0" borderId="47" xfId="0" applyFont="1" applyBorder="1" applyAlignment="1">
      <alignment/>
    </xf>
    <xf numFmtId="0" fontId="2" fillId="25" borderId="14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166" fontId="4" fillId="25" borderId="52" xfId="41" applyNumberFormat="1" applyFont="1" applyFill="1" applyBorder="1" applyAlignment="1">
      <alignment/>
    </xf>
    <xf numFmtId="166" fontId="4" fillId="25" borderId="53" xfId="41" applyNumberFormat="1" applyFont="1" applyFill="1" applyBorder="1" applyAlignment="1">
      <alignment/>
    </xf>
    <xf numFmtId="166" fontId="4" fillId="25" borderId="52" xfId="41" applyNumberFormat="1" applyFont="1" applyFill="1" applyBorder="1" applyAlignment="1">
      <alignment/>
    </xf>
    <xf numFmtId="166" fontId="5" fillId="0" borderId="56" xfId="41" applyNumberFormat="1" applyFont="1" applyFill="1" applyBorder="1" applyAlignment="1">
      <alignment/>
    </xf>
    <xf numFmtId="166" fontId="5" fillId="25" borderId="64" xfId="41" applyNumberFormat="1" applyFont="1" applyFill="1" applyBorder="1" applyAlignment="1">
      <alignment/>
    </xf>
    <xf numFmtId="166" fontId="5" fillId="25" borderId="52" xfId="41" applyNumberFormat="1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7" fillId="25" borderId="16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165" fontId="4" fillId="0" borderId="15" xfId="41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 wrapText="1"/>
    </xf>
    <xf numFmtId="1" fontId="2" fillId="25" borderId="49" xfId="41" applyNumberFormat="1" applyFont="1" applyFill="1" applyBorder="1" applyAlignment="1">
      <alignment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42" xfId="0" applyFont="1" applyBorder="1" applyAlignment="1">
      <alignment horizontal="left" wrapText="1" indent="1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165" fontId="5" fillId="0" borderId="67" xfId="41" applyNumberFormat="1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5" fillId="0" borderId="69" xfId="0" applyFont="1" applyBorder="1" applyAlignment="1">
      <alignment horizontal="center"/>
    </xf>
    <xf numFmtId="165" fontId="5" fillId="0" borderId="43" xfId="41" applyNumberFormat="1" applyFont="1" applyFill="1" applyBorder="1" applyAlignment="1" applyProtection="1">
      <alignment/>
      <protection/>
    </xf>
    <xf numFmtId="165" fontId="5" fillId="0" borderId="70" xfId="41" applyNumberFormat="1" applyFont="1" applyFill="1" applyBorder="1" applyAlignment="1" applyProtection="1">
      <alignment horizontal="center"/>
      <protection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4" fillId="0" borderId="67" xfId="41" applyNumberFormat="1" applyFont="1" applyFill="1" applyBorder="1" applyAlignment="1" applyProtection="1">
      <alignment/>
      <protection/>
    </xf>
    <xf numFmtId="165" fontId="5" fillId="0" borderId="71" xfId="0" applyNumberFormat="1" applyFont="1" applyBorder="1" applyAlignment="1">
      <alignment/>
    </xf>
    <xf numFmtId="166" fontId="2" fillId="25" borderId="11" xfId="41" applyNumberFormat="1" applyFont="1" applyFill="1" applyBorder="1" applyAlignment="1">
      <alignment wrapText="1"/>
    </xf>
    <xf numFmtId="166" fontId="2" fillId="25" borderId="11" xfId="41" applyNumberFormat="1" applyFont="1" applyFill="1" applyBorder="1" applyAlignment="1">
      <alignment vertical="top" wrapText="1"/>
    </xf>
    <xf numFmtId="166" fontId="3" fillId="25" borderId="11" xfId="41" applyNumberFormat="1" applyFont="1" applyFill="1" applyBorder="1" applyAlignment="1">
      <alignment wrapText="1"/>
    </xf>
    <xf numFmtId="0" fontId="12" fillId="25" borderId="11" xfId="0" applyFont="1" applyFill="1" applyBorder="1" applyAlignment="1">
      <alignment/>
    </xf>
    <xf numFmtId="166" fontId="3" fillId="25" borderId="18" xfId="41" applyNumberFormat="1" applyFont="1" applyFill="1" applyBorder="1" applyAlignment="1">
      <alignment vertical="center" wrapText="1"/>
    </xf>
    <xf numFmtId="166" fontId="5" fillId="25" borderId="64" xfId="41" applyNumberFormat="1" applyFont="1" applyFill="1" applyBorder="1" applyAlignment="1">
      <alignment/>
    </xf>
    <xf numFmtId="166" fontId="4" fillId="25" borderId="64" xfId="41" applyNumberFormat="1" applyFont="1" applyFill="1" applyBorder="1" applyAlignment="1">
      <alignment/>
    </xf>
    <xf numFmtId="166" fontId="5" fillId="25" borderId="71" xfId="41" applyNumberFormat="1" applyFont="1" applyFill="1" applyBorder="1" applyAlignment="1">
      <alignment/>
    </xf>
    <xf numFmtId="166" fontId="4" fillId="25" borderId="71" xfId="41" applyNumberFormat="1" applyFont="1" applyFill="1" applyBorder="1" applyAlignment="1">
      <alignment/>
    </xf>
    <xf numFmtId="166" fontId="5" fillId="25" borderId="43" xfId="41" applyNumberFormat="1" applyFont="1" applyFill="1" applyBorder="1" applyAlignment="1">
      <alignment/>
    </xf>
    <xf numFmtId="166" fontId="5" fillId="25" borderId="53" xfId="41" applyNumberFormat="1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52" xfId="0" applyFont="1" applyFill="1" applyBorder="1" applyAlignment="1">
      <alignment/>
    </xf>
    <xf numFmtId="0" fontId="0" fillId="25" borderId="52" xfId="0" applyFont="1" applyFill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166" fontId="5" fillId="25" borderId="22" xfId="41" applyNumberFormat="1" applyFont="1" applyFill="1" applyBorder="1" applyAlignment="1">
      <alignment/>
    </xf>
    <xf numFmtId="0" fontId="2" fillId="25" borderId="20" xfId="0" applyFont="1" applyFill="1" applyBorder="1" applyAlignment="1">
      <alignment vertical="center" wrapText="1"/>
    </xf>
    <xf numFmtId="0" fontId="3" fillId="25" borderId="72" xfId="0" applyFont="1" applyFill="1" applyBorder="1" applyAlignment="1">
      <alignment vertical="center" wrapText="1"/>
    </xf>
    <xf numFmtId="0" fontId="3" fillId="25" borderId="73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41" applyNumberFormat="1" applyFont="1" applyFill="1" applyBorder="1" applyAlignment="1">
      <alignment vertical="center" wrapText="1"/>
    </xf>
    <xf numFmtId="0" fontId="2" fillId="25" borderId="74" xfId="0" applyFont="1" applyFill="1" applyBorder="1" applyAlignment="1">
      <alignment vertical="center" wrapText="1"/>
    </xf>
    <xf numFmtId="0" fontId="2" fillId="25" borderId="74" xfId="41" applyNumberFormat="1" applyFont="1" applyFill="1" applyBorder="1" applyAlignment="1">
      <alignment vertical="center" wrapText="1"/>
    </xf>
    <xf numFmtId="0" fontId="3" fillId="25" borderId="75" xfId="0" applyFont="1" applyFill="1" applyBorder="1" applyAlignment="1">
      <alignment wrapText="1"/>
    </xf>
    <xf numFmtId="0" fontId="3" fillId="25" borderId="72" xfId="0" applyFont="1" applyFill="1" applyBorder="1" applyAlignment="1">
      <alignment wrapText="1"/>
    </xf>
    <xf numFmtId="0" fontId="3" fillId="25" borderId="11" xfId="0" applyFont="1" applyFill="1" applyBorder="1" applyAlignment="1">
      <alignment wrapText="1"/>
    </xf>
    <xf numFmtId="0" fontId="3" fillId="25" borderId="43" xfId="0" applyFont="1" applyFill="1" applyBorder="1" applyAlignment="1">
      <alignment wrapText="1"/>
    </xf>
    <xf numFmtId="0" fontId="3" fillId="25" borderId="76" xfId="0" applyFont="1" applyFill="1" applyBorder="1" applyAlignment="1">
      <alignment wrapText="1"/>
    </xf>
    <xf numFmtId="0" fontId="3" fillId="25" borderId="77" xfId="0" applyFont="1" applyFill="1" applyBorder="1" applyAlignment="1">
      <alignment wrapText="1"/>
    </xf>
    <xf numFmtId="0" fontId="2" fillId="25" borderId="20" xfId="0" applyFont="1" applyFill="1" applyBorder="1" applyAlignment="1">
      <alignment/>
    </xf>
    <xf numFmtId="0" fontId="2" fillId="25" borderId="49" xfId="0" applyFont="1" applyFill="1" applyBorder="1" applyAlignment="1">
      <alignment/>
    </xf>
    <xf numFmtId="0" fontId="3" fillId="25" borderId="7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3" fillId="25" borderId="43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3" fillId="25" borderId="48" xfId="0" applyFont="1" applyFill="1" applyBorder="1" applyAlignment="1">
      <alignment/>
    </xf>
    <xf numFmtId="0" fontId="3" fillId="25" borderId="72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23" xfId="0" applyFont="1" applyFill="1" applyBorder="1" applyAlignment="1">
      <alignment/>
    </xf>
    <xf numFmtId="1" fontId="2" fillId="25" borderId="78" xfId="41" applyNumberFormat="1" applyFont="1" applyFill="1" applyBorder="1" applyAlignment="1">
      <alignment/>
    </xf>
    <xf numFmtId="1" fontId="2" fillId="25" borderId="23" xfId="41" applyNumberFormat="1" applyFont="1" applyFill="1" applyBorder="1" applyAlignment="1">
      <alignment/>
    </xf>
    <xf numFmtId="1" fontId="2" fillId="25" borderId="56" xfId="41" applyNumberFormat="1" applyFont="1" applyFill="1" applyBorder="1" applyAlignment="1">
      <alignment/>
    </xf>
    <xf numFmtId="0" fontId="4" fillId="25" borderId="31" xfId="0" applyFont="1" applyFill="1" applyBorder="1" applyAlignment="1">
      <alignment horizontal="left" wrapText="1" indent="1"/>
    </xf>
    <xf numFmtId="0" fontId="5" fillId="25" borderId="32" xfId="0" applyFont="1" applyFill="1" applyBorder="1" applyAlignment="1">
      <alignment wrapText="1"/>
    </xf>
    <xf numFmtId="165" fontId="5" fillId="25" borderId="59" xfId="41" applyNumberFormat="1" applyFont="1" applyFill="1" applyBorder="1" applyAlignment="1" applyProtection="1">
      <alignment/>
      <protection/>
    </xf>
    <xf numFmtId="165" fontId="4" fillId="25" borderId="59" xfId="41" applyNumberFormat="1" applyFont="1" applyFill="1" applyBorder="1" applyAlignment="1" applyProtection="1">
      <alignment/>
      <protection/>
    </xf>
    <xf numFmtId="165" fontId="4" fillId="0" borderId="41" xfId="41" applyNumberFormat="1" applyFont="1" applyFill="1" applyBorder="1" applyAlignment="1" applyProtection="1">
      <alignment/>
      <protection/>
    </xf>
    <xf numFmtId="165" fontId="5" fillId="0" borderId="41" xfId="41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left" vertical="center" wrapText="1"/>
    </xf>
    <xf numFmtId="0" fontId="3" fillId="0" borderId="7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1" fontId="2" fillId="0" borderId="78" xfId="41" applyNumberFormat="1" applyFont="1" applyFill="1" applyBorder="1" applyAlignment="1">
      <alignment/>
    </xf>
    <xf numFmtId="1" fontId="2" fillId="25" borderId="71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 vertical="center"/>
    </xf>
    <xf numFmtId="1" fontId="2" fillId="25" borderId="43" xfId="41" applyNumberFormat="1" applyFont="1" applyFill="1" applyBorder="1" applyAlignment="1">
      <alignment vertical="center"/>
    </xf>
    <xf numFmtId="1" fontId="2" fillId="0" borderId="20" xfId="41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5" fillId="0" borderId="41" xfId="41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 indent="1"/>
    </xf>
    <xf numFmtId="165" fontId="4" fillId="0" borderId="11" xfId="41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left" wrapText="1" indent="1"/>
    </xf>
    <xf numFmtId="0" fontId="4" fillId="0" borderId="24" xfId="0" applyFont="1" applyFill="1" applyBorder="1" applyAlignment="1">
      <alignment horizontal="left" wrapText="1" indent="1"/>
    </xf>
    <xf numFmtId="0" fontId="4" fillId="0" borderId="62" xfId="0" applyFont="1" applyFill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165" fontId="2" fillId="0" borderId="11" xfId="41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79" xfId="41" applyNumberFormat="1" applyFont="1" applyFill="1" applyBorder="1" applyAlignment="1" applyProtection="1">
      <alignment/>
      <protection/>
    </xf>
    <xf numFmtId="0" fontId="4" fillId="0" borderId="8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81" xfId="0" applyFont="1" applyBorder="1" applyAlignment="1">
      <alignment horizontal="center"/>
    </xf>
    <xf numFmtId="165" fontId="5" fillId="0" borderId="15" xfId="41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" fontId="2" fillId="0" borderId="56" xfId="41" applyNumberFormat="1" applyFont="1" applyFill="1" applyBorder="1" applyAlignment="1">
      <alignment/>
    </xf>
    <xf numFmtId="0" fontId="4" fillId="0" borderId="82" xfId="0" applyFont="1" applyBorder="1" applyAlignment="1">
      <alignment horizontal="left" wrapText="1" inden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58" xfId="0" applyFont="1" applyBorder="1" applyAlignment="1">
      <alignment wrapText="1"/>
    </xf>
    <xf numFmtId="165" fontId="4" fillId="0" borderId="13" xfId="41" applyNumberFormat="1" applyFont="1" applyFill="1" applyBorder="1" applyAlignment="1" applyProtection="1">
      <alignment/>
      <protection/>
    </xf>
    <xf numFmtId="165" fontId="4" fillId="25" borderId="11" xfId="41" applyNumberFormat="1" applyFont="1" applyFill="1" applyBorder="1" applyAlignment="1" applyProtection="1">
      <alignment/>
      <protection/>
    </xf>
    <xf numFmtId="0" fontId="5" fillId="0" borderId="59" xfId="0" applyFont="1" applyBorder="1" applyAlignment="1">
      <alignment horizontal="left" wrapText="1"/>
    </xf>
    <xf numFmtId="165" fontId="4" fillId="0" borderId="52" xfId="41" applyNumberFormat="1" applyFont="1" applyFill="1" applyBorder="1" applyAlignment="1" applyProtection="1">
      <alignment vertical="center"/>
      <protection/>
    </xf>
    <xf numFmtId="165" fontId="5" fillId="0" borderId="52" xfId="41" applyNumberFormat="1" applyFont="1" applyFill="1" applyBorder="1" applyAlignment="1" applyProtection="1">
      <alignment/>
      <protection/>
    </xf>
    <xf numFmtId="165" fontId="4" fillId="0" borderId="52" xfId="41" applyNumberFormat="1" applyFont="1" applyFill="1" applyBorder="1" applyAlignment="1" applyProtection="1">
      <alignment/>
      <protection/>
    </xf>
    <xf numFmtId="165" fontId="5" fillId="25" borderId="11" xfId="41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left" wrapText="1"/>
    </xf>
    <xf numFmtId="0" fontId="5" fillId="0" borderId="83" xfId="0" applyFont="1" applyBorder="1" applyAlignment="1">
      <alignment wrapText="1"/>
    </xf>
    <xf numFmtId="0" fontId="4" fillId="0" borderId="84" xfId="0" applyFont="1" applyBorder="1" applyAlignment="1">
      <alignment horizontal="left" wrapText="1" indent="1"/>
    </xf>
    <xf numFmtId="0" fontId="5" fillId="0" borderId="41" xfId="0" applyFont="1" applyBorder="1" applyAlignment="1">
      <alignment wrapText="1"/>
    </xf>
    <xf numFmtId="0" fontId="4" fillId="0" borderId="52" xfId="0" applyFont="1" applyBorder="1" applyAlignment="1">
      <alignment horizontal="left" wrapText="1" indent="1"/>
    </xf>
    <xf numFmtId="0" fontId="4" fillId="0" borderId="48" xfId="0" applyFont="1" applyBorder="1" applyAlignment="1">
      <alignment/>
    </xf>
    <xf numFmtId="165" fontId="4" fillId="0" borderId="15" xfId="41" applyNumberFormat="1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>
      <alignment horizontal="left" wrapText="1" indent="1"/>
    </xf>
    <xf numFmtId="0" fontId="5" fillId="0" borderId="85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 inden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4" fillId="0" borderId="86" xfId="0" applyFont="1" applyBorder="1" applyAlignment="1">
      <alignment horizontal="left" wrapText="1" indent="1"/>
    </xf>
    <xf numFmtId="0" fontId="5" fillId="0" borderId="87" xfId="0" applyFont="1" applyBorder="1" applyAlignment="1">
      <alignment wrapText="1"/>
    </xf>
    <xf numFmtId="165" fontId="5" fillId="0" borderId="61" xfId="41" applyNumberFormat="1" applyFont="1" applyFill="1" applyBorder="1" applyAlignment="1" applyProtection="1">
      <alignment/>
      <protection/>
    </xf>
    <xf numFmtId="0" fontId="5" fillId="0" borderId="80" xfId="0" applyFont="1" applyBorder="1" applyAlignment="1">
      <alignment wrapText="1"/>
    </xf>
    <xf numFmtId="0" fontId="4" fillId="0" borderId="88" xfId="0" applyFont="1" applyFill="1" applyBorder="1" applyAlignment="1">
      <alignment horizontal="left" wrapText="1" indent="1"/>
    </xf>
    <xf numFmtId="165" fontId="4" fillId="0" borderId="16" xfId="41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horizontal="center"/>
    </xf>
    <xf numFmtId="165" fontId="4" fillId="25" borderId="0" xfId="41" applyNumberFormat="1" applyFont="1" applyFill="1" applyBorder="1" applyAlignment="1" applyProtection="1">
      <alignment/>
      <protection/>
    </xf>
    <xf numFmtId="165" fontId="4" fillId="25" borderId="15" xfId="41" applyNumberFormat="1" applyFont="1" applyFill="1" applyBorder="1" applyAlignment="1" applyProtection="1">
      <alignment/>
      <protection/>
    </xf>
    <xf numFmtId="0" fontId="4" fillId="25" borderId="89" xfId="0" applyFont="1" applyFill="1" applyBorder="1" applyAlignment="1">
      <alignment horizontal="left" wrapText="1" indent="1"/>
    </xf>
    <xf numFmtId="165" fontId="4" fillId="25" borderId="90" xfId="41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166" fontId="4" fillId="0" borderId="11" xfId="41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1" fontId="2" fillId="0" borderId="18" xfId="41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" fontId="2" fillId="0" borderId="11" xfId="41" applyNumberFormat="1" applyFont="1" applyBorder="1" applyAlignment="1">
      <alignment/>
    </xf>
    <xf numFmtId="1" fontId="3" fillId="0" borderId="43" xfId="41" applyNumberFormat="1" applyFont="1" applyBorder="1" applyAlignment="1">
      <alignment/>
    </xf>
    <xf numFmtId="165" fontId="20" fillId="0" borderId="0" xfId="41" applyNumberFormat="1" applyFont="1" applyAlignment="1">
      <alignment/>
    </xf>
    <xf numFmtId="0" fontId="10" fillId="0" borderId="12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1" fontId="3" fillId="0" borderId="73" xfId="41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wrapText="1"/>
    </xf>
    <xf numFmtId="1" fontId="3" fillId="0" borderId="15" xfId="41" applyNumberFormat="1" applyFont="1" applyBorder="1" applyAlignment="1">
      <alignment/>
    </xf>
    <xf numFmtId="1" fontId="3" fillId="0" borderId="71" xfId="41" applyNumberFormat="1" applyFont="1" applyBorder="1" applyAlignment="1">
      <alignment/>
    </xf>
    <xf numFmtId="0" fontId="10" fillId="0" borderId="14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0" fontId="8" fillId="0" borderId="19" xfId="0" applyFont="1" applyBorder="1" applyAlignment="1">
      <alignment wrapText="1"/>
    </xf>
    <xf numFmtId="1" fontId="3" fillId="0" borderId="20" xfId="41" applyNumberFormat="1" applyFont="1" applyBorder="1" applyAlignment="1">
      <alignment/>
    </xf>
    <xf numFmtId="1" fontId="3" fillId="0" borderId="56" xfId="41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77" xfId="0" applyNumberFormat="1" applyFont="1" applyBorder="1" applyAlignment="1">
      <alignment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165" fontId="4" fillId="0" borderId="11" xfId="41" applyNumberFormat="1" applyFont="1" applyBorder="1" applyAlignment="1">
      <alignment vertical="center"/>
    </xf>
    <xf numFmtId="165" fontId="4" fillId="0" borderId="73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165" fontId="4" fillId="0" borderId="53" xfId="41" applyNumberFormat="1" applyFont="1" applyBorder="1" applyAlignment="1">
      <alignment vertical="center"/>
    </xf>
    <xf numFmtId="165" fontId="4" fillId="0" borderId="43" xfId="4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1" applyNumberFormat="1" applyFont="1" applyBorder="1" applyAlignment="1">
      <alignment vertical="center"/>
    </xf>
    <xf numFmtId="165" fontId="4" fillId="0" borderId="78" xfId="4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165" fontId="4" fillId="0" borderId="49" xfId="41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51" xfId="0" applyNumberFormat="1" applyFont="1" applyBorder="1" applyAlignment="1">
      <alignment/>
    </xf>
    <xf numFmtId="165" fontId="4" fillId="0" borderId="13" xfId="41" applyNumberFormat="1" applyFont="1" applyBorder="1" applyAlignment="1">
      <alignment vertical="center"/>
    </xf>
    <xf numFmtId="165" fontId="4" fillId="0" borderId="52" xfId="41" applyNumberFormat="1" applyFont="1" applyBorder="1" applyAlignment="1">
      <alignment vertical="center"/>
    </xf>
    <xf numFmtId="1" fontId="3" fillId="0" borderId="72" xfId="41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166" fontId="3" fillId="0" borderId="15" xfId="41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25" borderId="13" xfId="41" applyNumberFormat="1" applyFont="1" applyFill="1" applyBorder="1" applyAlignment="1">
      <alignment wrapText="1"/>
    </xf>
    <xf numFmtId="166" fontId="3" fillId="0" borderId="13" xfId="41" applyNumberFormat="1" applyFont="1" applyFill="1" applyBorder="1" applyAlignment="1">
      <alignment horizontal="center"/>
    </xf>
    <xf numFmtId="166" fontId="3" fillId="0" borderId="49" xfId="41" applyNumberFormat="1" applyFont="1" applyFill="1" applyBorder="1" applyAlignment="1">
      <alignment wrapText="1"/>
    </xf>
    <xf numFmtId="166" fontId="3" fillId="0" borderId="18" xfId="41" applyNumberFormat="1" applyFont="1" applyFill="1" applyBorder="1" applyAlignment="1">
      <alignment wrapText="1"/>
    </xf>
    <xf numFmtId="166" fontId="3" fillId="0" borderId="51" xfId="41" applyNumberFormat="1" applyFont="1" applyFill="1" applyBorder="1" applyAlignment="1">
      <alignment wrapText="1"/>
    </xf>
    <xf numFmtId="166" fontId="3" fillId="0" borderId="54" xfId="41" applyNumberFormat="1" applyFont="1" applyBorder="1" applyAlignment="1">
      <alignment horizontal="center" vertical="center" wrapText="1"/>
    </xf>
    <xf numFmtId="166" fontId="3" fillId="0" borderId="55" xfId="41" applyNumberFormat="1" applyFont="1" applyBorder="1" applyAlignment="1">
      <alignment horizontal="center" vertical="center" wrapText="1"/>
    </xf>
    <xf numFmtId="166" fontId="2" fillId="0" borderId="52" xfId="41" applyNumberFormat="1" applyFont="1" applyFill="1" applyBorder="1" applyAlignment="1">
      <alignment/>
    </xf>
    <xf numFmtId="166" fontId="2" fillId="25" borderId="52" xfId="41" applyNumberFormat="1" applyFont="1" applyFill="1" applyBorder="1" applyAlignment="1">
      <alignment/>
    </xf>
    <xf numFmtId="166" fontId="3" fillId="25" borderId="52" xfId="41" applyNumberFormat="1" applyFont="1" applyFill="1" applyBorder="1" applyAlignment="1">
      <alignment vertical="top" wrapText="1"/>
    </xf>
    <xf numFmtId="166" fontId="3" fillId="25" borderId="52" xfId="41" applyNumberFormat="1" applyFont="1" applyFill="1" applyBorder="1" applyAlignment="1">
      <alignment/>
    </xf>
    <xf numFmtId="166" fontId="12" fillId="25" borderId="52" xfId="41" applyNumberFormat="1" applyFont="1" applyFill="1" applyBorder="1" applyAlignment="1">
      <alignment/>
    </xf>
    <xf numFmtId="166" fontId="3" fillId="25" borderId="54" xfId="41" applyNumberFormat="1" applyFont="1" applyFill="1" applyBorder="1" applyAlignment="1">
      <alignment horizontal="center" vertical="center"/>
    </xf>
    <xf numFmtId="166" fontId="4" fillId="25" borderId="64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75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76" xfId="41" applyNumberFormat="1" applyFont="1" applyFill="1" applyBorder="1" applyAlignment="1">
      <alignment/>
    </xf>
    <xf numFmtId="0" fontId="3" fillId="25" borderId="78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left" vertical="center" wrapText="1"/>
    </xf>
    <xf numFmtId="0" fontId="3" fillId="25" borderId="74" xfId="0" applyFont="1" applyFill="1" applyBorder="1" applyAlignment="1">
      <alignment wrapText="1"/>
    </xf>
    <xf numFmtId="0" fontId="3" fillId="25" borderId="78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25" borderId="52" xfId="0" applyFont="1" applyFill="1" applyBorder="1" applyAlignment="1">
      <alignment wrapText="1"/>
    </xf>
    <xf numFmtId="0" fontId="3" fillId="25" borderId="77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left" wrapText="1" indent="1"/>
    </xf>
    <xf numFmtId="0" fontId="3" fillId="25" borderId="78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8" fillId="0" borderId="50" xfId="0" applyFont="1" applyBorder="1" applyAlignment="1">
      <alignment horizontal="left" vertical="center" wrapText="1" indent="1"/>
    </xf>
    <xf numFmtId="1" fontId="2" fillId="25" borderId="15" xfId="4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3" fillId="0" borderId="49" xfId="41" applyNumberFormat="1" applyFont="1" applyBorder="1" applyAlignment="1">
      <alignment/>
    </xf>
    <xf numFmtId="1" fontId="3" fillId="0" borderId="78" xfId="41" applyNumberFormat="1" applyFont="1" applyBorder="1" applyAlignment="1">
      <alignment/>
    </xf>
    <xf numFmtId="1" fontId="3" fillId="0" borderId="11" xfId="41" applyNumberFormat="1" applyFont="1" applyBorder="1" applyAlignment="1">
      <alignment/>
    </xf>
    <xf numFmtId="0" fontId="5" fillId="0" borderId="52" xfId="0" applyFont="1" applyBorder="1" applyAlignment="1">
      <alignment horizontal="left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165" fontId="5" fillId="0" borderId="64" xfId="41" applyNumberFormat="1" applyFont="1" applyFill="1" applyBorder="1" applyAlignment="1" applyProtection="1">
      <alignment/>
      <protection/>
    </xf>
    <xf numFmtId="165" fontId="4" fillId="25" borderId="59" xfId="41" applyNumberFormat="1" applyFont="1" applyFill="1" applyBorder="1" applyAlignment="1" applyProtection="1">
      <alignment vertical="center"/>
      <protection/>
    </xf>
    <xf numFmtId="165" fontId="4" fillId="25" borderId="11" xfId="41" applyNumberFormat="1" applyFont="1" applyFill="1" applyBorder="1" applyAlignment="1" applyProtection="1">
      <alignment vertical="center"/>
      <protection/>
    </xf>
    <xf numFmtId="165" fontId="4" fillId="0" borderId="79" xfId="41" applyNumberFormat="1" applyFont="1" applyFill="1" applyBorder="1" applyAlignment="1" applyProtection="1">
      <alignment/>
      <protection/>
    </xf>
    <xf numFmtId="0" fontId="5" fillId="0" borderId="52" xfId="0" applyFont="1" applyFill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165" fontId="4" fillId="0" borderId="53" xfId="41" applyNumberFormat="1" applyFont="1" applyFill="1" applyBorder="1" applyAlignment="1" applyProtection="1">
      <alignment/>
      <protection/>
    </xf>
    <xf numFmtId="165" fontId="5" fillId="0" borderId="70" xfId="41" applyNumberFormat="1" applyFont="1" applyFill="1" applyBorder="1" applyAlignment="1" applyProtection="1">
      <alignment/>
      <protection/>
    </xf>
    <xf numFmtId="165" fontId="5" fillId="0" borderId="26" xfId="41" applyNumberFormat="1" applyFont="1" applyFill="1" applyBorder="1" applyAlignment="1" applyProtection="1">
      <alignment/>
      <protection/>
    </xf>
    <xf numFmtId="165" fontId="5" fillId="0" borderId="23" xfId="0" applyNumberFormat="1" applyFont="1" applyBorder="1" applyAlignment="1">
      <alignment/>
    </xf>
    <xf numFmtId="165" fontId="4" fillId="0" borderId="52" xfId="41" applyNumberFormat="1" applyFont="1" applyFill="1" applyBorder="1" applyAlignment="1" applyProtection="1">
      <alignment horizontal="left" wrapText="1"/>
      <protection/>
    </xf>
    <xf numFmtId="0" fontId="4" fillId="0" borderId="91" xfId="0" applyFont="1" applyBorder="1" applyAlignment="1">
      <alignment/>
    </xf>
    <xf numFmtId="0" fontId="4" fillId="0" borderId="24" xfId="0" applyFont="1" applyBorder="1" applyAlignment="1">
      <alignment/>
    </xf>
    <xf numFmtId="165" fontId="5" fillId="0" borderId="92" xfId="41" applyNumberFormat="1" applyFont="1" applyFill="1" applyBorder="1" applyAlignment="1" applyProtection="1">
      <alignment horizontal="left" wrapText="1"/>
      <protection/>
    </xf>
    <xf numFmtId="165" fontId="5" fillId="0" borderId="24" xfId="41" applyNumberFormat="1" applyFont="1" applyFill="1" applyBorder="1" applyAlignment="1" applyProtection="1">
      <alignment horizontal="left" wrapText="1"/>
      <protection/>
    </xf>
    <xf numFmtId="165" fontId="5" fillId="0" borderId="41" xfId="41" applyNumberFormat="1" applyFont="1" applyFill="1" applyBorder="1" applyAlignment="1" applyProtection="1">
      <alignment horizontal="left" wrapText="1"/>
      <protection/>
    </xf>
    <xf numFmtId="165" fontId="5" fillId="0" borderId="42" xfId="41" applyNumberFormat="1" applyFont="1" applyFill="1" applyBorder="1" applyAlignment="1" applyProtection="1">
      <alignment horizontal="left" wrapText="1"/>
      <protection/>
    </xf>
    <xf numFmtId="165" fontId="5" fillId="0" borderId="42" xfId="41" applyNumberFormat="1" applyFont="1" applyFill="1" applyBorder="1" applyAlignment="1" applyProtection="1">
      <alignment horizontal="center"/>
      <protection/>
    </xf>
    <xf numFmtId="165" fontId="5" fillId="0" borderId="24" xfId="41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5" fillId="0" borderId="16" xfId="41" applyNumberFormat="1" applyFont="1" applyFill="1" applyBorder="1" applyAlignment="1" applyProtection="1">
      <alignment horizontal="left" wrapText="1"/>
      <protection/>
    </xf>
    <xf numFmtId="165" fontId="5" fillId="0" borderId="93" xfId="41" applyNumberFormat="1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horizontal="left" wrapText="1" indent="1"/>
    </xf>
    <xf numFmtId="1" fontId="3" fillId="0" borderId="16" xfId="41" applyNumberFormat="1" applyFont="1" applyBorder="1" applyAlignment="1">
      <alignment/>
    </xf>
    <xf numFmtId="1" fontId="2" fillId="0" borderId="49" xfId="41" applyNumberFormat="1" applyFont="1" applyBorder="1" applyAlignment="1">
      <alignment/>
    </xf>
    <xf numFmtId="0" fontId="8" fillId="0" borderId="10" xfId="0" applyFont="1" applyBorder="1" applyAlignment="1">
      <alignment horizontal="left" wrapText="1" indent="1"/>
    </xf>
    <xf numFmtId="0" fontId="8" fillId="0" borderId="46" xfId="0" applyFont="1" applyBorder="1" applyAlignment="1">
      <alignment horizontal="left" wrapText="1" indent="1"/>
    </xf>
    <xf numFmtId="1" fontId="2" fillId="25" borderId="52" xfId="41" applyNumberFormat="1" applyFont="1" applyFill="1" applyBorder="1" applyAlignment="1">
      <alignment/>
    </xf>
    <xf numFmtId="0" fontId="9" fillId="0" borderId="46" xfId="0" applyFont="1" applyFill="1" applyBorder="1" applyAlignment="1">
      <alignment wrapText="1"/>
    </xf>
    <xf numFmtId="1" fontId="2" fillId="0" borderId="16" xfId="41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1" fontId="2" fillId="0" borderId="20" xfId="41" applyNumberFormat="1" applyFont="1" applyFill="1" applyBorder="1" applyAlignment="1">
      <alignment vertical="center"/>
    </xf>
    <xf numFmtId="1" fontId="3" fillId="0" borderId="23" xfId="0" applyNumberFormat="1" applyFont="1" applyBorder="1" applyAlignment="1">
      <alignment/>
    </xf>
    <xf numFmtId="0" fontId="4" fillId="0" borderId="94" xfId="0" applyFont="1" applyBorder="1" applyAlignment="1">
      <alignment horizontal="left" wrapText="1" indent="1"/>
    </xf>
    <xf numFmtId="165" fontId="4" fillId="0" borderId="13" xfId="41" applyNumberFormat="1" applyFont="1" applyFill="1" applyBorder="1" applyAlignment="1" applyProtection="1">
      <alignment vertical="center"/>
      <protection/>
    </xf>
    <xf numFmtId="165" fontId="4" fillId="0" borderId="95" xfId="41" applyNumberFormat="1" applyFont="1" applyFill="1" applyBorder="1" applyAlignment="1" applyProtection="1">
      <alignment/>
      <protection/>
    </xf>
    <xf numFmtId="0" fontId="5" fillId="25" borderId="11" xfId="0" applyFont="1" applyFill="1" applyBorder="1" applyAlignment="1">
      <alignment wrapText="1"/>
    </xf>
    <xf numFmtId="165" fontId="4" fillId="25" borderId="11" xfId="41" applyNumberFormat="1" applyFont="1" applyFill="1" applyBorder="1" applyAlignment="1" applyProtection="1">
      <alignment horizontal="left"/>
      <protection/>
    </xf>
    <xf numFmtId="0" fontId="5" fillId="25" borderId="11" xfId="0" applyFont="1" applyFill="1" applyBorder="1" applyAlignment="1">
      <alignment horizontal="center" wrapText="1"/>
    </xf>
    <xf numFmtId="0" fontId="4" fillId="25" borderId="16" xfId="0" applyFont="1" applyFill="1" applyBorder="1" applyAlignment="1">
      <alignment horizontal="left" wrapText="1" indent="1"/>
    </xf>
    <xf numFmtId="165" fontId="4" fillId="25" borderId="16" xfId="41" applyNumberFormat="1" applyFont="1" applyFill="1" applyBorder="1" applyAlignment="1" applyProtection="1">
      <alignment/>
      <protection/>
    </xf>
    <xf numFmtId="165" fontId="5" fillId="0" borderId="23" xfId="41" applyNumberFormat="1" applyFont="1" applyFill="1" applyBorder="1" applyAlignment="1" applyProtection="1">
      <alignment/>
      <protection/>
    </xf>
    <xf numFmtId="0" fontId="4" fillId="25" borderId="20" xfId="0" applyFont="1" applyFill="1" applyBorder="1" applyAlignment="1">
      <alignment horizontal="left" wrapText="1" indent="1"/>
    </xf>
    <xf numFmtId="165" fontId="4" fillId="0" borderId="20" xfId="41" applyNumberFormat="1" applyFont="1" applyFill="1" applyBorder="1" applyAlignment="1" applyProtection="1">
      <alignment/>
      <protection/>
    </xf>
    <xf numFmtId="165" fontId="4" fillId="25" borderId="20" xfId="41" applyNumberFormat="1" applyFont="1" applyFill="1" applyBorder="1" applyAlignment="1" applyProtection="1">
      <alignment/>
      <protection/>
    </xf>
    <xf numFmtId="165" fontId="5" fillId="0" borderId="56" xfId="41" applyNumberFormat="1" applyFont="1" applyFill="1" applyBorder="1" applyAlignment="1" applyProtection="1">
      <alignment/>
      <protection/>
    </xf>
    <xf numFmtId="165" fontId="4" fillId="0" borderId="43" xfId="41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left" wrapText="1" indent="1"/>
    </xf>
    <xf numFmtId="165" fontId="4" fillId="0" borderId="23" xfId="41" applyNumberFormat="1" applyFont="1" applyFill="1" applyBorder="1" applyAlignment="1" applyProtection="1">
      <alignment/>
      <protection/>
    </xf>
    <xf numFmtId="0" fontId="4" fillId="0" borderId="20" xfId="0" applyFont="1" applyBorder="1" applyAlignment="1">
      <alignment horizontal="left" wrapText="1" indent="1"/>
    </xf>
    <xf numFmtId="165" fontId="4" fillId="0" borderId="56" xfId="41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wrapText="1"/>
    </xf>
    <xf numFmtId="165" fontId="5" fillId="25" borderId="16" xfId="41" applyNumberFormat="1" applyFont="1" applyFill="1" applyBorder="1" applyAlignment="1" applyProtection="1">
      <alignment/>
      <protection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 wrapText="1"/>
    </xf>
    <xf numFmtId="165" fontId="5" fillId="0" borderId="98" xfId="41" applyNumberFormat="1" applyFont="1" applyFill="1" applyBorder="1" applyAlignment="1" applyProtection="1">
      <alignment/>
      <protection/>
    </xf>
    <xf numFmtId="165" fontId="5" fillId="0" borderId="16" xfId="41" applyNumberFormat="1" applyFont="1" applyFill="1" applyBorder="1" applyAlignment="1" applyProtection="1">
      <alignment/>
      <protection/>
    </xf>
    <xf numFmtId="166" fontId="5" fillId="25" borderId="43" xfId="0" applyNumberFormat="1" applyFont="1" applyFill="1" applyBorder="1" applyAlignment="1">
      <alignment/>
    </xf>
    <xf numFmtId="166" fontId="5" fillId="25" borderId="23" xfId="0" applyNumberFormat="1" applyFont="1" applyFill="1" applyBorder="1" applyAlignment="1">
      <alignment/>
    </xf>
    <xf numFmtId="166" fontId="5" fillId="25" borderId="55" xfId="41" applyNumberFormat="1" applyFont="1" applyFill="1" applyBorder="1" applyAlignment="1">
      <alignment/>
    </xf>
    <xf numFmtId="166" fontId="5" fillId="25" borderId="56" xfId="41" applyNumberFormat="1" applyFont="1" applyFill="1" applyBorder="1" applyAlignment="1">
      <alignment/>
    </xf>
    <xf numFmtId="166" fontId="4" fillId="25" borderId="77" xfId="41" applyNumberFormat="1" applyFont="1" applyFill="1" applyBorder="1" applyAlignment="1">
      <alignment/>
    </xf>
    <xf numFmtId="166" fontId="3" fillId="0" borderId="56" xfId="0" applyNumberFormat="1" applyFont="1" applyBorder="1" applyAlignment="1">
      <alignment horizontal="center" vertical="center" wrapText="1"/>
    </xf>
    <xf numFmtId="166" fontId="2" fillId="0" borderId="71" xfId="41" applyNumberFormat="1" applyFont="1" applyFill="1" applyBorder="1" applyAlignment="1">
      <alignment wrapText="1"/>
    </xf>
    <xf numFmtId="166" fontId="3" fillId="0" borderId="71" xfId="41" applyNumberFormat="1" applyFont="1" applyFill="1" applyBorder="1" applyAlignment="1">
      <alignment wrapText="1"/>
    </xf>
    <xf numFmtId="166" fontId="3" fillId="0" borderId="78" xfId="41" applyNumberFormat="1" applyFont="1" applyFill="1" applyBorder="1" applyAlignment="1">
      <alignment wrapText="1"/>
    </xf>
    <xf numFmtId="0" fontId="9" fillId="0" borderId="9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101" xfId="0" applyFont="1" applyBorder="1" applyAlignment="1">
      <alignment horizontal="center" vertical="center" wrapText="1"/>
    </xf>
    <xf numFmtId="1" fontId="9" fillId="0" borderId="72" xfId="41" applyNumberFormat="1" applyFont="1" applyFill="1" applyBorder="1" applyAlignment="1">
      <alignment horizontal="center" vertical="center" wrapText="1"/>
    </xf>
    <xf numFmtId="1" fontId="9" fillId="0" borderId="78" xfId="41" applyNumberFormat="1" applyFont="1" applyFill="1" applyBorder="1" applyAlignment="1">
      <alignment horizontal="center" vertical="center" wrapText="1"/>
    </xf>
    <xf numFmtId="1" fontId="9" fillId="0" borderId="71" xfId="41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91" xfId="0" applyBorder="1" applyAlignment="1">
      <alignment/>
    </xf>
    <xf numFmtId="0" fontId="14" fillId="0" borderId="54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9" fillId="0" borderId="101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1" fontId="14" fillId="0" borderId="72" xfId="41" applyNumberFormat="1" applyFont="1" applyFill="1" applyBorder="1" applyAlignment="1">
      <alignment horizontal="center" vertical="center" wrapText="1"/>
    </xf>
    <xf numFmtId="1" fontId="14" fillId="0" borderId="78" xfId="41" applyNumberFormat="1" applyFont="1" applyFill="1" applyBorder="1" applyAlignment="1">
      <alignment horizontal="center" vertical="center" wrapText="1"/>
    </xf>
    <xf numFmtId="1" fontId="14" fillId="0" borderId="71" xfId="41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75" xfId="0" applyFont="1" applyBorder="1" applyAlignment="1">
      <alignment horizontal="center" wrapText="1"/>
    </xf>
    <xf numFmtId="0" fontId="14" fillId="0" borderId="105" xfId="0" applyFont="1" applyBorder="1" applyAlignment="1">
      <alignment horizontal="center" wrapText="1"/>
    </xf>
    <xf numFmtId="0" fontId="14" fillId="0" borderId="106" xfId="0" applyFont="1" applyBorder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5" fillId="0" borderId="107" xfId="0" applyFont="1" applyBorder="1" applyAlignment="1">
      <alignment horizontal="left" wrapText="1"/>
    </xf>
    <xf numFmtId="0" fontId="5" fillId="0" borderId="108" xfId="0" applyFont="1" applyBorder="1" applyAlignment="1">
      <alignment horizontal="left" wrapText="1"/>
    </xf>
    <xf numFmtId="0" fontId="5" fillId="0" borderId="10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10" xfId="0" applyFont="1" applyBorder="1" applyAlignment="1">
      <alignment horizontal="left" wrapText="1"/>
    </xf>
    <xf numFmtId="0" fontId="5" fillId="0" borderId="1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5" fillId="0" borderId="3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165" fontId="8" fillId="0" borderId="55" xfId="41" applyNumberFormat="1" applyFont="1" applyFill="1" applyBorder="1" applyAlignment="1">
      <alignment horizontal="center" vertical="center" wrapText="1"/>
    </xf>
    <xf numFmtId="165" fontId="8" fillId="0" borderId="101" xfId="41" applyNumberFormat="1" applyFont="1" applyFill="1" applyBorder="1" applyAlignment="1">
      <alignment horizontal="center" vertical="center" wrapText="1"/>
    </xf>
    <xf numFmtId="165" fontId="8" fillId="0" borderId="91" xfId="41" applyNumberFormat="1" applyFont="1" applyFill="1" applyBorder="1" applyAlignment="1">
      <alignment horizontal="center" vertical="center" wrapText="1"/>
    </xf>
    <xf numFmtId="165" fontId="8" fillId="0" borderId="56" xfId="41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3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 wrapText="1"/>
    </xf>
    <xf numFmtId="165" fontId="8" fillId="0" borderId="52" xfId="41" applyNumberFormat="1" applyFont="1" applyFill="1" applyBorder="1" applyAlignment="1">
      <alignment horizontal="center" vertical="center" wrapText="1"/>
    </xf>
    <xf numFmtId="165" fontId="8" fillId="0" borderId="43" xfId="41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vertical="center" wrapText="1"/>
    </xf>
    <xf numFmtId="165" fontId="8" fillId="0" borderId="22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9" xfId="0" applyFont="1" applyFill="1" applyBorder="1" applyAlignment="1">
      <alignment wrapText="1"/>
    </xf>
    <xf numFmtId="166" fontId="2" fillId="0" borderId="20" xfId="41" applyNumberFormat="1" applyFont="1" applyFill="1" applyBorder="1" applyAlignment="1">
      <alignment/>
    </xf>
    <xf numFmtId="166" fontId="3" fillId="0" borderId="48" xfId="41" applyNumberFormat="1" applyFont="1" applyFill="1" applyBorder="1" applyAlignment="1">
      <alignment/>
    </xf>
    <xf numFmtId="166" fontId="2" fillId="0" borderId="48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56" xfId="41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 wrapText="1" indent="1"/>
    </xf>
    <xf numFmtId="166" fontId="2" fillId="0" borderId="15" xfId="41" applyNumberFormat="1" applyFont="1" applyFill="1" applyBorder="1" applyAlignment="1">
      <alignment/>
    </xf>
    <xf numFmtId="166" fontId="2" fillId="0" borderId="64" xfId="41" applyNumberFormat="1" applyFont="1" applyFill="1" applyBorder="1" applyAlignment="1">
      <alignment/>
    </xf>
    <xf numFmtId="166" fontId="3" fillId="0" borderId="11" xfId="41" applyNumberFormat="1" applyFont="1" applyFill="1" applyBorder="1" applyAlignment="1">
      <alignment/>
    </xf>
    <xf numFmtId="166" fontId="2" fillId="0" borderId="78" xfId="41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66" fontId="2" fillId="0" borderId="11" xfId="41" applyNumberFormat="1" applyFont="1" applyFill="1" applyBorder="1" applyAlignment="1">
      <alignment/>
    </xf>
    <xf numFmtId="166" fontId="2" fillId="0" borderId="52" xfId="41" applyNumberFormat="1" applyFont="1" applyFill="1" applyBorder="1" applyAlignment="1">
      <alignment horizontal="right"/>
    </xf>
    <xf numFmtId="166" fontId="3" fillId="25" borderId="11" xfId="41" applyNumberFormat="1" applyFont="1" applyFill="1" applyBorder="1" applyAlignment="1">
      <alignment/>
    </xf>
    <xf numFmtId="166" fontId="3" fillId="0" borderId="52" xfId="41" applyNumberFormat="1" applyFont="1" applyFill="1" applyBorder="1" applyAlignment="1">
      <alignment/>
    </xf>
    <xf numFmtId="166" fontId="2" fillId="0" borderId="73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 indent="1"/>
    </xf>
    <xf numFmtId="166" fontId="2" fillId="0" borderId="64" xfId="41" applyNumberFormat="1" applyFont="1" applyFill="1" applyBorder="1" applyAlignment="1">
      <alignment horizontal="right"/>
    </xf>
    <xf numFmtId="166" fontId="3" fillId="0" borderId="64" xfId="41" applyNumberFormat="1" applyFont="1" applyFill="1" applyBorder="1" applyAlignment="1">
      <alignment/>
    </xf>
    <xf numFmtId="166" fontId="2" fillId="0" borderId="49" xfId="41" applyNumberFormat="1" applyFont="1" applyFill="1" applyBorder="1" applyAlignment="1">
      <alignment/>
    </xf>
    <xf numFmtId="166" fontId="2" fillId="0" borderId="74" xfId="41" applyNumberFormat="1" applyFont="1" applyFill="1" applyBorder="1" applyAlignment="1">
      <alignment horizontal="right"/>
    </xf>
    <xf numFmtId="166" fontId="3" fillId="0" borderId="74" xfId="41" applyNumberFormat="1" applyFont="1" applyFill="1" applyBorder="1" applyAlignment="1">
      <alignment/>
    </xf>
    <xf numFmtId="166" fontId="2" fillId="25" borderId="13" xfId="41" applyNumberFormat="1" applyFont="1" applyFill="1" applyBorder="1" applyAlignment="1">
      <alignment/>
    </xf>
    <xf numFmtId="166" fontId="2" fillId="25" borderId="53" xfId="41" applyNumberFormat="1" applyFont="1" applyFill="1" applyBorder="1" applyAlignment="1">
      <alignment horizontal="right"/>
    </xf>
    <xf numFmtId="166" fontId="2" fillId="25" borderId="11" xfId="41" applyNumberFormat="1" applyFont="1" applyFill="1" applyBorder="1" applyAlignment="1">
      <alignment/>
    </xf>
    <xf numFmtId="166" fontId="2" fillId="25" borderId="52" xfId="41" applyNumberFormat="1" applyFont="1" applyFill="1" applyBorder="1" applyAlignment="1">
      <alignment horizontal="right"/>
    </xf>
    <xf numFmtId="166" fontId="3" fillId="25" borderId="52" xfId="41" applyNumberFormat="1" applyFont="1" applyFill="1" applyBorder="1" applyAlignment="1">
      <alignment horizontal="right"/>
    </xf>
    <xf numFmtId="166" fontId="3" fillId="25" borderId="52" xfId="41" applyNumberFormat="1" applyFont="1" applyFill="1" applyBorder="1" applyAlignment="1">
      <alignment/>
    </xf>
    <xf numFmtId="166" fontId="2" fillId="25" borderId="53" xfId="41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25" borderId="52" xfId="41" applyNumberFormat="1" applyFont="1" applyFill="1" applyBorder="1" applyAlignment="1">
      <alignment/>
    </xf>
    <xf numFmtId="166" fontId="3" fillId="25" borderId="15" xfId="41" applyNumberFormat="1" applyFont="1" applyFill="1" applyBorder="1" applyAlignment="1">
      <alignment/>
    </xf>
    <xf numFmtId="166" fontId="2" fillId="0" borderId="43" xfId="41" applyNumberFormat="1" applyFont="1" applyFill="1" applyBorder="1" applyAlignment="1">
      <alignment/>
    </xf>
    <xf numFmtId="166" fontId="2" fillId="25" borderId="88" xfId="41" applyNumberFormat="1" applyFont="1" applyFill="1" applyBorder="1" applyAlignment="1">
      <alignment/>
    </xf>
    <xf numFmtId="166" fontId="2" fillId="25" borderId="0" xfId="41" applyNumberFormat="1" applyFont="1" applyFill="1" applyBorder="1" applyAlignment="1">
      <alignment horizontal="right"/>
    </xf>
    <xf numFmtId="166" fontId="2" fillId="25" borderId="22" xfId="41" applyNumberFormat="1" applyFont="1" applyFill="1" applyBorder="1" applyAlignment="1">
      <alignment horizontal="right"/>
    </xf>
    <xf numFmtId="166" fontId="2" fillId="25" borderId="16" xfId="41" applyNumberFormat="1" applyFont="1" applyFill="1" applyBorder="1" applyAlignment="1">
      <alignment/>
    </xf>
    <xf numFmtId="166" fontId="3" fillId="25" borderId="74" xfId="41" applyNumberFormat="1" applyFont="1" applyFill="1" applyBorder="1" applyAlignment="1">
      <alignment/>
    </xf>
    <xf numFmtId="166" fontId="2" fillId="0" borderId="23" xfId="41" applyNumberFormat="1" applyFont="1" applyFill="1" applyBorder="1" applyAlignment="1">
      <alignment/>
    </xf>
    <xf numFmtId="0" fontId="8" fillId="0" borderId="44" xfId="0" applyFont="1" applyFill="1" applyBorder="1" applyAlignment="1">
      <alignment horizontal="left" vertical="center" wrapText="1"/>
    </xf>
    <xf numFmtId="165" fontId="3" fillId="25" borderId="106" xfId="41" applyNumberFormat="1" applyFont="1" applyFill="1" applyBorder="1" applyAlignment="1">
      <alignment horizontal="left" vertical="center" wrapText="1"/>
    </xf>
    <xf numFmtId="165" fontId="3" fillId="0" borderId="113" xfId="41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5" fontId="3" fillId="25" borderId="11" xfId="41" applyNumberFormat="1" applyFont="1" applyFill="1" applyBorder="1" applyAlignment="1">
      <alignment vertical="center" wrapText="1"/>
    </xf>
    <xf numFmtId="165" fontId="3" fillId="0" borderId="43" xfId="41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left" vertical="center" wrapText="1" indent="2"/>
    </xf>
    <xf numFmtId="165" fontId="3" fillId="25" borderId="16" xfId="41" applyNumberFormat="1" applyFont="1" applyFill="1" applyBorder="1" applyAlignment="1">
      <alignment vertical="center" wrapText="1"/>
    </xf>
    <xf numFmtId="165" fontId="3" fillId="0" borderId="23" xfId="4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5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9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116" xfId="0" applyFont="1" applyBorder="1" applyAlignment="1">
      <alignment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14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3" fillId="25" borderId="11" xfId="0" applyNumberFormat="1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/>
    </xf>
    <xf numFmtId="3" fontId="2" fillId="25" borderId="13" xfId="0" applyNumberFormat="1" applyFont="1" applyFill="1" applyBorder="1" applyAlignment="1">
      <alignment/>
    </xf>
    <xf numFmtId="3" fontId="2" fillId="25" borderId="1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 indent="1"/>
    </xf>
    <xf numFmtId="3" fontId="2" fillId="0" borderId="26" xfId="0" applyNumberFormat="1" applyFont="1" applyFill="1" applyBorder="1" applyAlignment="1">
      <alignment/>
    </xf>
    <xf numFmtId="3" fontId="2" fillId="25" borderId="26" xfId="0" applyNumberFormat="1" applyFont="1" applyFill="1" applyBorder="1" applyAlignment="1">
      <alignment/>
    </xf>
    <xf numFmtId="3" fontId="3" fillId="25" borderId="26" xfId="0" applyNumberFormat="1" applyFont="1" applyFill="1" applyBorder="1" applyAlignment="1">
      <alignment/>
    </xf>
    <xf numFmtId="3" fontId="2" fillId="25" borderId="16" xfId="0" applyNumberFormat="1" applyFont="1" applyFill="1" applyBorder="1" applyAlignment="1">
      <alignment/>
    </xf>
    <xf numFmtId="0" fontId="2" fillId="0" borderId="115" xfId="0" applyFont="1" applyBorder="1" applyAlignment="1">
      <alignment/>
    </xf>
    <xf numFmtId="0" fontId="3" fillId="0" borderId="44" xfId="0" applyFont="1" applyFill="1" applyBorder="1" applyAlignment="1">
      <alignment vertical="top" wrapText="1"/>
    </xf>
    <xf numFmtId="3" fontId="3" fillId="0" borderId="48" xfId="0" applyNumberFormat="1" applyFont="1" applyFill="1" applyBorder="1" applyAlignment="1">
      <alignment/>
    </xf>
    <xf numFmtId="3" fontId="3" fillId="25" borderId="48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indent="1"/>
    </xf>
    <xf numFmtId="3" fontId="3" fillId="0" borderId="4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 indent="4"/>
    </xf>
    <xf numFmtId="3" fontId="3" fillId="0" borderId="26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0" borderId="68" xfId="0" applyFont="1" applyBorder="1" applyAlignment="1">
      <alignment/>
    </xf>
    <xf numFmtId="0" fontId="5" fillId="0" borderId="80" xfId="0" applyFont="1" applyBorder="1" applyAlignment="1">
      <alignment horizontal="left" wrapText="1"/>
    </xf>
    <xf numFmtId="0" fontId="4" fillId="0" borderId="59" xfId="0" applyFont="1" applyBorder="1" applyAlignment="1">
      <alignment/>
    </xf>
    <xf numFmtId="0" fontId="5" fillId="0" borderId="38" xfId="0" applyFont="1" applyBorder="1" applyAlignment="1">
      <alignment wrapText="1"/>
    </xf>
    <xf numFmtId="165" fontId="5" fillId="0" borderId="40" xfId="41" applyNumberFormat="1" applyFont="1" applyFill="1" applyBorder="1" applyAlignment="1" applyProtection="1">
      <alignment horizontal="center"/>
      <protection/>
    </xf>
    <xf numFmtId="165" fontId="4" fillId="0" borderId="58" xfId="41" applyNumberFormat="1" applyFont="1" applyFill="1" applyBorder="1" applyAlignment="1" applyProtection="1">
      <alignment horizontal="center"/>
      <protection/>
    </xf>
    <xf numFmtId="165" fontId="4" fillId="0" borderId="40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2"/>
    </xf>
    <xf numFmtId="165" fontId="4" fillId="0" borderId="11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4"/>
    </xf>
    <xf numFmtId="0" fontId="4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165" fontId="5" fillId="0" borderId="93" xfId="41" applyNumberFormat="1" applyFont="1" applyFill="1" applyBorder="1" applyAlignment="1" applyProtection="1">
      <alignment horizontal="center"/>
      <protection/>
    </xf>
    <xf numFmtId="0" fontId="5" fillId="0" borderId="117" xfId="0" applyFont="1" applyBorder="1" applyAlignment="1">
      <alignment horizontal="left" wrapText="1"/>
    </xf>
    <xf numFmtId="0" fontId="4" fillId="0" borderId="58" xfId="0" applyFont="1" applyBorder="1" applyAlignment="1">
      <alignment/>
    </xf>
    <xf numFmtId="165" fontId="5" fillId="0" borderId="67" xfId="41" applyNumberFormat="1" applyFont="1" applyFill="1" applyBorder="1" applyAlignment="1" applyProtection="1">
      <alignment horizontal="left" wrapText="1"/>
      <protection/>
    </xf>
    <xf numFmtId="165" fontId="5" fillId="0" borderId="118" xfId="41" applyNumberFormat="1" applyFont="1" applyFill="1" applyBorder="1" applyAlignment="1" applyProtection="1">
      <alignment horizontal="left" wrapText="1"/>
      <protection/>
    </xf>
    <xf numFmtId="0" fontId="4" fillId="0" borderId="58" xfId="0" applyFont="1" applyBorder="1" applyAlignment="1">
      <alignment horizontal="left" wrapText="1" indent="1"/>
    </xf>
    <xf numFmtId="165" fontId="4" fillId="0" borderId="79" xfId="41" applyNumberFormat="1" applyFont="1" applyFill="1" applyBorder="1" applyAlignment="1" applyProtection="1">
      <alignment horizontal="left" wrapText="1"/>
      <protection/>
    </xf>
    <xf numFmtId="0" fontId="4" fillId="0" borderId="38" xfId="0" applyFont="1" applyBorder="1" applyAlignment="1">
      <alignment horizontal="left" wrapText="1"/>
    </xf>
    <xf numFmtId="165" fontId="5" fillId="0" borderId="119" xfId="41" applyNumberFormat="1" applyFont="1" applyFill="1" applyBorder="1" applyAlignment="1" applyProtection="1">
      <alignment horizontal="left" wrapText="1"/>
      <protection/>
    </xf>
    <xf numFmtId="165" fontId="4" fillId="25" borderId="58" xfId="41" applyNumberFormat="1" applyFont="1" applyFill="1" applyBorder="1" applyAlignment="1" applyProtection="1">
      <alignment horizontal="left" wrapText="1"/>
      <protection/>
    </xf>
    <xf numFmtId="165" fontId="4" fillId="25" borderId="118" xfId="41" applyNumberFormat="1" applyFont="1" applyFill="1" applyBorder="1" applyAlignment="1" applyProtection="1">
      <alignment horizontal="left" wrapText="1"/>
      <protection/>
    </xf>
    <xf numFmtId="165" fontId="5" fillId="25" borderId="58" xfId="41" applyNumberFormat="1" applyFont="1" applyFill="1" applyBorder="1" applyAlignment="1" applyProtection="1">
      <alignment horizontal="left" wrapText="1"/>
      <protection/>
    </xf>
    <xf numFmtId="165" fontId="5" fillId="25" borderId="40" xfId="41" applyNumberFormat="1" applyFont="1" applyFill="1" applyBorder="1" applyAlignment="1" applyProtection="1">
      <alignment horizontal="left" wrapText="1"/>
      <protection/>
    </xf>
    <xf numFmtId="165" fontId="4" fillId="25" borderId="58" xfId="41" applyNumberFormat="1" applyFont="1" applyFill="1" applyBorder="1" applyAlignment="1" applyProtection="1">
      <alignment/>
      <protection/>
    </xf>
    <xf numFmtId="165" fontId="4" fillId="25" borderId="43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4" fillId="0" borderId="38" xfId="0" applyFont="1" applyBorder="1" applyAlignment="1">
      <alignment horizontal="left" indent="2"/>
    </xf>
    <xf numFmtId="165" fontId="5" fillId="25" borderId="60" xfId="41" applyNumberFormat="1" applyFont="1" applyFill="1" applyBorder="1" applyAlignment="1" applyProtection="1">
      <alignment horizontal="left" wrapText="1"/>
      <protection/>
    </xf>
    <xf numFmtId="165" fontId="5" fillId="25" borderId="93" xfId="41" applyNumberFormat="1" applyFont="1" applyFill="1" applyBorder="1" applyAlignment="1" applyProtection="1">
      <alignment horizontal="left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6" fontId="4" fillId="0" borderId="20" xfId="41" applyNumberFormat="1" applyFont="1" applyFill="1" applyBorder="1" applyAlignment="1">
      <alignment/>
    </xf>
    <xf numFmtId="166" fontId="4" fillId="0" borderId="56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66" fontId="4" fillId="0" borderId="43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166" fontId="4" fillId="25" borderId="11" xfId="41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166" fontId="4" fillId="0" borderId="11" xfId="41" applyNumberFormat="1" applyFont="1" applyBorder="1" applyAlignment="1">
      <alignment horizontal="center" vertical="center"/>
    </xf>
    <xf numFmtId="166" fontId="4" fillId="0" borderId="43" xfId="41" applyNumberFormat="1" applyFont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5" fillId="0" borderId="16" xfId="0" applyFont="1" applyBorder="1" applyAlignment="1">
      <alignment horizontal="center"/>
    </xf>
    <xf numFmtId="166" fontId="5" fillId="0" borderId="23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25" borderId="0" xfId="0" applyFont="1" applyFill="1" applyBorder="1" applyAlignment="1">
      <alignment/>
    </xf>
    <xf numFmtId="166" fontId="4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wrapText="1"/>
    </xf>
    <xf numFmtId="166" fontId="2" fillId="25" borderId="64" xfId="41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/>
    </xf>
    <xf numFmtId="166" fontId="3" fillId="25" borderId="71" xfId="41" applyNumberFormat="1" applyFont="1" applyFill="1" applyBorder="1" applyAlignment="1">
      <alignment/>
    </xf>
    <xf numFmtId="166" fontId="3" fillId="0" borderId="0" xfId="41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166" fontId="3" fillId="25" borderId="18" xfId="41" applyNumberFormat="1" applyFont="1" applyFill="1" applyBorder="1" applyAlignment="1">
      <alignment wrapText="1"/>
    </xf>
    <xf numFmtId="166" fontId="3" fillId="25" borderId="51" xfId="41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4" fillId="0" borderId="27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" fillId="0" borderId="12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166" fontId="3" fillId="0" borderId="71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6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9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3" fillId="0" borderId="122" xfId="0" applyFont="1" applyBorder="1" applyAlignment="1">
      <alignment/>
    </xf>
    <xf numFmtId="166" fontId="3" fillId="0" borderId="18" xfId="41" applyNumberFormat="1" applyFont="1" applyBorder="1" applyAlignment="1">
      <alignment wrapText="1"/>
    </xf>
    <xf numFmtId="166" fontId="3" fillId="0" borderId="51" xfId="41" applyNumberFormat="1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53" xfId="0" applyFont="1" applyBorder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52" xfId="41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/>
    </xf>
    <xf numFmtId="166" fontId="3" fillId="0" borderId="18" xfId="0" applyNumberFormat="1" applyFont="1" applyBorder="1" applyAlignment="1">
      <alignment/>
    </xf>
    <xf numFmtId="166" fontId="3" fillId="0" borderId="51" xfId="0" applyNumberFormat="1" applyFont="1" applyBorder="1" applyAlignment="1">
      <alignment/>
    </xf>
    <xf numFmtId="0" fontId="2" fillId="25" borderId="0" xfId="0" applyFon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3.28125" style="34" bestFit="1" customWidth="1"/>
    <col min="2" max="2" width="11.00390625" style="27" bestFit="1" customWidth="1"/>
    <col min="3" max="3" width="9.8515625" style="27" bestFit="1" customWidth="1"/>
    <col min="4" max="4" width="11.00390625" style="27" bestFit="1" customWidth="1"/>
    <col min="5" max="5" width="49.00390625" style="27" bestFit="1" customWidth="1"/>
    <col min="6" max="6" width="12.00390625" style="35" bestFit="1" customWidth="1"/>
    <col min="7" max="7" width="9.8515625" style="27" bestFit="1" customWidth="1"/>
    <col min="8" max="8" width="11.00390625" style="27" bestFit="1" customWidth="1"/>
    <col min="9" max="16384" width="9.140625" style="27" customWidth="1"/>
  </cols>
  <sheetData>
    <row r="1" spans="1:9" ht="30.75" thickBot="1">
      <c r="A1" s="24" t="s">
        <v>23</v>
      </c>
      <c r="B1" s="25" t="s">
        <v>83</v>
      </c>
      <c r="C1" s="25" t="s">
        <v>457</v>
      </c>
      <c r="D1" s="25" t="s">
        <v>458</v>
      </c>
      <c r="E1" s="25" t="s">
        <v>24</v>
      </c>
      <c r="F1" s="417" t="s">
        <v>83</v>
      </c>
      <c r="G1" s="25" t="s">
        <v>457</v>
      </c>
      <c r="H1" s="25" t="s">
        <v>458</v>
      </c>
      <c r="I1" s="26"/>
    </row>
    <row r="2" spans="1:9" ht="15">
      <c r="A2" s="36" t="s">
        <v>25</v>
      </c>
      <c r="B2" s="37"/>
      <c r="C2" s="37"/>
      <c r="D2" s="37"/>
      <c r="E2" s="38" t="s">
        <v>26</v>
      </c>
      <c r="F2" s="418"/>
      <c r="G2" s="37"/>
      <c r="H2" s="514"/>
      <c r="I2" s="26"/>
    </row>
    <row r="3" spans="1:9" ht="13.5">
      <c r="A3" s="198" t="s">
        <v>35</v>
      </c>
      <c r="B3" s="90">
        <v>1224830</v>
      </c>
      <c r="C3" s="90"/>
      <c r="D3" s="90">
        <f>SUM(B3:C3)</f>
        <v>1224830</v>
      </c>
      <c r="E3" s="90" t="s">
        <v>27</v>
      </c>
      <c r="F3" s="419">
        <v>1302129</v>
      </c>
      <c r="G3" s="90"/>
      <c r="H3" s="515">
        <f>SUM(F3:G3)</f>
        <v>1302129</v>
      </c>
      <c r="I3" s="26"/>
    </row>
    <row r="4" spans="1:9" ht="13.5">
      <c r="A4" s="199" t="s">
        <v>183</v>
      </c>
      <c r="B4" s="91">
        <v>1128892</v>
      </c>
      <c r="C4" s="90"/>
      <c r="D4" s="90">
        <f aca="true" t="shared" si="0" ref="D4:D22">SUM(B4:C4)</f>
        <v>1128892</v>
      </c>
      <c r="E4" s="90" t="s">
        <v>79</v>
      </c>
      <c r="F4" s="419">
        <v>274094</v>
      </c>
      <c r="G4" s="90"/>
      <c r="H4" s="515">
        <f aca="true" t="shared" si="1" ref="H4:H22">SUM(F4:G4)</f>
        <v>274094</v>
      </c>
      <c r="I4" s="26"/>
    </row>
    <row r="5" spans="1:9" ht="13.5">
      <c r="A5" s="199" t="s">
        <v>128</v>
      </c>
      <c r="B5" s="226">
        <v>663955</v>
      </c>
      <c r="C5" s="226"/>
      <c r="D5" s="90">
        <f t="shared" si="0"/>
        <v>663955</v>
      </c>
      <c r="E5" s="91" t="s">
        <v>37</v>
      </c>
      <c r="F5" s="420">
        <v>1345535</v>
      </c>
      <c r="G5" s="226">
        <v>600</v>
      </c>
      <c r="H5" s="515">
        <f t="shared" si="1"/>
        <v>1346135</v>
      </c>
      <c r="I5" s="26"/>
    </row>
    <row r="6" spans="1:9" ht="13.5">
      <c r="A6" s="199" t="s">
        <v>190</v>
      </c>
      <c r="B6" s="226">
        <v>232141</v>
      </c>
      <c r="C6" s="226"/>
      <c r="D6" s="90">
        <f t="shared" si="0"/>
        <v>232141</v>
      </c>
      <c r="E6" s="91" t="s">
        <v>191</v>
      </c>
      <c r="F6" s="420">
        <v>85229</v>
      </c>
      <c r="G6" s="226"/>
      <c r="H6" s="515">
        <f t="shared" si="1"/>
        <v>85229</v>
      </c>
      <c r="I6" s="26"/>
    </row>
    <row r="7" spans="1:9" ht="13.5">
      <c r="A7" s="199" t="s">
        <v>283</v>
      </c>
      <c r="B7" s="226">
        <v>8284</v>
      </c>
      <c r="C7" s="226"/>
      <c r="D7" s="90">
        <f t="shared" si="0"/>
        <v>8284</v>
      </c>
      <c r="E7" s="91" t="s">
        <v>192</v>
      </c>
      <c r="F7" s="420">
        <v>136579</v>
      </c>
      <c r="G7" s="226">
        <v>150</v>
      </c>
      <c r="H7" s="515">
        <f t="shared" si="1"/>
        <v>136729</v>
      </c>
      <c r="I7" s="26"/>
    </row>
    <row r="8" spans="1:9" ht="13.5">
      <c r="A8" s="28" t="s">
        <v>356</v>
      </c>
      <c r="B8" s="227">
        <v>64824</v>
      </c>
      <c r="C8" s="227"/>
      <c r="D8" s="90">
        <f t="shared" si="0"/>
        <v>64824</v>
      </c>
      <c r="E8" s="91" t="s">
        <v>187</v>
      </c>
      <c r="F8" s="420">
        <v>21150</v>
      </c>
      <c r="G8" s="227"/>
      <c r="H8" s="515">
        <f t="shared" si="1"/>
        <v>21150</v>
      </c>
      <c r="I8" s="26"/>
    </row>
    <row r="9" spans="1:9" ht="13.5">
      <c r="A9" s="28" t="s">
        <v>184</v>
      </c>
      <c r="B9" s="226">
        <v>3848</v>
      </c>
      <c r="C9" s="226"/>
      <c r="D9" s="90">
        <f t="shared" si="0"/>
        <v>3848</v>
      </c>
      <c r="E9" s="91" t="s">
        <v>28</v>
      </c>
      <c r="F9" s="420">
        <v>76263</v>
      </c>
      <c r="G9" s="226">
        <v>-10750</v>
      </c>
      <c r="H9" s="515">
        <f t="shared" si="1"/>
        <v>65513</v>
      </c>
      <c r="I9" s="26"/>
    </row>
    <row r="10" spans="1:9" ht="13.5">
      <c r="A10" s="28" t="s">
        <v>36</v>
      </c>
      <c r="B10" s="226">
        <v>0</v>
      </c>
      <c r="C10" s="226"/>
      <c r="D10" s="90">
        <f t="shared" si="0"/>
        <v>0</v>
      </c>
      <c r="E10" s="91" t="s">
        <v>189</v>
      </c>
      <c r="F10" s="420"/>
      <c r="G10" s="226"/>
      <c r="H10" s="515">
        <f t="shared" si="1"/>
        <v>0</v>
      </c>
      <c r="I10" s="26"/>
    </row>
    <row r="11" spans="1:9" ht="15">
      <c r="A11" s="30" t="s">
        <v>31</v>
      </c>
      <c r="B11" s="228">
        <f>SUM(B3:B10)</f>
        <v>3326774</v>
      </c>
      <c r="C11" s="228">
        <f>SUM(C3:C10)</f>
        <v>0</v>
      </c>
      <c r="D11" s="410">
        <f>SUM(B11:C11)</f>
        <v>3326774</v>
      </c>
      <c r="E11" s="91" t="s">
        <v>215</v>
      </c>
      <c r="F11" s="420">
        <v>38550</v>
      </c>
      <c r="G11" s="228"/>
      <c r="H11" s="515">
        <f t="shared" si="1"/>
        <v>38550</v>
      </c>
      <c r="I11" s="26"/>
    </row>
    <row r="12" spans="1:9" ht="15">
      <c r="A12" s="127"/>
      <c r="B12" s="229"/>
      <c r="C12" s="229"/>
      <c r="D12" s="90"/>
      <c r="E12" s="93" t="s">
        <v>29</v>
      </c>
      <c r="F12" s="421">
        <f>SUM(F3:F11)</f>
        <v>3279529</v>
      </c>
      <c r="G12" s="421">
        <f>SUM(G3:G11)</f>
        <v>-10000</v>
      </c>
      <c r="H12" s="516">
        <f t="shared" si="1"/>
        <v>3269529</v>
      </c>
      <c r="I12" s="26"/>
    </row>
    <row r="13" spans="1:9" ht="15">
      <c r="A13" s="197"/>
      <c r="B13" s="226"/>
      <c r="C13" s="226"/>
      <c r="D13" s="90"/>
      <c r="E13" s="93"/>
      <c r="F13" s="422"/>
      <c r="G13" s="226"/>
      <c r="H13" s="515">
        <f t="shared" si="1"/>
        <v>0</v>
      </c>
      <c r="I13" s="26"/>
    </row>
    <row r="14" spans="1:10" ht="15">
      <c r="A14" s="128" t="s">
        <v>32</v>
      </c>
      <c r="B14" s="227"/>
      <c r="C14" s="227"/>
      <c r="D14" s="90"/>
      <c r="E14" s="94" t="s">
        <v>30</v>
      </c>
      <c r="F14" s="423"/>
      <c r="G14" s="227"/>
      <c r="H14" s="515">
        <f t="shared" si="1"/>
        <v>0</v>
      </c>
      <c r="I14" s="95"/>
      <c r="J14" s="96"/>
    </row>
    <row r="15" spans="1:10" ht="13.5">
      <c r="A15" s="129" t="s">
        <v>194</v>
      </c>
      <c r="B15" s="226">
        <v>325683</v>
      </c>
      <c r="C15" s="226"/>
      <c r="D15" s="90">
        <f t="shared" si="0"/>
        <v>325683</v>
      </c>
      <c r="E15" s="91" t="s">
        <v>185</v>
      </c>
      <c r="F15" s="420">
        <v>3267804</v>
      </c>
      <c r="G15" s="226">
        <v>10000</v>
      </c>
      <c r="H15" s="515">
        <f t="shared" si="1"/>
        <v>3277804</v>
      </c>
      <c r="I15" s="95"/>
      <c r="J15" s="96"/>
    </row>
    <row r="16" spans="1:9" ht="13.5">
      <c r="A16" s="199" t="s">
        <v>193</v>
      </c>
      <c r="B16" s="226">
        <v>118596</v>
      </c>
      <c r="C16" s="226">
        <v>-17500</v>
      </c>
      <c r="D16" s="90">
        <f t="shared" si="0"/>
        <v>101096</v>
      </c>
      <c r="E16" s="91" t="s">
        <v>84</v>
      </c>
      <c r="F16" s="420">
        <v>659712</v>
      </c>
      <c r="G16" s="226">
        <v>47851</v>
      </c>
      <c r="H16" s="515">
        <f t="shared" si="1"/>
        <v>707563</v>
      </c>
      <c r="I16" s="26"/>
    </row>
    <row r="17" spans="1:9" ht="13.5">
      <c r="A17" s="199" t="s">
        <v>282</v>
      </c>
      <c r="B17" s="226">
        <v>0</v>
      </c>
      <c r="C17" s="226"/>
      <c r="D17" s="90">
        <f t="shared" si="0"/>
        <v>0</v>
      </c>
      <c r="E17" s="91" t="s">
        <v>284</v>
      </c>
      <c r="F17" s="420">
        <v>3000</v>
      </c>
      <c r="G17" s="226"/>
      <c r="H17" s="515">
        <f t="shared" si="1"/>
        <v>3000</v>
      </c>
      <c r="I17" s="26"/>
    </row>
    <row r="18" spans="1:9" ht="13.5">
      <c r="A18" s="28" t="s">
        <v>188</v>
      </c>
      <c r="B18" s="226">
        <v>1000</v>
      </c>
      <c r="C18" s="226"/>
      <c r="D18" s="90">
        <f t="shared" si="0"/>
        <v>1000</v>
      </c>
      <c r="E18" s="92" t="s">
        <v>287</v>
      </c>
      <c r="F18" s="420">
        <v>16555</v>
      </c>
      <c r="G18" s="226"/>
      <c r="H18" s="515">
        <f t="shared" si="1"/>
        <v>16555</v>
      </c>
      <c r="I18" s="26"/>
    </row>
    <row r="19" spans="1:9" ht="13.5">
      <c r="A19" s="28" t="s">
        <v>186</v>
      </c>
      <c r="B19" s="226">
        <v>3779006</v>
      </c>
      <c r="C19" s="226"/>
      <c r="D19" s="90">
        <f t="shared" si="0"/>
        <v>3779006</v>
      </c>
      <c r="E19" s="91" t="s">
        <v>286</v>
      </c>
      <c r="F19" s="420">
        <v>324459</v>
      </c>
      <c r="G19" s="226">
        <v>-65351</v>
      </c>
      <c r="H19" s="515">
        <f t="shared" si="1"/>
        <v>259108</v>
      </c>
      <c r="I19" s="26"/>
    </row>
    <row r="20" spans="1:9" ht="13.5">
      <c r="A20" s="28" t="s">
        <v>80</v>
      </c>
      <c r="B20" s="226">
        <v>0</v>
      </c>
      <c r="C20" s="226"/>
      <c r="D20" s="90">
        <f t="shared" si="0"/>
        <v>0</v>
      </c>
      <c r="E20" s="29" t="s">
        <v>285</v>
      </c>
      <c r="F20" s="420">
        <v>0</v>
      </c>
      <c r="G20" s="226"/>
      <c r="H20" s="515">
        <f t="shared" si="1"/>
        <v>0</v>
      </c>
      <c r="I20" s="26"/>
    </row>
    <row r="21" spans="1:9" ht="15.75" thickBot="1">
      <c r="A21" s="411" t="s">
        <v>110</v>
      </c>
      <c r="B21" s="412">
        <f>SUM(B14:B20)</f>
        <v>4224285</v>
      </c>
      <c r="C21" s="412">
        <f>SUM(C14:C20)</f>
        <v>-17500</v>
      </c>
      <c r="D21" s="414">
        <f>SUM(B21:C21)</f>
        <v>4206785</v>
      </c>
      <c r="E21" s="413" t="s">
        <v>33</v>
      </c>
      <c r="F21" s="184">
        <f>SUM(F15:F20)</f>
        <v>4271530</v>
      </c>
      <c r="G21" s="184">
        <f>SUM(G15:G20)</f>
        <v>-7500</v>
      </c>
      <c r="H21" s="517">
        <f t="shared" si="1"/>
        <v>4264030</v>
      </c>
      <c r="I21" s="26"/>
    </row>
    <row r="22" spans="1:9" s="33" customFormat="1" ht="15.75" thickBot="1">
      <c r="A22" s="24" t="s">
        <v>34</v>
      </c>
      <c r="B22" s="230">
        <f>SUM(B11+B21)</f>
        <v>7551059</v>
      </c>
      <c r="C22" s="230">
        <f>SUM(C11+C21)</f>
        <v>-17500</v>
      </c>
      <c r="D22" s="415">
        <f t="shared" si="0"/>
        <v>7533559</v>
      </c>
      <c r="E22" s="31" t="s">
        <v>34</v>
      </c>
      <c r="F22" s="424">
        <f>SUM(F12+F21)</f>
        <v>7551059</v>
      </c>
      <c r="G22" s="424">
        <f>SUM(G12+G21)</f>
        <v>-17500</v>
      </c>
      <c r="H22" s="416">
        <f t="shared" si="1"/>
        <v>7533559</v>
      </c>
      <c r="I22" s="32"/>
    </row>
    <row r="24" spans="5:6" ht="15">
      <c r="E24" s="285"/>
      <c r="F24" s="286"/>
    </row>
  </sheetData>
  <sheetProtection/>
  <printOptions/>
  <pageMargins left="0.31496062992125984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2018.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82">
      <selection activeCell="J103" sqref="J103"/>
    </sheetView>
  </sheetViews>
  <sheetFormatPr defaultColWidth="9.140625" defaultRowHeight="12.75"/>
  <cols>
    <col min="1" max="1" width="4.421875" style="77" customWidth="1"/>
    <col min="2" max="2" width="63.421875" style="78" customWidth="1"/>
    <col min="3" max="3" width="14.140625" style="7" bestFit="1" customWidth="1"/>
    <col min="4" max="4" width="11.28125" style="7" bestFit="1" customWidth="1"/>
    <col min="5" max="5" width="14.140625" style="7" bestFit="1" customWidth="1"/>
    <col min="6" max="6" width="11.140625" style="3" bestFit="1" customWidth="1"/>
    <col min="7" max="7" width="14.140625" style="3" bestFit="1" customWidth="1"/>
    <col min="8" max="13" width="9.140625" style="3" customWidth="1"/>
    <col min="14" max="14" width="9.140625" style="16" customWidth="1"/>
    <col min="15" max="16384" width="9.140625" style="3" customWidth="1"/>
  </cols>
  <sheetData>
    <row r="1" spans="1:7" ht="45.75" thickBot="1">
      <c r="A1" s="63" t="s">
        <v>10</v>
      </c>
      <c r="B1" s="64" t="s">
        <v>48</v>
      </c>
      <c r="C1" s="162" t="s">
        <v>245</v>
      </c>
      <c r="D1" s="448" t="s">
        <v>457</v>
      </c>
      <c r="E1" s="102" t="s">
        <v>458</v>
      </c>
      <c r="F1" s="102" t="s">
        <v>116</v>
      </c>
      <c r="G1" s="151" t="s">
        <v>117</v>
      </c>
    </row>
    <row r="2" spans="1:7" ht="16.5" customHeight="1">
      <c r="A2" s="582" t="s">
        <v>51</v>
      </c>
      <c r="B2" s="583"/>
      <c r="C2" s="584"/>
      <c r="D2" s="449"/>
      <c r="E2" s="450"/>
      <c r="F2" s="326"/>
      <c r="G2" s="159"/>
    </row>
    <row r="3" spans="1:7" s="16" customFormat="1" ht="15">
      <c r="A3" s="65">
        <v>1</v>
      </c>
      <c r="B3" s="324" t="s">
        <v>104</v>
      </c>
      <c r="C3" s="195">
        <f>SUM(C4:C6)</f>
        <v>190880</v>
      </c>
      <c r="D3" s="195">
        <f>SUM(D4:D6)</f>
        <v>10000</v>
      </c>
      <c r="E3" s="195">
        <f>SUM(C3:D3)</f>
        <v>200880</v>
      </c>
      <c r="F3" s="195">
        <f>SUM(F4:F4)</f>
        <v>0</v>
      </c>
      <c r="G3" s="300">
        <f>E3-F3</f>
        <v>200880</v>
      </c>
    </row>
    <row r="4" spans="1:7" s="16" customFormat="1" ht="16.5">
      <c r="A4" s="65"/>
      <c r="B4" s="323" t="s">
        <v>288</v>
      </c>
      <c r="C4" s="187">
        <v>20000</v>
      </c>
      <c r="D4" s="187"/>
      <c r="E4" s="187">
        <f aca="true" t="shared" si="0" ref="E4:E67">SUM(C4:D4)</f>
        <v>20000</v>
      </c>
      <c r="F4" s="187"/>
      <c r="G4" s="454">
        <f aca="true" t="shared" si="1" ref="G4:G68">E4-F4</f>
        <v>20000</v>
      </c>
    </row>
    <row r="5" spans="1:7" s="16" customFormat="1" ht="16.5">
      <c r="A5" s="83"/>
      <c r="B5" s="194" t="s">
        <v>289</v>
      </c>
      <c r="C5" s="187">
        <v>170880</v>
      </c>
      <c r="D5" s="187"/>
      <c r="E5" s="187">
        <f t="shared" si="0"/>
        <v>170880</v>
      </c>
      <c r="F5" s="187"/>
      <c r="G5" s="454">
        <f t="shared" si="1"/>
        <v>170880</v>
      </c>
    </row>
    <row r="6" spans="1:7" s="16" customFormat="1" ht="16.5">
      <c r="A6" s="83"/>
      <c r="B6" s="325" t="s">
        <v>462</v>
      </c>
      <c r="C6" s="187">
        <v>0</v>
      </c>
      <c r="D6" s="187">
        <v>10000</v>
      </c>
      <c r="E6" s="187">
        <f t="shared" si="0"/>
        <v>10000</v>
      </c>
      <c r="F6" s="187"/>
      <c r="G6" s="454">
        <f t="shared" si="1"/>
        <v>10000</v>
      </c>
    </row>
    <row r="7" spans="1:7" ht="16.5" customHeight="1">
      <c r="A7" s="84"/>
      <c r="B7" s="321"/>
      <c r="C7" s="447"/>
      <c r="D7" s="130"/>
      <c r="E7" s="195"/>
      <c r="F7" s="9"/>
      <c r="G7" s="454">
        <f t="shared" si="1"/>
        <v>0</v>
      </c>
    </row>
    <row r="8" spans="1:7" ht="16.5" customHeight="1">
      <c r="A8" s="65">
        <v>2</v>
      </c>
      <c r="B8" s="322" t="s">
        <v>362</v>
      </c>
      <c r="C8" s="318">
        <f>SUM(C9)</f>
        <v>11000</v>
      </c>
      <c r="D8" s="318">
        <f>SUM(D9)</f>
        <v>0</v>
      </c>
      <c r="E8" s="195">
        <f t="shared" si="0"/>
        <v>11000</v>
      </c>
      <c r="F8" s="195">
        <f>SUM(F9)</f>
        <v>0</v>
      </c>
      <c r="G8" s="300">
        <f t="shared" si="1"/>
        <v>11000</v>
      </c>
    </row>
    <row r="9" spans="1:7" ht="33">
      <c r="A9" s="65"/>
      <c r="B9" s="294" t="s">
        <v>336</v>
      </c>
      <c r="C9" s="317">
        <v>11000</v>
      </c>
      <c r="D9" s="290"/>
      <c r="E9" s="187">
        <f t="shared" si="0"/>
        <v>11000</v>
      </c>
      <c r="F9" s="187"/>
      <c r="G9" s="454">
        <f t="shared" si="1"/>
        <v>11000</v>
      </c>
    </row>
    <row r="10" spans="1:7" ht="16.5" customHeight="1">
      <c r="A10" s="84"/>
      <c r="B10" s="72"/>
      <c r="C10" s="316"/>
      <c r="D10" s="130"/>
      <c r="E10" s="195"/>
      <c r="F10" s="9"/>
      <c r="G10" s="300">
        <f t="shared" si="1"/>
        <v>0</v>
      </c>
    </row>
    <row r="11" spans="1:7" ht="16.5">
      <c r="A11" s="186">
        <v>3</v>
      </c>
      <c r="B11" s="313" t="s">
        <v>103</v>
      </c>
      <c r="C11" s="318">
        <f>SUM(C12)</f>
        <v>135406</v>
      </c>
      <c r="D11" s="318">
        <f>SUM(D12)</f>
        <v>0</v>
      </c>
      <c r="E11" s="195">
        <f t="shared" si="0"/>
        <v>135406</v>
      </c>
      <c r="F11" s="195">
        <f>SUM(F12)</f>
        <v>0</v>
      </c>
      <c r="G11" s="300">
        <f t="shared" si="1"/>
        <v>135406</v>
      </c>
    </row>
    <row r="12" spans="1:7" ht="33">
      <c r="A12" s="10"/>
      <c r="B12" s="291" t="s">
        <v>329</v>
      </c>
      <c r="C12" s="317">
        <v>135406</v>
      </c>
      <c r="D12" s="290"/>
      <c r="E12" s="187">
        <f t="shared" si="0"/>
        <v>135406</v>
      </c>
      <c r="F12" s="315"/>
      <c r="G12" s="454">
        <f t="shared" si="1"/>
        <v>135406</v>
      </c>
    </row>
    <row r="13" spans="1:7" ht="16.5" customHeight="1">
      <c r="A13" s="84"/>
      <c r="B13" s="72"/>
      <c r="C13" s="316"/>
      <c r="D13" s="130"/>
      <c r="E13" s="195"/>
      <c r="F13" s="9"/>
      <c r="G13" s="300">
        <f t="shared" si="1"/>
        <v>0</v>
      </c>
    </row>
    <row r="14" spans="1:7" ht="16.5">
      <c r="A14" s="65">
        <v>4</v>
      </c>
      <c r="B14" s="271" t="s">
        <v>107</v>
      </c>
      <c r="C14" s="272">
        <f>SUM(C15:C23)</f>
        <v>144000</v>
      </c>
      <c r="D14" s="272">
        <f>SUM(D15:D23)</f>
        <v>0</v>
      </c>
      <c r="E14" s="195">
        <f t="shared" si="0"/>
        <v>144000</v>
      </c>
      <c r="F14" s="320">
        <f>SUM(F15:F22)</f>
        <v>24000</v>
      </c>
      <c r="G14" s="300">
        <f t="shared" si="1"/>
        <v>120000</v>
      </c>
    </row>
    <row r="15" spans="1:7" ht="33">
      <c r="A15" s="65"/>
      <c r="B15" s="270" t="s">
        <v>175</v>
      </c>
      <c r="C15" s="452">
        <v>800</v>
      </c>
      <c r="D15" s="453"/>
      <c r="E15" s="290">
        <f t="shared" si="0"/>
        <v>800</v>
      </c>
      <c r="F15" s="315">
        <v>800</v>
      </c>
      <c r="G15" s="300">
        <f t="shared" si="1"/>
        <v>0</v>
      </c>
    </row>
    <row r="16" spans="1:7" ht="33">
      <c r="A16" s="65"/>
      <c r="B16" s="270" t="s">
        <v>231</v>
      </c>
      <c r="C16" s="452">
        <v>2000</v>
      </c>
      <c r="D16" s="453"/>
      <c r="E16" s="290">
        <f t="shared" si="0"/>
        <v>2000</v>
      </c>
      <c r="F16" s="315">
        <v>2000</v>
      </c>
      <c r="G16" s="300">
        <f t="shared" si="1"/>
        <v>0</v>
      </c>
    </row>
    <row r="17" spans="1:7" ht="16.5">
      <c r="A17" s="65"/>
      <c r="B17" s="270" t="s">
        <v>312</v>
      </c>
      <c r="C17" s="273">
        <v>2000</v>
      </c>
      <c r="D17" s="315"/>
      <c r="E17" s="187">
        <f t="shared" si="0"/>
        <v>2000</v>
      </c>
      <c r="F17" s="315">
        <v>2000</v>
      </c>
      <c r="G17" s="300">
        <f t="shared" si="1"/>
        <v>0</v>
      </c>
    </row>
    <row r="18" spans="1:7" ht="16.5">
      <c r="A18" s="65"/>
      <c r="B18" s="270" t="s">
        <v>313</v>
      </c>
      <c r="C18" s="273">
        <v>3500</v>
      </c>
      <c r="D18" s="315"/>
      <c r="E18" s="187">
        <f t="shared" si="0"/>
        <v>3500</v>
      </c>
      <c r="F18" s="315">
        <v>3500</v>
      </c>
      <c r="G18" s="300">
        <f t="shared" si="1"/>
        <v>0</v>
      </c>
    </row>
    <row r="19" spans="1:7" ht="16.5">
      <c r="A19" s="65"/>
      <c r="B19" s="270" t="s">
        <v>314</v>
      </c>
      <c r="C19" s="273">
        <v>1000</v>
      </c>
      <c r="D19" s="315"/>
      <c r="E19" s="187">
        <f t="shared" si="0"/>
        <v>1000</v>
      </c>
      <c r="F19" s="315">
        <v>1000</v>
      </c>
      <c r="G19" s="300">
        <f t="shared" si="1"/>
        <v>0</v>
      </c>
    </row>
    <row r="20" spans="1:7" ht="16.5">
      <c r="A20" s="79"/>
      <c r="B20" s="343" t="s">
        <v>315</v>
      </c>
      <c r="C20" s="344">
        <v>500</v>
      </c>
      <c r="D20" s="315"/>
      <c r="E20" s="187">
        <f t="shared" si="0"/>
        <v>500</v>
      </c>
      <c r="F20" s="315">
        <v>500</v>
      </c>
      <c r="G20" s="300">
        <f t="shared" si="1"/>
        <v>0</v>
      </c>
    </row>
    <row r="21" spans="1:7" ht="33">
      <c r="A21" s="340"/>
      <c r="B21" s="328" t="s">
        <v>378</v>
      </c>
      <c r="C21" s="341">
        <v>14000</v>
      </c>
      <c r="D21" s="315"/>
      <c r="E21" s="187">
        <f t="shared" si="0"/>
        <v>14000</v>
      </c>
      <c r="F21" s="342">
        <v>14000</v>
      </c>
      <c r="G21" s="300">
        <f t="shared" si="1"/>
        <v>0</v>
      </c>
    </row>
    <row r="22" spans="1:7" ht="33">
      <c r="A22" s="10"/>
      <c r="B22" s="194" t="s">
        <v>232</v>
      </c>
      <c r="C22" s="319">
        <v>200</v>
      </c>
      <c r="D22" s="187"/>
      <c r="E22" s="187">
        <f t="shared" si="0"/>
        <v>200</v>
      </c>
      <c r="F22" s="187">
        <v>200</v>
      </c>
      <c r="G22" s="300">
        <f t="shared" si="1"/>
        <v>0</v>
      </c>
    </row>
    <row r="23" spans="1:7" ht="49.5">
      <c r="A23" s="10"/>
      <c r="B23" s="292" t="s">
        <v>327</v>
      </c>
      <c r="C23" s="317">
        <v>120000</v>
      </c>
      <c r="D23" s="290"/>
      <c r="E23" s="290">
        <f t="shared" si="0"/>
        <v>120000</v>
      </c>
      <c r="F23" s="290">
        <v>0</v>
      </c>
      <c r="G23" s="454">
        <f t="shared" si="1"/>
        <v>120000</v>
      </c>
    </row>
    <row r="24" spans="1:7" ht="16.5" customHeight="1">
      <c r="A24" s="84"/>
      <c r="B24" s="72"/>
      <c r="C24" s="316"/>
      <c r="D24" s="130"/>
      <c r="E24" s="195"/>
      <c r="F24" s="9"/>
      <c r="G24" s="300">
        <f t="shared" si="1"/>
        <v>0</v>
      </c>
    </row>
    <row r="25" spans="1:7" ht="16.5">
      <c r="A25" s="305">
        <v>5</v>
      </c>
      <c r="B25" s="68" t="s">
        <v>242</v>
      </c>
      <c r="C25" s="451">
        <f>SUM(C26:C34)</f>
        <v>2665569</v>
      </c>
      <c r="D25" s="451">
        <f>SUM(D26:D34)</f>
        <v>0</v>
      </c>
      <c r="E25" s="195">
        <f t="shared" si="0"/>
        <v>2665569</v>
      </c>
      <c r="F25" s="306">
        <f>SUM(F26:F34)</f>
        <v>0</v>
      </c>
      <c r="G25" s="300">
        <f t="shared" si="1"/>
        <v>2665569</v>
      </c>
    </row>
    <row r="26" spans="1:7" ht="33">
      <c r="A26" s="215"/>
      <c r="B26" s="219" t="s">
        <v>330</v>
      </c>
      <c r="C26" s="317">
        <v>238904</v>
      </c>
      <c r="D26" s="290"/>
      <c r="E26" s="187">
        <f t="shared" si="0"/>
        <v>238904</v>
      </c>
      <c r="F26" s="290"/>
      <c r="G26" s="454">
        <f t="shared" si="1"/>
        <v>238904</v>
      </c>
    </row>
    <row r="27" spans="1:7" ht="49.5">
      <c r="A27" s="10"/>
      <c r="B27" s="292" t="s">
        <v>337</v>
      </c>
      <c r="C27" s="317">
        <v>298223</v>
      </c>
      <c r="D27" s="290"/>
      <c r="E27" s="187">
        <f t="shared" si="0"/>
        <v>298223</v>
      </c>
      <c r="F27" s="290"/>
      <c r="G27" s="454">
        <f t="shared" si="1"/>
        <v>298223</v>
      </c>
    </row>
    <row r="28" spans="1:7" ht="35.25" customHeight="1">
      <c r="A28" s="10"/>
      <c r="B28" s="292" t="s">
        <v>331</v>
      </c>
      <c r="C28" s="290">
        <v>5000</v>
      </c>
      <c r="D28" s="290"/>
      <c r="E28" s="187">
        <f t="shared" si="0"/>
        <v>5000</v>
      </c>
      <c r="F28" s="290"/>
      <c r="G28" s="454">
        <f t="shared" si="1"/>
        <v>5000</v>
      </c>
    </row>
    <row r="29" spans="1:7" ht="33">
      <c r="A29" s="10"/>
      <c r="B29" s="292" t="s">
        <v>363</v>
      </c>
      <c r="C29" s="290">
        <v>5000</v>
      </c>
      <c r="D29" s="290"/>
      <c r="E29" s="187">
        <f t="shared" si="0"/>
        <v>5000</v>
      </c>
      <c r="F29" s="290"/>
      <c r="G29" s="454">
        <f t="shared" si="1"/>
        <v>5000</v>
      </c>
    </row>
    <row r="30" spans="1:7" ht="33">
      <c r="A30" s="10"/>
      <c r="B30" s="219" t="s">
        <v>332</v>
      </c>
      <c r="C30" s="290">
        <v>864000</v>
      </c>
      <c r="D30" s="290"/>
      <c r="E30" s="187">
        <f t="shared" si="0"/>
        <v>864000</v>
      </c>
      <c r="F30" s="290"/>
      <c r="G30" s="454">
        <f t="shared" si="1"/>
        <v>864000</v>
      </c>
    </row>
    <row r="31" spans="1:7" ht="16.5">
      <c r="A31" s="17"/>
      <c r="B31" s="293" t="s">
        <v>333</v>
      </c>
      <c r="C31" s="327">
        <v>1000000</v>
      </c>
      <c r="D31" s="327"/>
      <c r="E31" s="187">
        <f t="shared" si="0"/>
        <v>1000000</v>
      </c>
      <c r="F31" s="327"/>
      <c r="G31" s="454">
        <f t="shared" si="1"/>
        <v>1000000</v>
      </c>
    </row>
    <row r="32" spans="1:7" ht="49.5">
      <c r="A32" s="10"/>
      <c r="B32" s="292" t="s">
        <v>328</v>
      </c>
      <c r="C32" s="290">
        <v>135846</v>
      </c>
      <c r="D32" s="290"/>
      <c r="E32" s="290">
        <f t="shared" si="0"/>
        <v>135846</v>
      </c>
      <c r="F32" s="290"/>
      <c r="G32" s="454">
        <f t="shared" si="1"/>
        <v>135846</v>
      </c>
    </row>
    <row r="33" spans="1:7" ht="16.5">
      <c r="A33" s="17"/>
      <c r="B33" s="338" t="s">
        <v>334</v>
      </c>
      <c r="C33" s="327">
        <v>90000</v>
      </c>
      <c r="D33" s="327"/>
      <c r="E33" s="187">
        <f t="shared" si="0"/>
        <v>90000</v>
      </c>
      <c r="F33" s="327"/>
      <c r="G33" s="454">
        <f t="shared" si="1"/>
        <v>90000</v>
      </c>
    </row>
    <row r="34" spans="1:7" ht="49.5">
      <c r="A34" s="14"/>
      <c r="B34" s="485" t="s">
        <v>335</v>
      </c>
      <c r="C34" s="486">
        <v>28596</v>
      </c>
      <c r="D34" s="486"/>
      <c r="E34" s="314">
        <f t="shared" si="0"/>
        <v>28596</v>
      </c>
      <c r="F34" s="486"/>
      <c r="G34" s="487">
        <f t="shared" si="1"/>
        <v>28596</v>
      </c>
    </row>
    <row r="35" spans="1:7" ht="16.5">
      <c r="A35" s="10">
        <v>6</v>
      </c>
      <c r="B35" s="488" t="s">
        <v>106</v>
      </c>
      <c r="C35" s="320">
        <f>SUM(C36:C42)</f>
        <v>8428</v>
      </c>
      <c r="D35" s="320">
        <f>SUM(D36:D42)</f>
        <v>0</v>
      </c>
      <c r="E35" s="195">
        <f t="shared" si="0"/>
        <v>8428</v>
      </c>
      <c r="F35" s="320">
        <f>SUM(F36:F42)</f>
        <v>8428</v>
      </c>
      <c r="G35" s="221">
        <f t="shared" si="1"/>
        <v>0</v>
      </c>
    </row>
    <row r="36" spans="1:7" ht="33">
      <c r="A36" s="10"/>
      <c r="B36" s="328" t="s">
        <v>322</v>
      </c>
      <c r="C36" s="187">
        <v>4000</v>
      </c>
      <c r="D36" s="187"/>
      <c r="E36" s="187">
        <f t="shared" si="0"/>
        <v>4000</v>
      </c>
      <c r="F36" s="315">
        <v>4000</v>
      </c>
      <c r="G36" s="221">
        <f t="shared" si="1"/>
        <v>0</v>
      </c>
    </row>
    <row r="37" spans="1:7" ht="33">
      <c r="A37" s="10"/>
      <c r="B37" s="328" t="s">
        <v>316</v>
      </c>
      <c r="C37" s="187">
        <v>900</v>
      </c>
      <c r="D37" s="187"/>
      <c r="E37" s="187">
        <f t="shared" si="0"/>
        <v>900</v>
      </c>
      <c r="F37" s="315">
        <v>900</v>
      </c>
      <c r="G37" s="221">
        <f t="shared" si="1"/>
        <v>0</v>
      </c>
    </row>
    <row r="38" spans="1:7" ht="16.5">
      <c r="A38" s="10"/>
      <c r="B38" s="328" t="s">
        <v>318</v>
      </c>
      <c r="C38" s="187">
        <v>178</v>
      </c>
      <c r="D38" s="187"/>
      <c r="E38" s="187">
        <f t="shared" si="0"/>
        <v>178</v>
      </c>
      <c r="F38" s="315">
        <v>178</v>
      </c>
      <c r="G38" s="221">
        <f t="shared" si="1"/>
        <v>0</v>
      </c>
    </row>
    <row r="39" spans="1:7" ht="16.5">
      <c r="A39" s="10"/>
      <c r="B39" s="328" t="s">
        <v>319</v>
      </c>
      <c r="C39" s="187">
        <v>800</v>
      </c>
      <c r="D39" s="187"/>
      <c r="E39" s="187">
        <f t="shared" si="0"/>
        <v>800</v>
      </c>
      <c r="F39" s="315">
        <v>800</v>
      </c>
      <c r="G39" s="221">
        <f t="shared" si="1"/>
        <v>0</v>
      </c>
    </row>
    <row r="40" spans="1:7" ht="17.25" thickBot="1">
      <c r="A40" s="298"/>
      <c r="B40" s="491" t="s">
        <v>320</v>
      </c>
      <c r="C40" s="339">
        <v>150</v>
      </c>
      <c r="D40" s="339"/>
      <c r="E40" s="339">
        <f t="shared" si="0"/>
        <v>150</v>
      </c>
      <c r="F40" s="492">
        <v>150</v>
      </c>
      <c r="G40" s="493">
        <f t="shared" si="1"/>
        <v>0</v>
      </c>
    </row>
    <row r="41" spans="1:7" ht="33">
      <c r="A41" s="106"/>
      <c r="B41" s="494" t="s">
        <v>321</v>
      </c>
      <c r="C41" s="495">
        <v>800</v>
      </c>
      <c r="D41" s="495"/>
      <c r="E41" s="495">
        <f t="shared" si="0"/>
        <v>800</v>
      </c>
      <c r="F41" s="496">
        <v>800</v>
      </c>
      <c r="G41" s="497">
        <f t="shared" si="1"/>
        <v>0</v>
      </c>
    </row>
    <row r="42" spans="1:7" ht="33">
      <c r="A42" s="10"/>
      <c r="B42" s="328" t="s">
        <v>317</v>
      </c>
      <c r="C42" s="187">
        <v>1600</v>
      </c>
      <c r="D42" s="187"/>
      <c r="E42" s="187">
        <f t="shared" si="0"/>
        <v>1600</v>
      </c>
      <c r="F42" s="315">
        <v>1600</v>
      </c>
      <c r="G42" s="221">
        <f t="shared" si="1"/>
        <v>0</v>
      </c>
    </row>
    <row r="43" spans="1:7" ht="16.5" customHeight="1">
      <c r="A43" s="302"/>
      <c r="B43" s="130"/>
      <c r="C43" s="130"/>
      <c r="D43" s="130"/>
      <c r="E43" s="195"/>
      <c r="F43" s="9"/>
      <c r="G43" s="221">
        <f t="shared" si="1"/>
        <v>0</v>
      </c>
    </row>
    <row r="44" spans="1:7" ht="16.5" customHeight="1">
      <c r="A44" s="10">
        <v>7</v>
      </c>
      <c r="B44" s="21" t="s">
        <v>105</v>
      </c>
      <c r="C44" s="195">
        <f>SUM(C45:C46)</f>
        <v>550</v>
      </c>
      <c r="D44" s="195">
        <f>SUM(D45:D46)</f>
        <v>0</v>
      </c>
      <c r="E44" s="195">
        <f t="shared" si="0"/>
        <v>550</v>
      </c>
      <c r="F44" s="195">
        <f>SUM(F45:F46)</f>
        <v>0</v>
      </c>
      <c r="G44" s="221">
        <f t="shared" si="1"/>
        <v>550</v>
      </c>
    </row>
    <row r="45" spans="1:7" ht="16.5" customHeight="1">
      <c r="A45" s="10"/>
      <c r="B45" s="194" t="s">
        <v>310</v>
      </c>
      <c r="C45" s="187">
        <v>300</v>
      </c>
      <c r="D45" s="187"/>
      <c r="E45" s="187">
        <f t="shared" si="0"/>
        <v>300</v>
      </c>
      <c r="F45" s="187"/>
      <c r="G45" s="498">
        <f t="shared" si="1"/>
        <v>300</v>
      </c>
    </row>
    <row r="46" spans="1:7" ht="16.5" customHeight="1">
      <c r="A46" s="10"/>
      <c r="B46" s="194" t="s">
        <v>311</v>
      </c>
      <c r="C46" s="187">
        <v>250</v>
      </c>
      <c r="D46" s="187"/>
      <c r="E46" s="187">
        <f t="shared" si="0"/>
        <v>250</v>
      </c>
      <c r="F46" s="187"/>
      <c r="G46" s="498">
        <f t="shared" si="1"/>
        <v>250</v>
      </c>
    </row>
    <row r="47" spans="1:7" ht="16.5" customHeight="1">
      <c r="A47" s="10"/>
      <c r="B47" s="328"/>
      <c r="C47" s="489"/>
      <c r="D47" s="489"/>
      <c r="E47" s="187">
        <f t="shared" si="0"/>
        <v>0</v>
      </c>
      <c r="F47" s="315"/>
      <c r="G47" s="498">
        <f t="shared" si="1"/>
        <v>0</v>
      </c>
    </row>
    <row r="48" spans="1:14" ht="30.75">
      <c r="A48" s="10">
        <v>8</v>
      </c>
      <c r="B48" s="21" t="s">
        <v>108</v>
      </c>
      <c r="C48" s="195">
        <f>SUM(C49:C49)</f>
        <v>5000</v>
      </c>
      <c r="D48" s="195">
        <f>SUM(D49:D49)</f>
        <v>0</v>
      </c>
      <c r="E48" s="195">
        <f t="shared" si="0"/>
        <v>5000</v>
      </c>
      <c r="F48" s="195">
        <f>SUM(F49:F49)</f>
        <v>0</v>
      </c>
      <c r="G48" s="221">
        <f t="shared" si="1"/>
        <v>5000</v>
      </c>
      <c r="N48" s="3"/>
    </row>
    <row r="49" spans="1:14" ht="16.5">
      <c r="A49" s="10"/>
      <c r="B49" s="194" t="s">
        <v>49</v>
      </c>
      <c r="C49" s="187">
        <v>5000</v>
      </c>
      <c r="D49" s="187"/>
      <c r="E49" s="187">
        <f t="shared" si="0"/>
        <v>5000</v>
      </c>
      <c r="F49" s="187"/>
      <c r="G49" s="498">
        <f t="shared" si="1"/>
        <v>5000</v>
      </c>
      <c r="N49" s="3"/>
    </row>
    <row r="50" spans="1:14" ht="16.5">
      <c r="A50" s="10"/>
      <c r="B50" s="180"/>
      <c r="C50" s="187"/>
      <c r="D50" s="187"/>
      <c r="E50" s="195"/>
      <c r="F50" s="187"/>
      <c r="G50" s="221">
        <f t="shared" si="1"/>
        <v>0</v>
      </c>
      <c r="N50" s="3"/>
    </row>
    <row r="51" spans="1:14" ht="16.5">
      <c r="A51" s="10"/>
      <c r="B51" s="490" t="s">
        <v>20</v>
      </c>
      <c r="C51" s="320">
        <f>SUM(C3+C8+C11+C14+C25+C35+C48+C44)</f>
        <v>3160833</v>
      </c>
      <c r="D51" s="320">
        <f>SUM(D3+D8+D11+D14+D25+D35+D48+D44)</f>
        <v>10000</v>
      </c>
      <c r="E51" s="195">
        <f t="shared" si="0"/>
        <v>3170833</v>
      </c>
      <c r="F51" s="320">
        <f>SUM(F3+F8+F11+F14+F25+F35+F48+F44)</f>
        <v>32428</v>
      </c>
      <c r="G51" s="221">
        <f t="shared" si="1"/>
        <v>3138405</v>
      </c>
      <c r="N51" s="3"/>
    </row>
    <row r="52" spans="1:7" s="16" customFormat="1" ht="15" customHeight="1">
      <c r="A52" s="585" t="s">
        <v>52</v>
      </c>
      <c r="B52" s="586"/>
      <c r="C52" s="195"/>
      <c r="D52" s="195"/>
      <c r="E52" s="195">
        <f t="shared" si="0"/>
        <v>0</v>
      </c>
      <c r="F52" s="187"/>
      <c r="G52" s="221">
        <f t="shared" si="1"/>
        <v>0</v>
      </c>
    </row>
    <row r="53" spans="1:7" s="16" customFormat="1" ht="16.5">
      <c r="A53" s="10"/>
      <c r="B53" s="130"/>
      <c r="C53" s="195"/>
      <c r="D53" s="195"/>
      <c r="E53" s="195">
        <f t="shared" si="0"/>
        <v>0</v>
      </c>
      <c r="F53" s="187"/>
      <c r="G53" s="221">
        <f t="shared" si="1"/>
        <v>0</v>
      </c>
    </row>
    <row r="54" spans="1:7" s="16" customFormat="1" ht="15">
      <c r="A54" s="10">
        <v>1</v>
      </c>
      <c r="B54" s="130" t="s">
        <v>218</v>
      </c>
      <c r="C54" s="195">
        <f>SUM(C55:C59)</f>
        <v>2720</v>
      </c>
      <c r="D54" s="195">
        <f>SUM(D55:D59)</f>
        <v>0</v>
      </c>
      <c r="E54" s="195">
        <f t="shared" si="0"/>
        <v>2720</v>
      </c>
      <c r="F54" s="195">
        <f>SUM(F55:F59)</f>
        <v>0</v>
      </c>
      <c r="G54" s="221">
        <f t="shared" si="1"/>
        <v>2720</v>
      </c>
    </row>
    <row r="55" spans="1:7" s="16" customFormat="1" ht="16.5">
      <c r="A55" s="10"/>
      <c r="B55" s="194" t="s">
        <v>219</v>
      </c>
      <c r="C55" s="187">
        <v>500</v>
      </c>
      <c r="D55" s="187"/>
      <c r="E55" s="187">
        <f t="shared" si="0"/>
        <v>500</v>
      </c>
      <c r="F55" s="187"/>
      <c r="G55" s="498">
        <f t="shared" si="1"/>
        <v>500</v>
      </c>
    </row>
    <row r="56" spans="1:7" s="16" customFormat="1" ht="16.5">
      <c r="A56" s="10"/>
      <c r="B56" s="194" t="s">
        <v>236</v>
      </c>
      <c r="C56" s="187">
        <v>1500</v>
      </c>
      <c r="D56" s="187"/>
      <c r="E56" s="187">
        <f t="shared" si="0"/>
        <v>1500</v>
      </c>
      <c r="F56" s="187"/>
      <c r="G56" s="498">
        <f t="shared" si="1"/>
        <v>1500</v>
      </c>
    </row>
    <row r="57" spans="1:7" s="16" customFormat="1" ht="16.5">
      <c r="A57" s="10"/>
      <c r="B57" s="194" t="s">
        <v>237</v>
      </c>
      <c r="C57" s="187">
        <v>320</v>
      </c>
      <c r="D57" s="187"/>
      <c r="E57" s="187">
        <f t="shared" si="0"/>
        <v>320</v>
      </c>
      <c r="F57" s="187"/>
      <c r="G57" s="498">
        <f t="shared" si="1"/>
        <v>320</v>
      </c>
    </row>
    <row r="58" spans="1:7" s="16" customFormat="1" ht="16.5">
      <c r="A58" s="10"/>
      <c r="B58" s="194" t="s">
        <v>238</v>
      </c>
      <c r="C58" s="187">
        <v>200</v>
      </c>
      <c r="D58" s="187"/>
      <c r="E58" s="187">
        <f t="shared" si="0"/>
        <v>200</v>
      </c>
      <c r="F58" s="187"/>
      <c r="G58" s="498">
        <f t="shared" si="1"/>
        <v>200</v>
      </c>
    </row>
    <row r="59" spans="1:7" s="16" customFormat="1" ht="16.5">
      <c r="A59" s="10"/>
      <c r="B59" s="194" t="s">
        <v>220</v>
      </c>
      <c r="C59" s="187">
        <v>200</v>
      </c>
      <c r="D59" s="187"/>
      <c r="E59" s="187">
        <f t="shared" si="0"/>
        <v>200</v>
      </c>
      <c r="F59" s="187"/>
      <c r="G59" s="498">
        <f t="shared" si="1"/>
        <v>200</v>
      </c>
    </row>
    <row r="60" spans="1:7" s="16" customFormat="1" ht="16.5">
      <c r="A60" s="10"/>
      <c r="B60" s="180"/>
      <c r="C60" s="187"/>
      <c r="D60" s="187"/>
      <c r="E60" s="187"/>
      <c r="F60" s="187"/>
      <c r="G60" s="498">
        <f t="shared" si="1"/>
        <v>0</v>
      </c>
    </row>
    <row r="61" spans="1:7" s="74" customFormat="1" ht="16.5">
      <c r="A61" s="10">
        <v>2</v>
      </c>
      <c r="B61" s="130" t="s">
        <v>180</v>
      </c>
      <c r="C61" s="195">
        <f>SUM(C62:C65)</f>
        <v>3175</v>
      </c>
      <c r="D61" s="195">
        <f>SUM(D62:D65)</f>
        <v>0</v>
      </c>
      <c r="E61" s="195">
        <f t="shared" si="0"/>
        <v>3175</v>
      </c>
      <c r="F61" s="195">
        <f>SUM(F62:F65)</f>
        <v>0</v>
      </c>
      <c r="G61" s="221">
        <f t="shared" si="1"/>
        <v>3175</v>
      </c>
    </row>
    <row r="62" spans="1:7" s="74" customFormat="1" ht="16.5">
      <c r="A62" s="10"/>
      <c r="B62" s="219" t="s">
        <v>338</v>
      </c>
      <c r="C62" s="187">
        <v>850</v>
      </c>
      <c r="D62" s="187"/>
      <c r="E62" s="187">
        <f>SUM(C62:D62)</f>
        <v>850</v>
      </c>
      <c r="F62" s="296">
        <v>0</v>
      </c>
      <c r="G62" s="498">
        <f t="shared" si="1"/>
        <v>850</v>
      </c>
    </row>
    <row r="63" spans="1:7" s="74" customFormat="1" ht="16.5">
      <c r="A63" s="10"/>
      <c r="B63" s="219" t="s">
        <v>339</v>
      </c>
      <c r="C63" s="187">
        <v>570</v>
      </c>
      <c r="D63" s="187"/>
      <c r="E63" s="187">
        <f t="shared" si="0"/>
        <v>570</v>
      </c>
      <c r="F63" s="296"/>
      <c r="G63" s="498">
        <f t="shared" si="1"/>
        <v>570</v>
      </c>
    </row>
    <row r="64" spans="1:7" s="74" customFormat="1" ht="16.5">
      <c r="A64" s="10"/>
      <c r="B64" s="219" t="s">
        <v>244</v>
      </c>
      <c r="C64" s="187">
        <v>1555</v>
      </c>
      <c r="D64" s="187"/>
      <c r="E64" s="187">
        <f t="shared" si="0"/>
        <v>1555</v>
      </c>
      <c r="F64" s="296"/>
      <c r="G64" s="498">
        <f t="shared" si="1"/>
        <v>1555</v>
      </c>
    </row>
    <row r="65" spans="1:7" s="74" customFormat="1" ht="16.5">
      <c r="A65" s="10"/>
      <c r="B65" s="219" t="s">
        <v>340</v>
      </c>
      <c r="C65" s="187">
        <v>200</v>
      </c>
      <c r="D65" s="187"/>
      <c r="E65" s="187">
        <f t="shared" si="0"/>
        <v>200</v>
      </c>
      <c r="F65" s="296"/>
      <c r="G65" s="498">
        <f t="shared" si="1"/>
        <v>200</v>
      </c>
    </row>
    <row r="66" spans="1:7" s="74" customFormat="1" ht="16.5">
      <c r="A66" s="10"/>
      <c r="B66" s="295"/>
      <c r="C66" s="187"/>
      <c r="D66" s="187"/>
      <c r="E66" s="195"/>
      <c r="F66" s="296"/>
      <c r="G66" s="221">
        <f t="shared" si="1"/>
        <v>0</v>
      </c>
    </row>
    <row r="67" spans="1:7" s="16" customFormat="1" ht="15">
      <c r="A67" s="10">
        <v>3</v>
      </c>
      <c r="B67" s="130" t="s">
        <v>216</v>
      </c>
      <c r="C67" s="195">
        <f>SUM(C68)</f>
        <v>500</v>
      </c>
      <c r="D67" s="195">
        <f>SUM(D68)</f>
        <v>0</v>
      </c>
      <c r="E67" s="195">
        <f t="shared" si="0"/>
        <v>500</v>
      </c>
      <c r="F67" s="195">
        <f>SUM(F68)</f>
        <v>0</v>
      </c>
      <c r="G67" s="221">
        <f t="shared" si="1"/>
        <v>500</v>
      </c>
    </row>
    <row r="68" spans="1:7" s="16" customFormat="1" ht="16.5">
      <c r="A68" s="10"/>
      <c r="B68" s="219" t="s">
        <v>264</v>
      </c>
      <c r="C68" s="187">
        <v>500</v>
      </c>
      <c r="D68" s="187"/>
      <c r="E68" s="187">
        <f aca="true" t="shared" si="2" ref="E68:E106">SUM(C68:D68)</f>
        <v>500</v>
      </c>
      <c r="F68" s="187"/>
      <c r="G68" s="498">
        <f t="shared" si="1"/>
        <v>500</v>
      </c>
    </row>
    <row r="69" spans="1:7" s="16" customFormat="1" ht="16.5">
      <c r="A69" s="10"/>
      <c r="B69" s="295"/>
      <c r="C69" s="187"/>
      <c r="D69" s="187"/>
      <c r="E69" s="195"/>
      <c r="F69" s="187"/>
      <c r="G69" s="221">
        <f aca="true" t="shared" si="3" ref="G69:G108">E69-F69</f>
        <v>0</v>
      </c>
    </row>
    <row r="70" spans="1:7" s="16" customFormat="1" ht="15">
      <c r="A70" s="10">
        <v>4</v>
      </c>
      <c r="B70" s="130" t="s">
        <v>266</v>
      </c>
      <c r="C70" s="195">
        <f>SUM(C71)</f>
        <v>1081</v>
      </c>
      <c r="D70" s="195">
        <f>SUM(D71)</f>
        <v>0</v>
      </c>
      <c r="E70" s="195">
        <f t="shared" si="2"/>
        <v>1081</v>
      </c>
      <c r="F70" s="195">
        <f>SUM(F71)</f>
        <v>0</v>
      </c>
      <c r="G70" s="221">
        <f t="shared" si="3"/>
        <v>1081</v>
      </c>
    </row>
    <row r="71" spans="1:7" s="16" customFormat="1" ht="16.5">
      <c r="A71" s="10"/>
      <c r="B71" s="219" t="s">
        <v>345</v>
      </c>
      <c r="C71" s="187">
        <v>1081</v>
      </c>
      <c r="D71" s="187"/>
      <c r="E71" s="187">
        <f t="shared" si="2"/>
        <v>1081</v>
      </c>
      <c r="F71" s="187"/>
      <c r="G71" s="498">
        <f t="shared" si="3"/>
        <v>1081</v>
      </c>
    </row>
    <row r="72" spans="1:7" s="16" customFormat="1" ht="16.5">
      <c r="A72" s="10"/>
      <c r="B72" s="295"/>
      <c r="C72" s="187"/>
      <c r="D72" s="187"/>
      <c r="E72" s="195"/>
      <c r="F72" s="187"/>
      <c r="G72" s="221">
        <f t="shared" si="3"/>
        <v>0</v>
      </c>
    </row>
    <row r="73" spans="1:7" s="16" customFormat="1" ht="15">
      <c r="A73" s="10">
        <v>5</v>
      </c>
      <c r="B73" s="130" t="s">
        <v>178</v>
      </c>
      <c r="C73" s="195">
        <f>SUM(C74:C75)</f>
        <v>51811</v>
      </c>
      <c r="D73" s="195">
        <f>SUM(D74:D75)</f>
        <v>0</v>
      </c>
      <c r="E73" s="195">
        <f t="shared" si="2"/>
        <v>51811</v>
      </c>
      <c r="F73" s="195">
        <f>SUM(F74:F75)</f>
        <v>0</v>
      </c>
      <c r="G73" s="221">
        <f t="shared" si="3"/>
        <v>51811</v>
      </c>
    </row>
    <row r="74" spans="1:7" s="16" customFormat="1" ht="16.5">
      <c r="A74" s="10"/>
      <c r="B74" s="194" t="s">
        <v>274</v>
      </c>
      <c r="C74" s="187">
        <v>3184</v>
      </c>
      <c r="D74" s="187"/>
      <c r="E74" s="187">
        <f t="shared" si="2"/>
        <v>3184</v>
      </c>
      <c r="F74" s="187">
        <v>0</v>
      </c>
      <c r="G74" s="498">
        <f t="shared" si="3"/>
        <v>3184</v>
      </c>
    </row>
    <row r="75" spans="1:7" s="16" customFormat="1" ht="16.5">
      <c r="A75" s="10"/>
      <c r="B75" s="194" t="s">
        <v>275</v>
      </c>
      <c r="C75" s="187">
        <v>48627</v>
      </c>
      <c r="D75" s="187"/>
      <c r="E75" s="187">
        <f t="shared" si="2"/>
        <v>48627</v>
      </c>
      <c r="F75" s="187">
        <v>0</v>
      </c>
      <c r="G75" s="498">
        <f t="shared" si="3"/>
        <v>48627</v>
      </c>
    </row>
    <row r="76" spans="1:7" s="16" customFormat="1" ht="16.5">
      <c r="A76" s="10"/>
      <c r="B76" s="194"/>
      <c r="C76" s="187"/>
      <c r="D76" s="187"/>
      <c r="E76" s="195"/>
      <c r="F76" s="187"/>
      <c r="G76" s="221">
        <f t="shared" si="3"/>
        <v>0</v>
      </c>
    </row>
    <row r="77" spans="1:7" s="16" customFormat="1" ht="15">
      <c r="A77" s="10">
        <v>6</v>
      </c>
      <c r="B77" s="130" t="s">
        <v>177</v>
      </c>
      <c r="C77" s="195">
        <f>SUM(C78:C80)</f>
        <v>1230</v>
      </c>
      <c r="D77" s="195">
        <f>SUM(D78:D80)</f>
        <v>0</v>
      </c>
      <c r="E77" s="195">
        <f t="shared" si="2"/>
        <v>1230</v>
      </c>
      <c r="F77" s="195">
        <f>SUM(F78:F80)</f>
        <v>0</v>
      </c>
      <c r="G77" s="221">
        <f t="shared" si="3"/>
        <v>1230</v>
      </c>
    </row>
    <row r="78" spans="1:7" s="16" customFormat="1" ht="16.5">
      <c r="A78" s="10"/>
      <c r="B78" s="194" t="s">
        <v>244</v>
      </c>
      <c r="C78" s="187">
        <v>225</v>
      </c>
      <c r="D78" s="187"/>
      <c r="E78" s="187">
        <f t="shared" si="2"/>
        <v>225</v>
      </c>
      <c r="F78" s="187"/>
      <c r="G78" s="498">
        <f t="shared" si="3"/>
        <v>225</v>
      </c>
    </row>
    <row r="79" spans="1:7" s="16" customFormat="1" ht="16.5">
      <c r="A79" s="10"/>
      <c r="B79" s="194" t="s">
        <v>347</v>
      </c>
      <c r="C79" s="187">
        <v>695</v>
      </c>
      <c r="D79" s="187"/>
      <c r="E79" s="187">
        <f t="shared" si="2"/>
        <v>695</v>
      </c>
      <c r="F79" s="187"/>
      <c r="G79" s="498">
        <f t="shared" si="3"/>
        <v>695</v>
      </c>
    </row>
    <row r="80" spans="1:7" s="16" customFormat="1" ht="16.5">
      <c r="A80" s="10"/>
      <c r="B80" s="194" t="s">
        <v>348</v>
      </c>
      <c r="C80" s="187">
        <v>310</v>
      </c>
      <c r="D80" s="187"/>
      <c r="E80" s="187">
        <f t="shared" si="2"/>
        <v>310</v>
      </c>
      <c r="F80" s="187"/>
      <c r="G80" s="498">
        <f t="shared" si="3"/>
        <v>310</v>
      </c>
    </row>
    <row r="81" spans="1:7" s="16" customFormat="1" ht="16.5">
      <c r="A81" s="10"/>
      <c r="B81" s="180"/>
      <c r="C81" s="187"/>
      <c r="D81" s="187"/>
      <c r="E81" s="187"/>
      <c r="F81" s="187"/>
      <c r="G81" s="498">
        <f t="shared" si="3"/>
        <v>0</v>
      </c>
    </row>
    <row r="82" spans="1:7" s="16" customFormat="1" ht="16.5">
      <c r="A82" s="10">
        <v>7</v>
      </c>
      <c r="B82" s="130" t="s">
        <v>267</v>
      </c>
      <c r="C82" s="195">
        <f>SUM(C83)</f>
        <v>284</v>
      </c>
      <c r="D82" s="195">
        <f>SUM(D83)</f>
        <v>0</v>
      </c>
      <c r="E82" s="195">
        <f t="shared" si="2"/>
        <v>284</v>
      </c>
      <c r="F82" s="195">
        <f>SUM(F83)</f>
        <v>284</v>
      </c>
      <c r="G82" s="498">
        <f t="shared" si="3"/>
        <v>0</v>
      </c>
    </row>
    <row r="83" spans="1:7" s="16" customFormat="1" ht="16.5">
      <c r="A83" s="10"/>
      <c r="B83" s="194" t="s">
        <v>351</v>
      </c>
      <c r="C83" s="187">
        <v>284</v>
      </c>
      <c r="D83" s="187"/>
      <c r="E83" s="187">
        <f t="shared" si="2"/>
        <v>284</v>
      </c>
      <c r="F83" s="187">
        <v>284</v>
      </c>
      <c r="G83" s="498">
        <f t="shared" si="3"/>
        <v>0</v>
      </c>
    </row>
    <row r="84" spans="1:7" s="16" customFormat="1" ht="16.5">
      <c r="A84" s="10"/>
      <c r="B84" s="194"/>
      <c r="C84" s="187"/>
      <c r="D84" s="187"/>
      <c r="E84" s="187"/>
      <c r="F84" s="187"/>
      <c r="G84" s="498">
        <f t="shared" si="3"/>
        <v>0</v>
      </c>
    </row>
    <row r="85" spans="1:7" s="74" customFormat="1" ht="16.5">
      <c r="A85" s="10">
        <v>8</v>
      </c>
      <c r="B85" s="130" t="s">
        <v>179</v>
      </c>
      <c r="C85" s="195">
        <f>SUM(C86:C86)</f>
        <v>1302</v>
      </c>
      <c r="D85" s="195">
        <f>SUM(D86:D86)</f>
        <v>0</v>
      </c>
      <c r="E85" s="195">
        <f t="shared" si="2"/>
        <v>1302</v>
      </c>
      <c r="F85" s="195">
        <f>SUM(F86)</f>
        <v>0</v>
      </c>
      <c r="G85" s="221">
        <f t="shared" si="3"/>
        <v>1302</v>
      </c>
    </row>
    <row r="86" spans="1:7" s="74" customFormat="1" ht="16.5">
      <c r="A86" s="10"/>
      <c r="B86" s="219" t="s">
        <v>346</v>
      </c>
      <c r="C86" s="187">
        <v>1302</v>
      </c>
      <c r="D86" s="187"/>
      <c r="E86" s="187">
        <f t="shared" si="2"/>
        <v>1302</v>
      </c>
      <c r="F86" s="187"/>
      <c r="G86" s="498">
        <f t="shared" si="3"/>
        <v>1302</v>
      </c>
    </row>
    <row r="87" spans="1:7" s="74" customFormat="1" ht="16.5">
      <c r="A87" s="10"/>
      <c r="B87" s="295"/>
      <c r="C87" s="187"/>
      <c r="D87" s="187"/>
      <c r="E87" s="195"/>
      <c r="F87" s="187"/>
      <c r="G87" s="221">
        <f t="shared" si="3"/>
        <v>0</v>
      </c>
    </row>
    <row r="88" spans="1:7" s="16" customFormat="1" ht="15">
      <c r="A88" s="10">
        <v>9</v>
      </c>
      <c r="B88" s="297" t="s">
        <v>81</v>
      </c>
      <c r="C88" s="195">
        <f>SUM(C89:C104)</f>
        <v>44868</v>
      </c>
      <c r="D88" s="195">
        <f>SUM(D89:D104)</f>
        <v>0</v>
      </c>
      <c r="E88" s="195">
        <f t="shared" si="2"/>
        <v>44868</v>
      </c>
      <c r="F88" s="195">
        <f>SUM(F89:F104)</f>
        <v>0</v>
      </c>
      <c r="G88" s="221">
        <f t="shared" si="3"/>
        <v>44868</v>
      </c>
    </row>
    <row r="89" spans="1:7" s="16" customFormat="1" ht="16.5">
      <c r="A89" s="10"/>
      <c r="B89" s="194" t="s">
        <v>247</v>
      </c>
      <c r="C89" s="187">
        <v>2500</v>
      </c>
      <c r="D89" s="187"/>
      <c r="E89" s="187">
        <f t="shared" si="2"/>
        <v>2500</v>
      </c>
      <c r="F89" s="187"/>
      <c r="G89" s="498">
        <f t="shared" si="3"/>
        <v>2500</v>
      </c>
    </row>
    <row r="90" spans="1:7" s="16" customFormat="1" ht="16.5">
      <c r="A90" s="10"/>
      <c r="B90" s="194" t="s">
        <v>255</v>
      </c>
      <c r="C90" s="187">
        <v>1200</v>
      </c>
      <c r="D90" s="187"/>
      <c r="E90" s="187">
        <f t="shared" si="2"/>
        <v>1200</v>
      </c>
      <c r="F90" s="187"/>
      <c r="G90" s="498">
        <f t="shared" si="3"/>
        <v>1200</v>
      </c>
    </row>
    <row r="91" spans="1:7" s="16" customFormat="1" ht="16.5">
      <c r="A91" s="10"/>
      <c r="B91" s="194" t="s">
        <v>248</v>
      </c>
      <c r="C91" s="187">
        <v>16749</v>
      </c>
      <c r="D91" s="187"/>
      <c r="E91" s="187">
        <f t="shared" si="2"/>
        <v>16749</v>
      </c>
      <c r="F91" s="187"/>
      <c r="G91" s="498">
        <f t="shared" si="3"/>
        <v>16749</v>
      </c>
    </row>
    <row r="92" spans="1:7" s="16" customFormat="1" ht="16.5">
      <c r="A92" s="10"/>
      <c r="B92" s="194" t="s">
        <v>249</v>
      </c>
      <c r="C92" s="187">
        <v>3000</v>
      </c>
      <c r="D92" s="187"/>
      <c r="E92" s="187">
        <f t="shared" si="2"/>
        <v>3000</v>
      </c>
      <c r="F92" s="187"/>
      <c r="G92" s="498">
        <f t="shared" si="3"/>
        <v>3000</v>
      </c>
    </row>
    <row r="93" spans="1:7" s="16" customFormat="1" ht="16.5">
      <c r="A93" s="10"/>
      <c r="B93" s="194" t="s">
        <v>246</v>
      </c>
      <c r="C93" s="187">
        <v>600</v>
      </c>
      <c r="D93" s="187"/>
      <c r="E93" s="187">
        <f t="shared" si="2"/>
        <v>600</v>
      </c>
      <c r="F93" s="187"/>
      <c r="G93" s="498">
        <f t="shared" si="3"/>
        <v>600</v>
      </c>
    </row>
    <row r="94" spans="1:7" s="16" customFormat="1" ht="16.5">
      <c r="A94" s="10"/>
      <c r="B94" s="194" t="s">
        <v>233</v>
      </c>
      <c r="C94" s="187">
        <v>2400</v>
      </c>
      <c r="D94" s="187"/>
      <c r="E94" s="187">
        <f t="shared" si="2"/>
        <v>2400</v>
      </c>
      <c r="F94" s="187"/>
      <c r="G94" s="498">
        <f t="shared" si="3"/>
        <v>2400</v>
      </c>
    </row>
    <row r="95" spans="1:7" s="16" customFormat="1" ht="16.5">
      <c r="A95" s="10"/>
      <c r="B95" s="194" t="s">
        <v>276</v>
      </c>
      <c r="C95" s="187">
        <v>5800</v>
      </c>
      <c r="D95" s="187"/>
      <c r="E95" s="187">
        <f t="shared" si="2"/>
        <v>5800</v>
      </c>
      <c r="F95" s="187"/>
      <c r="G95" s="498">
        <f t="shared" si="3"/>
        <v>5800</v>
      </c>
    </row>
    <row r="96" spans="1:7" s="16" customFormat="1" ht="16.5">
      <c r="A96" s="10"/>
      <c r="B96" s="194" t="s">
        <v>250</v>
      </c>
      <c r="C96" s="187">
        <v>2500</v>
      </c>
      <c r="D96" s="187"/>
      <c r="E96" s="187">
        <f t="shared" si="2"/>
        <v>2500</v>
      </c>
      <c r="F96" s="187"/>
      <c r="G96" s="498">
        <f t="shared" si="3"/>
        <v>2500</v>
      </c>
    </row>
    <row r="97" spans="1:7" s="16" customFormat="1" ht="17.25" thickBot="1">
      <c r="A97" s="298"/>
      <c r="B97" s="499" t="s">
        <v>243</v>
      </c>
      <c r="C97" s="339">
        <v>1170</v>
      </c>
      <c r="D97" s="339"/>
      <c r="E97" s="339">
        <f t="shared" si="2"/>
        <v>1170</v>
      </c>
      <c r="F97" s="339"/>
      <c r="G97" s="500">
        <f t="shared" si="3"/>
        <v>1170</v>
      </c>
    </row>
    <row r="98" spans="1:7" s="16" customFormat="1" ht="16.5">
      <c r="A98" s="106"/>
      <c r="B98" s="501" t="s">
        <v>234</v>
      </c>
      <c r="C98" s="495">
        <v>659</v>
      </c>
      <c r="D98" s="495"/>
      <c r="E98" s="495">
        <f t="shared" si="2"/>
        <v>659</v>
      </c>
      <c r="F98" s="495"/>
      <c r="G98" s="502">
        <f t="shared" si="3"/>
        <v>659</v>
      </c>
    </row>
    <row r="99" spans="1:7" s="16" customFormat="1" ht="33">
      <c r="A99" s="10"/>
      <c r="B99" s="194" t="s">
        <v>374</v>
      </c>
      <c r="C99" s="187">
        <v>600</v>
      </c>
      <c r="D99" s="187"/>
      <c r="E99" s="187">
        <f t="shared" si="2"/>
        <v>600</v>
      </c>
      <c r="F99" s="187"/>
      <c r="G99" s="498">
        <f t="shared" si="3"/>
        <v>600</v>
      </c>
    </row>
    <row r="100" spans="1:7" s="16" customFormat="1" ht="16.5">
      <c r="A100" s="10"/>
      <c r="B100" s="194" t="s">
        <v>251</v>
      </c>
      <c r="C100" s="187">
        <v>300</v>
      </c>
      <c r="D100" s="187"/>
      <c r="E100" s="187">
        <f t="shared" si="2"/>
        <v>300</v>
      </c>
      <c r="F100" s="187"/>
      <c r="G100" s="498">
        <f t="shared" si="3"/>
        <v>300</v>
      </c>
    </row>
    <row r="101" spans="1:7" s="16" customFormat="1" ht="16.5">
      <c r="A101" s="10"/>
      <c r="B101" s="194" t="s">
        <v>252</v>
      </c>
      <c r="C101" s="187">
        <v>2250</v>
      </c>
      <c r="D101" s="187"/>
      <c r="E101" s="187">
        <f t="shared" si="2"/>
        <v>2250</v>
      </c>
      <c r="F101" s="187"/>
      <c r="G101" s="498">
        <f t="shared" si="3"/>
        <v>2250</v>
      </c>
    </row>
    <row r="102" spans="1:7" s="16" customFormat="1" ht="16.5">
      <c r="A102" s="10"/>
      <c r="B102" s="194" t="s">
        <v>253</v>
      </c>
      <c r="C102" s="187">
        <v>800</v>
      </c>
      <c r="D102" s="187"/>
      <c r="E102" s="187">
        <f t="shared" si="2"/>
        <v>800</v>
      </c>
      <c r="F102" s="187"/>
      <c r="G102" s="498">
        <f t="shared" si="3"/>
        <v>800</v>
      </c>
    </row>
    <row r="103" spans="1:7" s="16" customFormat="1" ht="16.5">
      <c r="A103" s="10"/>
      <c r="B103" s="194" t="s">
        <v>254</v>
      </c>
      <c r="C103" s="187">
        <v>740</v>
      </c>
      <c r="D103" s="187"/>
      <c r="E103" s="187">
        <f t="shared" si="2"/>
        <v>740</v>
      </c>
      <c r="F103" s="187"/>
      <c r="G103" s="498">
        <f t="shared" si="3"/>
        <v>740</v>
      </c>
    </row>
    <row r="104" spans="1:7" s="16" customFormat="1" ht="15.75" customHeight="1">
      <c r="A104" s="10"/>
      <c r="B104" s="194" t="s">
        <v>244</v>
      </c>
      <c r="C104" s="187">
        <v>3600</v>
      </c>
      <c r="D104" s="187"/>
      <c r="E104" s="187">
        <f t="shared" si="2"/>
        <v>3600</v>
      </c>
      <c r="F104" s="187"/>
      <c r="G104" s="498">
        <f t="shared" si="3"/>
        <v>3600</v>
      </c>
    </row>
    <row r="105" spans="1:7" s="16" customFormat="1" ht="16.5">
      <c r="A105" s="10"/>
      <c r="B105" s="180"/>
      <c r="C105" s="187"/>
      <c r="D105" s="187"/>
      <c r="E105" s="195"/>
      <c r="F105" s="187"/>
      <c r="G105" s="498">
        <f t="shared" si="3"/>
        <v>0</v>
      </c>
    </row>
    <row r="106" spans="1:14" ht="16.5">
      <c r="A106" s="10"/>
      <c r="B106" s="288" t="s">
        <v>20</v>
      </c>
      <c r="C106" s="195">
        <f>C61+C67+C70+C73+C77+C82+C85+C88+C54</f>
        <v>106971</v>
      </c>
      <c r="D106" s="195">
        <f>D61+D67+D70+D73+D77+D82+D85+D88+D54</f>
        <v>0</v>
      </c>
      <c r="E106" s="195">
        <f t="shared" si="2"/>
        <v>106971</v>
      </c>
      <c r="F106" s="195">
        <f>F61+F67+F70+F73+F77+F82+F85+F88+F54</f>
        <v>284</v>
      </c>
      <c r="G106" s="221">
        <f t="shared" si="3"/>
        <v>106687</v>
      </c>
      <c r="N106" s="3"/>
    </row>
    <row r="107" spans="1:14" ht="16.5">
      <c r="A107" s="10"/>
      <c r="B107" s="89"/>
      <c r="C107" s="187"/>
      <c r="D107" s="187"/>
      <c r="E107" s="195"/>
      <c r="F107" s="187"/>
      <c r="G107" s="221">
        <f t="shared" si="3"/>
        <v>0</v>
      </c>
      <c r="N107" s="3"/>
    </row>
    <row r="108" spans="1:14" ht="17.25" thickBot="1">
      <c r="A108" s="298"/>
      <c r="B108" s="503" t="s">
        <v>50</v>
      </c>
      <c r="C108" s="504">
        <f>SUM(C51+C106)</f>
        <v>3267804</v>
      </c>
      <c r="D108" s="504">
        <f>SUM(D51+D106)</f>
        <v>10000</v>
      </c>
      <c r="E108" s="504">
        <f>SUM(E51+E106)</f>
        <v>3277804</v>
      </c>
      <c r="F108" s="504">
        <f>SUM(F51+F106)</f>
        <v>32712</v>
      </c>
      <c r="G108" s="493">
        <f t="shared" si="3"/>
        <v>3245092</v>
      </c>
      <c r="N108" s="3"/>
    </row>
    <row r="110" spans="2:14" ht="16.5">
      <c r="B110" s="3"/>
      <c r="N110" s="3"/>
    </row>
  </sheetData>
  <sheetProtection/>
  <mergeCells count="2">
    <mergeCell ref="A2:C2"/>
    <mergeCell ref="A52:B52"/>
  </mergeCells>
  <printOptions/>
  <pageMargins left="0.31496062992125984" right="0.1968503937007874" top="0.7086614173228347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melléklet
ezer Ft</oddHeader>
    <oddFooter>&amp;C&amp;P</oddFooter>
  </headerFooter>
  <rowBreaks count="2" manualBreakCount="2">
    <brk id="40" max="255" man="1"/>
    <brk id="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64">
      <selection activeCell="J42" sqref="J42"/>
    </sheetView>
  </sheetViews>
  <sheetFormatPr defaultColWidth="9.140625" defaultRowHeight="12.75"/>
  <cols>
    <col min="1" max="1" width="5.57421875" style="77" customWidth="1"/>
    <col min="2" max="2" width="61.57421875" style="3" customWidth="1"/>
    <col min="3" max="3" width="12.28125" style="3" bestFit="1" customWidth="1"/>
    <col min="4" max="4" width="11.28125" style="3" bestFit="1" customWidth="1"/>
    <col min="5" max="5" width="12.28125" style="3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63" t="s">
        <v>10</v>
      </c>
      <c r="B1" s="64" t="s">
        <v>53</v>
      </c>
      <c r="C1" s="162" t="s">
        <v>245</v>
      </c>
      <c r="D1" s="102" t="s">
        <v>457</v>
      </c>
      <c r="E1" s="102" t="s">
        <v>458</v>
      </c>
      <c r="F1" s="102" t="s">
        <v>116</v>
      </c>
      <c r="G1" s="151" t="s">
        <v>117</v>
      </c>
      <c r="N1" s="16"/>
    </row>
    <row r="2" spans="1:14" ht="16.5" customHeight="1">
      <c r="A2" s="587" t="s">
        <v>54</v>
      </c>
      <c r="B2" s="588"/>
      <c r="C2" s="588"/>
      <c r="D2" s="450"/>
      <c r="E2" s="450"/>
      <c r="F2" s="158"/>
      <c r="G2" s="159"/>
      <c r="N2" s="16"/>
    </row>
    <row r="3" spans="1:14" ht="16.5">
      <c r="A3" s="65">
        <v>1</v>
      </c>
      <c r="B3" s="88" t="s">
        <v>174</v>
      </c>
      <c r="C3" s="318">
        <f>SUM(C4:C4)</f>
        <v>10000</v>
      </c>
      <c r="D3" s="318">
        <f>SUM(D4:D4)</f>
        <v>0</v>
      </c>
      <c r="E3" s="195">
        <f>SUM(C3:D3)</f>
        <v>10000</v>
      </c>
      <c r="F3" s="195">
        <f>SUM(F4:F4)</f>
        <v>10000</v>
      </c>
      <c r="G3" s="177">
        <f>E3-F3</f>
        <v>0</v>
      </c>
      <c r="N3" s="16"/>
    </row>
    <row r="4" spans="1:14" ht="16.5">
      <c r="A4" s="65"/>
      <c r="B4" s="81" t="s">
        <v>309</v>
      </c>
      <c r="C4" s="319">
        <v>10000</v>
      </c>
      <c r="D4" s="187"/>
      <c r="E4" s="187">
        <f aca="true" t="shared" si="0" ref="E4:E68">SUM(C4:D4)</f>
        <v>10000</v>
      </c>
      <c r="F4" s="187">
        <v>10000</v>
      </c>
      <c r="G4" s="177">
        <f aca="true" t="shared" si="1" ref="G4:G68">E4-F4</f>
        <v>0</v>
      </c>
      <c r="N4" s="16"/>
    </row>
    <row r="5" spans="1:14" ht="16.5" customHeight="1">
      <c r="A5" s="329"/>
      <c r="B5" s="130"/>
      <c r="C5" s="447"/>
      <c r="D5" s="130"/>
      <c r="E5" s="195">
        <f t="shared" si="0"/>
        <v>0</v>
      </c>
      <c r="F5" s="9"/>
      <c r="G5" s="177">
        <f t="shared" si="1"/>
        <v>0</v>
      </c>
      <c r="N5" s="16"/>
    </row>
    <row r="6" spans="1:14" ht="16.5">
      <c r="A6" s="65">
        <v>2</v>
      </c>
      <c r="B6" s="335" t="s">
        <v>109</v>
      </c>
      <c r="C6" s="336">
        <f>SUM(C7:C22)</f>
        <v>68058</v>
      </c>
      <c r="D6" s="336">
        <f>SUM(D7:D22)</f>
        <v>0</v>
      </c>
      <c r="E6" s="195">
        <f t="shared" si="0"/>
        <v>68058</v>
      </c>
      <c r="F6" s="195">
        <f>SUM(F7:F22)</f>
        <v>0</v>
      </c>
      <c r="G6" s="177">
        <f t="shared" si="1"/>
        <v>68058</v>
      </c>
      <c r="N6" s="16"/>
    </row>
    <row r="7" spans="1:14" ht="16.5">
      <c r="A7" s="83"/>
      <c r="B7" s="81" t="s">
        <v>55</v>
      </c>
      <c r="C7" s="163">
        <v>3781</v>
      </c>
      <c r="D7" s="187"/>
      <c r="E7" s="187">
        <f t="shared" si="0"/>
        <v>3781</v>
      </c>
      <c r="F7" s="187"/>
      <c r="G7" s="167">
        <f t="shared" si="1"/>
        <v>3781</v>
      </c>
      <c r="N7" s="16"/>
    </row>
    <row r="8" spans="1:14" ht="16.5">
      <c r="A8" s="83"/>
      <c r="B8" s="81" t="s">
        <v>181</v>
      </c>
      <c r="C8" s="163">
        <v>750</v>
      </c>
      <c r="D8" s="187"/>
      <c r="E8" s="187">
        <f t="shared" si="0"/>
        <v>750</v>
      </c>
      <c r="F8" s="187"/>
      <c r="G8" s="167">
        <f t="shared" si="1"/>
        <v>750</v>
      </c>
      <c r="N8" s="16"/>
    </row>
    <row r="9" spans="1:14" ht="17.25" customHeight="1">
      <c r="A9" s="83"/>
      <c r="B9" s="81" t="s">
        <v>176</v>
      </c>
      <c r="C9" s="163">
        <v>820</v>
      </c>
      <c r="D9" s="187"/>
      <c r="E9" s="187">
        <f t="shared" si="0"/>
        <v>820</v>
      </c>
      <c r="F9" s="187"/>
      <c r="G9" s="167">
        <f t="shared" si="1"/>
        <v>820</v>
      </c>
      <c r="N9" s="16"/>
    </row>
    <row r="10" spans="1:14" ht="16.5">
      <c r="A10" s="83"/>
      <c r="B10" s="81" t="s">
        <v>290</v>
      </c>
      <c r="C10" s="163">
        <v>15345</v>
      </c>
      <c r="D10" s="187"/>
      <c r="E10" s="187">
        <f t="shared" si="0"/>
        <v>15345</v>
      </c>
      <c r="F10" s="187"/>
      <c r="G10" s="167">
        <f t="shared" si="1"/>
        <v>15345</v>
      </c>
      <c r="N10" s="16"/>
    </row>
    <row r="11" spans="1:14" ht="16.5">
      <c r="A11" s="83"/>
      <c r="B11" s="81" t="s">
        <v>291</v>
      </c>
      <c r="C11" s="163">
        <v>3600</v>
      </c>
      <c r="D11" s="187"/>
      <c r="E11" s="187">
        <f t="shared" si="0"/>
        <v>3600</v>
      </c>
      <c r="F11" s="187"/>
      <c r="G11" s="167">
        <f t="shared" si="1"/>
        <v>3600</v>
      </c>
      <c r="N11" s="16"/>
    </row>
    <row r="12" spans="1:14" ht="16.5">
      <c r="A12" s="83"/>
      <c r="B12" s="81" t="s">
        <v>292</v>
      </c>
      <c r="C12" s="163">
        <v>8123</v>
      </c>
      <c r="D12" s="187"/>
      <c r="E12" s="187">
        <f t="shared" si="0"/>
        <v>8123</v>
      </c>
      <c r="F12" s="187"/>
      <c r="G12" s="167">
        <f t="shared" si="1"/>
        <v>8123</v>
      </c>
      <c r="N12" s="16"/>
    </row>
    <row r="13" spans="1:14" ht="16.5">
      <c r="A13" s="83"/>
      <c r="B13" s="81" t="s">
        <v>293</v>
      </c>
      <c r="C13" s="163">
        <v>13791</v>
      </c>
      <c r="D13" s="187"/>
      <c r="E13" s="187">
        <f t="shared" si="0"/>
        <v>13791</v>
      </c>
      <c r="F13" s="187"/>
      <c r="G13" s="167">
        <f t="shared" si="1"/>
        <v>13791</v>
      </c>
      <c r="N13" s="16"/>
    </row>
    <row r="14" spans="1:14" ht="16.5">
      <c r="A14" s="83"/>
      <c r="B14" s="81" t="s">
        <v>295</v>
      </c>
      <c r="C14" s="163">
        <v>9276</v>
      </c>
      <c r="D14" s="187"/>
      <c r="E14" s="187">
        <f t="shared" si="0"/>
        <v>9276</v>
      </c>
      <c r="F14" s="187"/>
      <c r="G14" s="167">
        <f t="shared" si="1"/>
        <v>9276</v>
      </c>
      <c r="N14" s="16"/>
    </row>
    <row r="15" spans="1:14" ht="16.5">
      <c r="A15" s="83"/>
      <c r="B15" s="334" t="s">
        <v>364</v>
      </c>
      <c r="C15" s="224">
        <v>1755</v>
      </c>
      <c r="D15" s="187"/>
      <c r="E15" s="187">
        <f t="shared" si="0"/>
        <v>1755</v>
      </c>
      <c r="F15" s="187"/>
      <c r="G15" s="167">
        <f t="shared" si="1"/>
        <v>1755</v>
      </c>
      <c r="N15" s="16"/>
    </row>
    <row r="16" spans="1:14" ht="16.5">
      <c r="A16" s="83"/>
      <c r="B16" s="334" t="s">
        <v>365</v>
      </c>
      <c r="C16" s="224">
        <v>1795</v>
      </c>
      <c r="D16" s="187"/>
      <c r="E16" s="187">
        <f t="shared" si="0"/>
        <v>1795</v>
      </c>
      <c r="F16" s="187"/>
      <c r="G16" s="167">
        <f t="shared" si="1"/>
        <v>1795</v>
      </c>
      <c r="N16" s="16"/>
    </row>
    <row r="17" spans="1:14" ht="16.5">
      <c r="A17" s="83"/>
      <c r="B17" s="334" t="s">
        <v>366</v>
      </c>
      <c r="C17" s="224">
        <v>1124</v>
      </c>
      <c r="D17" s="187"/>
      <c r="E17" s="187">
        <f t="shared" si="0"/>
        <v>1124</v>
      </c>
      <c r="F17" s="187"/>
      <c r="G17" s="167">
        <f t="shared" si="1"/>
        <v>1124</v>
      </c>
      <c r="N17" s="16"/>
    </row>
    <row r="18" spans="1:14" ht="16.5">
      <c r="A18" s="83"/>
      <c r="B18" s="334" t="s">
        <v>367</v>
      </c>
      <c r="C18" s="224">
        <v>1066</v>
      </c>
      <c r="D18" s="187"/>
      <c r="E18" s="187">
        <f t="shared" si="0"/>
        <v>1066</v>
      </c>
      <c r="F18" s="187"/>
      <c r="G18" s="167">
        <f t="shared" si="1"/>
        <v>1066</v>
      </c>
      <c r="N18" s="16"/>
    </row>
    <row r="19" spans="1:14" ht="16.5">
      <c r="A19" s="83"/>
      <c r="B19" s="334" t="s">
        <v>368</v>
      </c>
      <c r="C19" s="224">
        <v>1744</v>
      </c>
      <c r="D19" s="187"/>
      <c r="E19" s="187">
        <f t="shared" si="0"/>
        <v>1744</v>
      </c>
      <c r="F19" s="187"/>
      <c r="G19" s="167">
        <f t="shared" si="1"/>
        <v>1744</v>
      </c>
      <c r="N19" s="16"/>
    </row>
    <row r="20" spans="1:14" ht="16.5">
      <c r="A20" s="83"/>
      <c r="B20" s="334" t="s">
        <v>369</v>
      </c>
      <c r="C20" s="224">
        <v>1288</v>
      </c>
      <c r="D20" s="187"/>
      <c r="E20" s="187">
        <f t="shared" si="0"/>
        <v>1288</v>
      </c>
      <c r="F20" s="187"/>
      <c r="G20" s="167">
        <f t="shared" si="1"/>
        <v>1288</v>
      </c>
      <c r="N20" s="16"/>
    </row>
    <row r="21" spans="1:14" ht="16.5">
      <c r="A21" s="83"/>
      <c r="B21" s="334" t="s">
        <v>370</v>
      </c>
      <c r="C21" s="224">
        <v>1800</v>
      </c>
      <c r="D21" s="187"/>
      <c r="E21" s="187">
        <f t="shared" si="0"/>
        <v>1800</v>
      </c>
      <c r="F21" s="187"/>
      <c r="G21" s="167">
        <f t="shared" si="1"/>
        <v>1800</v>
      </c>
      <c r="N21" s="16"/>
    </row>
    <row r="22" spans="1:14" ht="16.5">
      <c r="A22" s="83"/>
      <c r="B22" s="334" t="s">
        <v>294</v>
      </c>
      <c r="C22" s="224">
        <v>2000</v>
      </c>
      <c r="D22" s="187"/>
      <c r="E22" s="187">
        <f t="shared" si="0"/>
        <v>2000</v>
      </c>
      <c r="F22" s="187"/>
      <c r="G22" s="167">
        <f t="shared" si="1"/>
        <v>2000</v>
      </c>
      <c r="N22" s="16"/>
    </row>
    <row r="23" spans="1:14" ht="16.5" customHeight="1">
      <c r="A23" s="329"/>
      <c r="B23" s="130"/>
      <c r="C23" s="455"/>
      <c r="D23" s="297"/>
      <c r="E23" s="195">
        <f t="shared" si="0"/>
        <v>0</v>
      </c>
      <c r="F23" s="9"/>
      <c r="G23" s="167">
        <f t="shared" si="1"/>
        <v>0</v>
      </c>
      <c r="N23" s="16"/>
    </row>
    <row r="24" spans="1:14" ht="16.5">
      <c r="A24" s="65">
        <v>3</v>
      </c>
      <c r="B24" s="337" t="s">
        <v>103</v>
      </c>
      <c r="C24" s="164">
        <f>SUM(C25:C33)</f>
        <v>82177</v>
      </c>
      <c r="D24" s="164">
        <f>SUM(D25:D33)</f>
        <v>0</v>
      </c>
      <c r="E24" s="195">
        <f t="shared" si="0"/>
        <v>82177</v>
      </c>
      <c r="F24" s="195">
        <f>SUM(F25:F33)</f>
        <v>82177</v>
      </c>
      <c r="G24" s="177">
        <f t="shared" si="1"/>
        <v>0</v>
      </c>
      <c r="N24" s="16"/>
    </row>
    <row r="25" spans="1:14" ht="33">
      <c r="A25" s="65"/>
      <c r="B25" s="81" t="s">
        <v>307</v>
      </c>
      <c r="C25" s="163">
        <v>3800</v>
      </c>
      <c r="D25" s="187"/>
      <c r="E25" s="187">
        <f t="shared" si="0"/>
        <v>3800</v>
      </c>
      <c r="F25" s="187">
        <v>3800</v>
      </c>
      <c r="G25" s="177">
        <f t="shared" si="1"/>
        <v>0</v>
      </c>
      <c r="N25" s="16"/>
    </row>
    <row r="26" spans="1:14" ht="16.5">
      <c r="A26" s="65"/>
      <c r="B26" s="81" t="s">
        <v>308</v>
      </c>
      <c r="C26" s="163">
        <v>4000</v>
      </c>
      <c r="D26" s="187"/>
      <c r="E26" s="187">
        <f t="shared" si="0"/>
        <v>4000</v>
      </c>
      <c r="F26" s="187">
        <v>4000</v>
      </c>
      <c r="G26" s="177">
        <f t="shared" si="1"/>
        <v>0</v>
      </c>
      <c r="N26" s="16"/>
    </row>
    <row r="27" spans="1:14" ht="16.5">
      <c r="A27" s="65"/>
      <c r="B27" s="81" t="s">
        <v>306</v>
      </c>
      <c r="C27" s="163">
        <v>17477</v>
      </c>
      <c r="D27" s="187"/>
      <c r="E27" s="187">
        <f t="shared" si="0"/>
        <v>17477</v>
      </c>
      <c r="F27" s="187">
        <v>17477</v>
      </c>
      <c r="G27" s="177">
        <f t="shared" si="1"/>
        <v>0</v>
      </c>
      <c r="N27" s="16"/>
    </row>
    <row r="28" spans="1:14" ht="16.5">
      <c r="A28" s="65"/>
      <c r="B28" s="81" t="s">
        <v>375</v>
      </c>
      <c r="C28" s="163">
        <v>12000</v>
      </c>
      <c r="D28" s="187"/>
      <c r="E28" s="187">
        <f t="shared" si="0"/>
        <v>12000</v>
      </c>
      <c r="F28" s="187">
        <v>12000</v>
      </c>
      <c r="G28" s="177">
        <f t="shared" si="1"/>
        <v>0</v>
      </c>
      <c r="N28" s="16"/>
    </row>
    <row r="29" spans="1:14" ht="16.5">
      <c r="A29" s="65"/>
      <c r="B29" s="81" t="s">
        <v>376</v>
      </c>
      <c r="C29" s="163">
        <v>27000</v>
      </c>
      <c r="D29" s="187"/>
      <c r="E29" s="187">
        <f t="shared" si="0"/>
        <v>27000</v>
      </c>
      <c r="F29" s="187">
        <v>27000</v>
      </c>
      <c r="G29" s="177">
        <f t="shared" si="1"/>
        <v>0</v>
      </c>
      <c r="N29" s="16"/>
    </row>
    <row r="30" spans="1:14" ht="16.5">
      <c r="A30" s="65"/>
      <c r="B30" s="81" t="s">
        <v>377</v>
      </c>
      <c r="C30" s="163">
        <v>14000</v>
      </c>
      <c r="D30" s="187"/>
      <c r="E30" s="187">
        <f t="shared" si="0"/>
        <v>14000</v>
      </c>
      <c r="F30" s="187">
        <v>14000</v>
      </c>
      <c r="G30" s="177">
        <f t="shared" si="1"/>
        <v>0</v>
      </c>
      <c r="N30" s="16"/>
    </row>
    <row r="31" spans="1:14" ht="16.5">
      <c r="A31" s="65"/>
      <c r="B31" s="81" t="s">
        <v>305</v>
      </c>
      <c r="C31" s="163">
        <v>800</v>
      </c>
      <c r="D31" s="187"/>
      <c r="E31" s="187">
        <f t="shared" si="0"/>
        <v>800</v>
      </c>
      <c r="F31" s="187">
        <v>800</v>
      </c>
      <c r="G31" s="177">
        <f t="shared" si="1"/>
        <v>0</v>
      </c>
      <c r="N31" s="16"/>
    </row>
    <row r="32" spans="1:14" ht="16.5">
      <c r="A32" s="65"/>
      <c r="B32" s="81" t="s">
        <v>303</v>
      </c>
      <c r="C32" s="163">
        <v>600</v>
      </c>
      <c r="D32" s="187"/>
      <c r="E32" s="187">
        <f t="shared" si="0"/>
        <v>600</v>
      </c>
      <c r="F32" s="187">
        <v>600</v>
      </c>
      <c r="G32" s="177">
        <f t="shared" si="1"/>
        <v>0</v>
      </c>
      <c r="N32" s="16"/>
    </row>
    <row r="33" spans="1:14" ht="16.5">
      <c r="A33" s="65"/>
      <c r="B33" s="81" t="s">
        <v>304</v>
      </c>
      <c r="C33" s="163">
        <v>2500</v>
      </c>
      <c r="D33" s="187"/>
      <c r="E33" s="187">
        <f t="shared" si="0"/>
        <v>2500</v>
      </c>
      <c r="F33" s="187">
        <v>2500</v>
      </c>
      <c r="G33" s="177">
        <f t="shared" si="1"/>
        <v>0</v>
      </c>
      <c r="N33" s="16"/>
    </row>
    <row r="34" spans="1:14" ht="16.5">
      <c r="A34" s="65"/>
      <c r="B34" s="81"/>
      <c r="C34" s="163"/>
      <c r="D34" s="187"/>
      <c r="E34" s="195">
        <f t="shared" si="0"/>
        <v>0</v>
      </c>
      <c r="F34" s="9"/>
      <c r="G34" s="177">
        <f t="shared" si="1"/>
        <v>0</v>
      </c>
      <c r="N34" s="16"/>
    </row>
    <row r="35" spans="1:14" ht="16.5">
      <c r="A35" s="220">
        <v>4</v>
      </c>
      <c r="B35" s="21" t="s">
        <v>242</v>
      </c>
      <c r="C35" s="318">
        <f>SUM(C36:C37)</f>
        <v>16000</v>
      </c>
      <c r="D35" s="318">
        <f>SUM(D36:D37)</f>
        <v>0</v>
      </c>
      <c r="E35" s="195">
        <f t="shared" si="0"/>
        <v>16000</v>
      </c>
      <c r="F35" s="195">
        <f>SUM(F36:F37)</f>
        <v>0</v>
      </c>
      <c r="G35" s="177">
        <f t="shared" si="1"/>
        <v>16000</v>
      </c>
      <c r="N35" s="16"/>
    </row>
    <row r="36" spans="1:14" ht="33">
      <c r="A36" s="220"/>
      <c r="B36" s="289" t="s">
        <v>326</v>
      </c>
      <c r="C36" s="319">
        <v>13000</v>
      </c>
      <c r="D36" s="187"/>
      <c r="E36" s="187">
        <f t="shared" si="0"/>
        <v>13000</v>
      </c>
      <c r="F36" s="187"/>
      <c r="G36" s="167">
        <f t="shared" si="1"/>
        <v>13000</v>
      </c>
      <c r="N36" s="16"/>
    </row>
    <row r="37" spans="1:14" ht="33">
      <c r="A37" s="220"/>
      <c r="B37" s="194" t="s">
        <v>325</v>
      </c>
      <c r="C37" s="319">
        <v>3000</v>
      </c>
      <c r="D37" s="187"/>
      <c r="E37" s="187">
        <f t="shared" si="0"/>
        <v>3000</v>
      </c>
      <c r="F37" s="187">
        <v>0</v>
      </c>
      <c r="G37" s="167">
        <f t="shared" si="1"/>
        <v>3000</v>
      </c>
      <c r="N37" s="16"/>
    </row>
    <row r="38" spans="1:14" ht="16.5">
      <c r="A38" s="10"/>
      <c r="B38" s="310"/>
      <c r="C38" s="319"/>
      <c r="D38" s="187"/>
      <c r="E38" s="195">
        <f t="shared" si="0"/>
        <v>0</v>
      </c>
      <c r="F38" s="187"/>
      <c r="G38" s="177">
        <f t="shared" si="1"/>
        <v>0</v>
      </c>
      <c r="N38" s="16"/>
    </row>
    <row r="39" spans="1:14" ht="16.5">
      <c r="A39" s="10">
        <v>5</v>
      </c>
      <c r="B39" s="311" t="s">
        <v>357</v>
      </c>
      <c r="C39" s="318">
        <f>SUM(C40:C41)</f>
        <v>262938</v>
      </c>
      <c r="D39" s="318">
        <f>SUM(D40:D41)</f>
        <v>18780</v>
      </c>
      <c r="E39" s="195">
        <f t="shared" si="0"/>
        <v>281718</v>
      </c>
      <c r="F39" s="187"/>
      <c r="G39" s="177">
        <f t="shared" si="1"/>
        <v>281718</v>
      </c>
      <c r="N39" s="16"/>
    </row>
    <row r="40" spans="1:14" ht="49.5">
      <c r="A40" s="10"/>
      <c r="B40" s="219" t="s">
        <v>358</v>
      </c>
      <c r="C40" s="319">
        <v>59881</v>
      </c>
      <c r="D40" s="187">
        <v>18780</v>
      </c>
      <c r="E40" s="187">
        <f t="shared" si="0"/>
        <v>78661</v>
      </c>
      <c r="F40" s="187"/>
      <c r="G40" s="167">
        <f t="shared" si="1"/>
        <v>78661</v>
      </c>
      <c r="N40" s="16"/>
    </row>
    <row r="41" spans="1:14" ht="33">
      <c r="A41" s="10"/>
      <c r="B41" s="219" t="s">
        <v>323</v>
      </c>
      <c r="C41" s="319">
        <v>203057</v>
      </c>
      <c r="D41" s="187"/>
      <c r="E41" s="187">
        <f t="shared" si="0"/>
        <v>203057</v>
      </c>
      <c r="F41" s="187"/>
      <c r="G41" s="167">
        <f t="shared" si="1"/>
        <v>203057</v>
      </c>
      <c r="N41" s="16"/>
    </row>
    <row r="42" spans="1:14" ht="16.5">
      <c r="A42" s="10"/>
      <c r="B42" s="310"/>
      <c r="C42" s="319"/>
      <c r="D42" s="187"/>
      <c r="E42" s="195">
        <f t="shared" si="0"/>
        <v>0</v>
      </c>
      <c r="F42" s="187"/>
      <c r="G42" s="177">
        <f t="shared" si="1"/>
        <v>0</v>
      </c>
      <c r="N42" s="16"/>
    </row>
    <row r="43" spans="1:14" ht="16.5">
      <c r="A43" s="10">
        <v>6</v>
      </c>
      <c r="B43" s="311" t="s">
        <v>359</v>
      </c>
      <c r="C43" s="318">
        <f>SUM(C44)</f>
        <v>79317</v>
      </c>
      <c r="D43" s="318">
        <f>SUM(D44)</f>
        <v>0</v>
      </c>
      <c r="E43" s="195">
        <f t="shared" si="0"/>
        <v>79317</v>
      </c>
      <c r="F43" s="195">
        <f>SUM(F44)</f>
        <v>0</v>
      </c>
      <c r="G43" s="177">
        <f t="shared" si="1"/>
        <v>79317</v>
      </c>
      <c r="N43" s="16"/>
    </row>
    <row r="44" spans="1:14" ht="35.25" customHeight="1">
      <c r="A44" s="10"/>
      <c r="B44" s="219" t="s">
        <v>360</v>
      </c>
      <c r="C44" s="187">
        <v>79317</v>
      </c>
      <c r="D44" s="187">
        <v>0</v>
      </c>
      <c r="E44" s="187">
        <f t="shared" si="0"/>
        <v>79317</v>
      </c>
      <c r="F44" s="187"/>
      <c r="G44" s="167">
        <f t="shared" si="1"/>
        <v>79317</v>
      </c>
      <c r="N44" s="16"/>
    </row>
    <row r="45" spans="1:14" ht="16.5">
      <c r="A45" s="10"/>
      <c r="B45" s="219"/>
      <c r="C45" s="319"/>
      <c r="D45" s="187"/>
      <c r="E45" s="187"/>
      <c r="F45" s="187"/>
      <c r="G45" s="167"/>
      <c r="N45" s="16"/>
    </row>
    <row r="46" spans="1:14" ht="30.75">
      <c r="A46" s="17">
        <v>7</v>
      </c>
      <c r="B46" s="312" t="s">
        <v>361</v>
      </c>
      <c r="C46" s="451">
        <f>SUM(C47)</f>
        <v>110529</v>
      </c>
      <c r="D46" s="451">
        <f>SUM(D47)</f>
        <v>29071</v>
      </c>
      <c r="E46" s="306">
        <f t="shared" si="0"/>
        <v>139600</v>
      </c>
      <c r="F46" s="209"/>
      <c r="G46" s="177">
        <f t="shared" si="1"/>
        <v>139600</v>
      </c>
      <c r="N46" s="16"/>
    </row>
    <row r="47" spans="1:14" ht="33">
      <c r="A47" s="10"/>
      <c r="B47" s="219" t="s">
        <v>324</v>
      </c>
      <c r="C47" s="319">
        <v>110529</v>
      </c>
      <c r="D47" s="187">
        <v>29071</v>
      </c>
      <c r="E47" s="187">
        <f t="shared" si="0"/>
        <v>139600</v>
      </c>
      <c r="F47" s="187"/>
      <c r="G47" s="167">
        <f t="shared" si="1"/>
        <v>139600</v>
      </c>
      <c r="N47" s="16"/>
    </row>
    <row r="48" spans="1:14" ht="16.5">
      <c r="A48" s="10"/>
      <c r="B48" s="310"/>
      <c r="C48" s="319"/>
      <c r="D48" s="187"/>
      <c r="E48" s="195">
        <f t="shared" si="0"/>
        <v>0</v>
      </c>
      <c r="F48" s="187"/>
      <c r="G48" s="177">
        <f t="shared" si="1"/>
        <v>0</v>
      </c>
      <c r="N48" s="16"/>
    </row>
    <row r="49" spans="1:14" ht="17.25" thickBot="1">
      <c r="A49" s="505"/>
      <c r="B49" s="506" t="s">
        <v>20</v>
      </c>
      <c r="C49" s="507">
        <f>SUM(C3+C6+C24+C35+C39+C43+C46)</f>
        <v>629019</v>
      </c>
      <c r="D49" s="507">
        <f>SUM(D3+D6+D24+D35+D39+D43+D46)</f>
        <v>47851</v>
      </c>
      <c r="E49" s="508">
        <f t="shared" si="0"/>
        <v>676870</v>
      </c>
      <c r="F49" s="508">
        <f>SUM(F3+F6+F24+F35+F39+F43+F46)</f>
        <v>92177</v>
      </c>
      <c r="G49" s="460">
        <f t="shared" si="1"/>
        <v>584693</v>
      </c>
      <c r="N49" s="16"/>
    </row>
    <row r="50" spans="1:14" s="7" customFormat="1" ht="16.5">
      <c r="A50" s="589" t="s">
        <v>52</v>
      </c>
      <c r="B50" s="590"/>
      <c r="C50" s="591"/>
      <c r="D50" s="308"/>
      <c r="E50" s="306">
        <f t="shared" si="0"/>
        <v>0</v>
      </c>
      <c r="F50" s="100"/>
      <c r="G50" s="225">
        <f t="shared" si="1"/>
        <v>0</v>
      </c>
      <c r="N50" s="299"/>
    </row>
    <row r="51" spans="1:14" ht="16.5">
      <c r="A51" s="307"/>
      <c r="B51" s="308"/>
      <c r="C51" s="456"/>
      <c r="D51" s="130"/>
      <c r="E51" s="195">
        <f t="shared" si="0"/>
        <v>0</v>
      </c>
      <c r="F51" s="9"/>
      <c r="G51" s="177">
        <f t="shared" si="1"/>
        <v>0</v>
      </c>
      <c r="N51" s="16"/>
    </row>
    <row r="52" spans="1:14" ht="16.5">
      <c r="A52" s="303">
        <v>1</v>
      </c>
      <c r="B52" s="130" t="s">
        <v>221</v>
      </c>
      <c r="C52" s="318">
        <f>SUM(C53:C53)</f>
        <v>290</v>
      </c>
      <c r="D52" s="318">
        <f>SUM(D53:D53)</f>
        <v>0</v>
      </c>
      <c r="E52" s="195">
        <f t="shared" si="0"/>
        <v>290</v>
      </c>
      <c r="F52" s="195">
        <f>SUM(F53:F53)</f>
        <v>0</v>
      </c>
      <c r="G52" s="177">
        <f t="shared" si="1"/>
        <v>290</v>
      </c>
      <c r="N52" s="16"/>
    </row>
    <row r="53" spans="1:14" ht="16.5">
      <c r="A53" s="302"/>
      <c r="B53" s="219" t="s">
        <v>278</v>
      </c>
      <c r="C53" s="319">
        <v>290</v>
      </c>
      <c r="D53" s="187"/>
      <c r="E53" s="187">
        <f t="shared" si="0"/>
        <v>290</v>
      </c>
      <c r="F53" s="187">
        <v>0</v>
      </c>
      <c r="G53" s="167">
        <f t="shared" si="1"/>
        <v>290</v>
      </c>
      <c r="N53" s="16"/>
    </row>
    <row r="54" spans="1:14" ht="16.5">
      <c r="A54" s="302"/>
      <c r="B54" s="130"/>
      <c r="C54" s="447"/>
      <c r="D54" s="130"/>
      <c r="E54" s="195">
        <f t="shared" si="0"/>
        <v>0</v>
      </c>
      <c r="F54" s="9"/>
      <c r="G54" s="177">
        <f t="shared" si="1"/>
        <v>0</v>
      </c>
      <c r="N54" s="16"/>
    </row>
    <row r="55" spans="1:14" ht="16.5">
      <c r="A55" s="303">
        <v>2</v>
      </c>
      <c r="B55" s="130" t="s">
        <v>217</v>
      </c>
      <c r="C55" s="318">
        <f>SUM(C56:C59)</f>
        <v>4600</v>
      </c>
      <c r="D55" s="318">
        <f>SUM(D56:D59)</f>
        <v>0</v>
      </c>
      <c r="E55" s="195">
        <f t="shared" si="0"/>
        <v>4600</v>
      </c>
      <c r="F55" s="195">
        <f>SUM(F56)</f>
        <v>0</v>
      </c>
      <c r="G55" s="177">
        <f t="shared" si="1"/>
        <v>4600</v>
      </c>
      <c r="N55" s="16"/>
    </row>
    <row r="56" spans="1:14" ht="16.5">
      <c r="A56" s="304"/>
      <c r="B56" s="219" t="s">
        <v>341</v>
      </c>
      <c r="C56" s="319">
        <v>450</v>
      </c>
      <c r="D56" s="187"/>
      <c r="E56" s="187">
        <f t="shared" si="0"/>
        <v>450</v>
      </c>
      <c r="F56" s="187">
        <v>0</v>
      </c>
      <c r="G56" s="167">
        <f t="shared" si="1"/>
        <v>450</v>
      </c>
      <c r="N56" s="16"/>
    </row>
    <row r="57" spans="1:14" ht="16.5">
      <c r="A57" s="304"/>
      <c r="B57" s="219" t="s">
        <v>342</v>
      </c>
      <c r="C57" s="319">
        <v>250</v>
      </c>
      <c r="D57" s="187"/>
      <c r="E57" s="187">
        <f t="shared" si="0"/>
        <v>250</v>
      </c>
      <c r="F57" s="187"/>
      <c r="G57" s="167">
        <f t="shared" si="1"/>
        <v>250</v>
      </c>
      <c r="N57" s="16"/>
    </row>
    <row r="58" spans="1:14" ht="16.5">
      <c r="A58" s="304"/>
      <c r="B58" s="219" t="s">
        <v>343</v>
      </c>
      <c r="C58" s="319">
        <v>3220</v>
      </c>
      <c r="D58" s="187"/>
      <c r="E58" s="187">
        <f t="shared" si="0"/>
        <v>3220</v>
      </c>
      <c r="F58" s="187"/>
      <c r="G58" s="167">
        <f t="shared" si="1"/>
        <v>3220</v>
      </c>
      <c r="N58" s="16"/>
    </row>
    <row r="59" spans="1:14" ht="16.5">
      <c r="A59" s="330"/>
      <c r="B59" s="331" t="s">
        <v>344</v>
      </c>
      <c r="C59" s="457">
        <v>680</v>
      </c>
      <c r="D59" s="187"/>
      <c r="E59" s="187">
        <f t="shared" si="0"/>
        <v>680</v>
      </c>
      <c r="F59" s="187"/>
      <c r="G59" s="167">
        <f t="shared" si="1"/>
        <v>680</v>
      </c>
      <c r="N59" s="16"/>
    </row>
    <row r="60" spans="1:14" ht="16.5">
      <c r="A60" s="304"/>
      <c r="B60" s="219"/>
      <c r="C60" s="319"/>
      <c r="D60" s="187"/>
      <c r="E60" s="195">
        <f t="shared" si="0"/>
        <v>0</v>
      </c>
      <c r="F60" s="187"/>
      <c r="G60" s="177">
        <f t="shared" si="1"/>
        <v>0</v>
      </c>
      <c r="N60" s="16"/>
    </row>
    <row r="61" spans="1:14" ht="16.5">
      <c r="A61" s="332">
        <v>3</v>
      </c>
      <c r="B61" s="333" t="s">
        <v>216</v>
      </c>
      <c r="C61" s="451">
        <f>SUM(C62:C62)</f>
        <v>7000</v>
      </c>
      <c r="D61" s="451">
        <f>SUM(D62:D62)</f>
        <v>0</v>
      </c>
      <c r="E61" s="195">
        <f t="shared" si="0"/>
        <v>7000</v>
      </c>
      <c r="F61" s="187">
        <f>SUM(F62)</f>
        <v>0</v>
      </c>
      <c r="G61" s="177">
        <f t="shared" si="1"/>
        <v>7000</v>
      </c>
      <c r="N61" s="16"/>
    </row>
    <row r="62" spans="1:14" ht="16.5">
      <c r="A62" s="302"/>
      <c r="B62" s="219" t="s">
        <v>265</v>
      </c>
      <c r="C62" s="319">
        <v>7000</v>
      </c>
      <c r="D62" s="187"/>
      <c r="E62" s="187">
        <f t="shared" si="0"/>
        <v>7000</v>
      </c>
      <c r="F62" s="187">
        <v>0</v>
      </c>
      <c r="G62" s="167">
        <f t="shared" si="1"/>
        <v>7000</v>
      </c>
      <c r="N62" s="16"/>
    </row>
    <row r="63" spans="1:14" ht="16.5">
      <c r="A63" s="302"/>
      <c r="B63" s="219"/>
      <c r="C63" s="319"/>
      <c r="D63" s="187"/>
      <c r="E63" s="195">
        <f t="shared" si="0"/>
        <v>0</v>
      </c>
      <c r="F63" s="187"/>
      <c r="G63" s="177">
        <f t="shared" si="1"/>
        <v>0</v>
      </c>
      <c r="N63" s="16"/>
    </row>
    <row r="64" spans="1:14" ht="16.5">
      <c r="A64" s="303">
        <v>4</v>
      </c>
      <c r="B64" s="130" t="s">
        <v>177</v>
      </c>
      <c r="C64" s="318">
        <f>SUM(C65:C66)</f>
        <v>614</v>
      </c>
      <c r="D64" s="318">
        <f>SUM(D65:D66)</f>
        <v>0</v>
      </c>
      <c r="E64" s="195">
        <f t="shared" si="0"/>
        <v>614</v>
      </c>
      <c r="F64" s="195">
        <f>SUM(F65:F66)</f>
        <v>0</v>
      </c>
      <c r="G64" s="177">
        <f t="shared" si="1"/>
        <v>614</v>
      </c>
      <c r="N64" s="16"/>
    </row>
    <row r="65" spans="1:14" ht="16.5">
      <c r="A65" s="302"/>
      <c r="B65" s="219" t="s">
        <v>349</v>
      </c>
      <c r="C65" s="319">
        <v>250</v>
      </c>
      <c r="D65" s="187"/>
      <c r="E65" s="187">
        <f t="shared" si="0"/>
        <v>250</v>
      </c>
      <c r="F65" s="187">
        <v>0</v>
      </c>
      <c r="G65" s="167">
        <f t="shared" si="1"/>
        <v>250</v>
      </c>
      <c r="N65" s="16"/>
    </row>
    <row r="66" spans="1:14" ht="16.5">
      <c r="A66" s="302"/>
      <c r="B66" s="219" t="s">
        <v>350</v>
      </c>
      <c r="C66" s="319">
        <v>364</v>
      </c>
      <c r="D66" s="187"/>
      <c r="E66" s="187">
        <f t="shared" si="0"/>
        <v>364</v>
      </c>
      <c r="F66" s="187"/>
      <c r="G66" s="167">
        <f t="shared" si="1"/>
        <v>364</v>
      </c>
      <c r="N66" s="16"/>
    </row>
    <row r="67" spans="1:14" ht="16.5">
      <c r="A67" s="302"/>
      <c r="B67" s="130"/>
      <c r="C67" s="447"/>
      <c r="D67" s="130"/>
      <c r="E67" s="195">
        <f t="shared" si="0"/>
        <v>0</v>
      </c>
      <c r="F67" s="9"/>
      <c r="G67" s="177">
        <f t="shared" si="1"/>
        <v>0</v>
      </c>
      <c r="N67" s="16"/>
    </row>
    <row r="68" spans="1:14" ht="16.5">
      <c r="A68" s="303">
        <v>5</v>
      </c>
      <c r="B68" s="297" t="s">
        <v>81</v>
      </c>
      <c r="C68" s="318">
        <f>SUM(C69:C79)</f>
        <v>18189</v>
      </c>
      <c r="D68" s="318">
        <f>SUM(D69:D79)</f>
        <v>0</v>
      </c>
      <c r="E68" s="195">
        <f t="shared" si="0"/>
        <v>18189</v>
      </c>
      <c r="F68" s="195">
        <f>SUM(F69:F79)</f>
        <v>0</v>
      </c>
      <c r="G68" s="177">
        <f t="shared" si="1"/>
        <v>18189</v>
      </c>
      <c r="N68" s="16"/>
    </row>
    <row r="69" spans="1:14" ht="16.5">
      <c r="A69" s="302"/>
      <c r="B69" s="194" t="s">
        <v>256</v>
      </c>
      <c r="C69" s="319">
        <v>500</v>
      </c>
      <c r="D69" s="187"/>
      <c r="E69" s="187">
        <f aca="true" t="shared" si="2" ref="E69:E83">SUM(C69:D69)</f>
        <v>500</v>
      </c>
      <c r="F69" s="187"/>
      <c r="G69" s="167">
        <f aca="true" t="shared" si="3" ref="G69:G83">E69-F69</f>
        <v>500</v>
      </c>
      <c r="N69" s="16"/>
    </row>
    <row r="70" spans="1:14" ht="16.5">
      <c r="A70" s="302"/>
      <c r="B70" s="194" t="s">
        <v>262</v>
      </c>
      <c r="C70" s="319">
        <v>1600</v>
      </c>
      <c r="D70" s="187"/>
      <c r="E70" s="187">
        <f t="shared" si="2"/>
        <v>1600</v>
      </c>
      <c r="F70" s="187"/>
      <c r="G70" s="167">
        <f t="shared" si="3"/>
        <v>1600</v>
      </c>
      <c r="N70" s="16"/>
    </row>
    <row r="71" spans="1:14" ht="16.5">
      <c r="A71" s="302"/>
      <c r="B71" s="194" t="s">
        <v>261</v>
      </c>
      <c r="C71" s="319">
        <v>1850</v>
      </c>
      <c r="D71" s="187"/>
      <c r="E71" s="187">
        <f t="shared" si="2"/>
        <v>1850</v>
      </c>
      <c r="F71" s="187"/>
      <c r="G71" s="167">
        <f t="shared" si="3"/>
        <v>1850</v>
      </c>
      <c r="N71" s="16"/>
    </row>
    <row r="72" spans="1:14" ht="16.5">
      <c r="A72" s="302"/>
      <c r="B72" s="194" t="s">
        <v>260</v>
      </c>
      <c r="C72" s="319">
        <v>750</v>
      </c>
      <c r="D72" s="187"/>
      <c r="E72" s="187">
        <f t="shared" si="2"/>
        <v>750</v>
      </c>
      <c r="F72" s="187"/>
      <c r="G72" s="167">
        <f t="shared" si="3"/>
        <v>750</v>
      </c>
      <c r="N72" s="16"/>
    </row>
    <row r="73" spans="1:14" ht="16.5">
      <c r="A73" s="302"/>
      <c r="B73" s="194" t="s">
        <v>259</v>
      </c>
      <c r="C73" s="319">
        <v>4200</v>
      </c>
      <c r="D73" s="187"/>
      <c r="E73" s="187">
        <f t="shared" si="2"/>
        <v>4200</v>
      </c>
      <c r="F73" s="187"/>
      <c r="G73" s="167">
        <f t="shared" si="3"/>
        <v>4200</v>
      </c>
      <c r="N73" s="16"/>
    </row>
    <row r="74" spans="1:14" ht="16.5">
      <c r="A74" s="302"/>
      <c r="B74" s="194" t="s">
        <v>277</v>
      </c>
      <c r="C74" s="319">
        <v>2850</v>
      </c>
      <c r="D74" s="187"/>
      <c r="E74" s="187">
        <f t="shared" si="2"/>
        <v>2850</v>
      </c>
      <c r="F74" s="187"/>
      <c r="G74" s="167">
        <f t="shared" si="3"/>
        <v>2850</v>
      </c>
      <c r="N74" s="16"/>
    </row>
    <row r="75" spans="1:14" ht="16.5">
      <c r="A75" s="302"/>
      <c r="B75" s="194" t="s">
        <v>263</v>
      </c>
      <c r="C75" s="319">
        <v>1700</v>
      </c>
      <c r="D75" s="187"/>
      <c r="E75" s="187">
        <f t="shared" si="2"/>
        <v>1700</v>
      </c>
      <c r="F75" s="187"/>
      <c r="G75" s="167">
        <f t="shared" si="3"/>
        <v>1700</v>
      </c>
      <c r="N75" s="16"/>
    </row>
    <row r="76" spans="1:14" ht="16.5">
      <c r="A76" s="302"/>
      <c r="B76" s="194" t="s">
        <v>257</v>
      </c>
      <c r="C76" s="319">
        <v>639</v>
      </c>
      <c r="D76" s="187"/>
      <c r="E76" s="187">
        <f t="shared" si="2"/>
        <v>639</v>
      </c>
      <c r="F76" s="187"/>
      <c r="G76" s="167">
        <f t="shared" si="3"/>
        <v>639</v>
      </c>
      <c r="N76" s="16"/>
    </row>
    <row r="77" spans="1:14" ht="16.5">
      <c r="A77" s="302"/>
      <c r="B77" s="194" t="s">
        <v>258</v>
      </c>
      <c r="C77" s="319">
        <v>2100</v>
      </c>
      <c r="D77" s="187"/>
      <c r="E77" s="187">
        <f t="shared" si="2"/>
        <v>2100</v>
      </c>
      <c r="F77" s="187"/>
      <c r="G77" s="167">
        <f t="shared" si="3"/>
        <v>2100</v>
      </c>
      <c r="N77" s="16"/>
    </row>
    <row r="78" spans="1:14" ht="16.5">
      <c r="A78" s="302"/>
      <c r="B78" s="194" t="s">
        <v>354</v>
      </c>
      <c r="C78" s="319">
        <v>1000</v>
      </c>
      <c r="D78" s="187"/>
      <c r="E78" s="187">
        <f t="shared" si="2"/>
        <v>1000</v>
      </c>
      <c r="F78" s="187"/>
      <c r="G78" s="167">
        <f t="shared" si="3"/>
        <v>1000</v>
      </c>
      <c r="N78" s="16"/>
    </row>
    <row r="79" spans="1:14" ht="16.5">
      <c r="A79" s="302"/>
      <c r="B79" s="194" t="s">
        <v>235</v>
      </c>
      <c r="C79" s="319">
        <v>1000</v>
      </c>
      <c r="D79" s="187"/>
      <c r="E79" s="187">
        <f t="shared" si="2"/>
        <v>1000</v>
      </c>
      <c r="F79" s="187"/>
      <c r="G79" s="167">
        <f t="shared" si="3"/>
        <v>1000</v>
      </c>
      <c r="N79" s="16"/>
    </row>
    <row r="80" spans="1:14" ht="16.5">
      <c r="A80" s="302"/>
      <c r="B80" s="130"/>
      <c r="C80" s="447"/>
      <c r="D80" s="130"/>
      <c r="E80" s="187">
        <f t="shared" si="2"/>
        <v>0</v>
      </c>
      <c r="F80" s="9"/>
      <c r="G80" s="167">
        <f t="shared" si="3"/>
        <v>0</v>
      </c>
      <c r="N80" s="16"/>
    </row>
    <row r="81" spans="1:7" s="82" customFormat="1" ht="15">
      <c r="A81" s="10"/>
      <c r="B81" s="288" t="s">
        <v>1</v>
      </c>
      <c r="C81" s="318">
        <f>SUM(C52+C55+C61+C64+C68)</f>
        <v>30693</v>
      </c>
      <c r="D81" s="318">
        <f>SUM(D52+D55+D61+D64+D68)</f>
        <v>0</v>
      </c>
      <c r="E81" s="195">
        <f t="shared" si="2"/>
        <v>30693</v>
      </c>
      <c r="F81" s="195">
        <f>SUM(F52+F55+F61+F64+F68)</f>
        <v>0</v>
      </c>
      <c r="G81" s="177">
        <f t="shared" si="3"/>
        <v>30693</v>
      </c>
    </row>
    <row r="82" spans="1:14" ht="16.5">
      <c r="A82" s="69"/>
      <c r="B82" s="301"/>
      <c r="C82" s="165"/>
      <c r="D82" s="187"/>
      <c r="E82" s="195">
        <f t="shared" si="2"/>
        <v>0</v>
      </c>
      <c r="F82" s="9"/>
      <c r="G82" s="177">
        <f t="shared" si="3"/>
        <v>0</v>
      </c>
      <c r="N82" s="16"/>
    </row>
    <row r="83" spans="1:14" ht="17.25" thickBot="1">
      <c r="A83" s="71"/>
      <c r="B83" s="80" t="s">
        <v>50</v>
      </c>
      <c r="C83" s="166">
        <f>SUM(C49+C81)</f>
        <v>659712</v>
      </c>
      <c r="D83" s="166">
        <f>SUM(D49+D81)</f>
        <v>47851</v>
      </c>
      <c r="E83" s="459">
        <f t="shared" si="2"/>
        <v>707563</v>
      </c>
      <c r="F83" s="458">
        <f>SUM(F49+F81)</f>
        <v>92177</v>
      </c>
      <c r="G83" s="460">
        <f t="shared" si="3"/>
        <v>615386</v>
      </c>
      <c r="N83" s="16"/>
    </row>
  </sheetData>
  <sheetProtection/>
  <mergeCells count="2">
    <mergeCell ref="A2:C2"/>
    <mergeCell ref="A50:C50"/>
  </mergeCells>
  <printOptions/>
  <pageMargins left="0.5511811023622047" right="0.31496062992125984" top="0.8267716535433072" bottom="0.35433070866141736" header="0.31496062992125984" footer="0.31496062992125984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4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17" sqref="H15:J17"/>
    </sheetView>
  </sheetViews>
  <sheetFormatPr defaultColWidth="9.140625" defaultRowHeight="12.75"/>
  <cols>
    <col min="1" max="1" width="7.00390625" style="77" customWidth="1"/>
    <col min="2" max="2" width="59.7109375" style="3" customWidth="1"/>
    <col min="3" max="3" width="11.140625" style="3" bestFit="1" customWidth="1"/>
    <col min="4" max="4" width="11.421875" style="3" customWidth="1"/>
    <col min="5" max="5" width="11.140625" style="3" bestFit="1" customWidth="1"/>
    <col min="6" max="16384" width="9.140625" style="3" customWidth="1"/>
  </cols>
  <sheetData>
    <row r="1" spans="1:5" ht="45.75" thickBot="1">
      <c r="A1" s="101" t="s">
        <v>10</v>
      </c>
      <c r="B1" s="102" t="s">
        <v>502</v>
      </c>
      <c r="C1" s="102" t="s">
        <v>245</v>
      </c>
      <c r="D1" s="102" t="s">
        <v>116</v>
      </c>
      <c r="E1" s="151" t="s">
        <v>117</v>
      </c>
    </row>
    <row r="2" spans="1:5" ht="16.5">
      <c r="A2" s="582" t="s">
        <v>54</v>
      </c>
      <c r="B2" s="583"/>
      <c r="C2" s="737"/>
      <c r="D2" s="158"/>
      <c r="E2" s="159"/>
    </row>
    <row r="3" spans="1:5" ht="16.5">
      <c r="A3" s="84"/>
      <c r="B3" s="738"/>
      <c r="C3" s="739"/>
      <c r="D3" s="9"/>
      <c r="E3" s="160"/>
    </row>
    <row r="4" spans="1:5" ht="16.5">
      <c r="A4" s="65">
        <v>1</v>
      </c>
      <c r="B4" s="740" t="s">
        <v>503</v>
      </c>
      <c r="C4" s="168">
        <f>SUM(C5+C10)</f>
        <v>83260</v>
      </c>
      <c r="D4" s="168">
        <f>SUM(D5+D10)</f>
        <v>10497</v>
      </c>
      <c r="E4" s="741">
        <f>SUM(E5+E10)</f>
        <v>72763</v>
      </c>
    </row>
    <row r="5" spans="1:5" ht="16.5">
      <c r="A5" s="65"/>
      <c r="B5" s="81" t="s">
        <v>504</v>
      </c>
      <c r="C5" s="742">
        <f>SUM(C6:C9)</f>
        <v>82460</v>
      </c>
      <c r="D5" s="742">
        <f>SUM(D6:D9)</f>
        <v>10497</v>
      </c>
      <c r="E5" s="743">
        <f>SUM(E6:E9)</f>
        <v>71963</v>
      </c>
    </row>
    <row r="6" spans="1:5" ht="33">
      <c r="A6" s="65"/>
      <c r="B6" s="744" t="s">
        <v>505</v>
      </c>
      <c r="C6" s="742">
        <v>71963</v>
      </c>
      <c r="D6" s="745"/>
      <c r="E6" s="167">
        <f>C6-D6</f>
        <v>71963</v>
      </c>
    </row>
    <row r="7" spans="1:5" ht="16.5">
      <c r="A7" s="65"/>
      <c r="B7" s="746" t="s">
        <v>506</v>
      </c>
      <c r="C7" s="742">
        <v>5087</v>
      </c>
      <c r="D7" s="745">
        <v>5087</v>
      </c>
      <c r="E7" s="167">
        <f>C7-D7</f>
        <v>0</v>
      </c>
    </row>
    <row r="8" spans="1:5" ht="16.5">
      <c r="A8" s="65"/>
      <c r="B8" s="746" t="s">
        <v>507</v>
      </c>
      <c r="C8" s="742">
        <v>1410</v>
      </c>
      <c r="D8" s="745">
        <v>1410</v>
      </c>
      <c r="E8" s="167">
        <f>C8-D8</f>
        <v>0</v>
      </c>
    </row>
    <row r="9" spans="1:5" ht="16.5">
      <c r="A9" s="65"/>
      <c r="B9" s="746" t="s">
        <v>508</v>
      </c>
      <c r="C9" s="742">
        <v>4000</v>
      </c>
      <c r="D9" s="745">
        <v>4000</v>
      </c>
      <c r="E9" s="167">
        <f>C9-D9</f>
        <v>0</v>
      </c>
    </row>
    <row r="10" spans="1:5" ht="33">
      <c r="A10" s="65"/>
      <c r="B10" s="81" t="s">
        <v>509</v>
      </c>
      <c r="C10" s="742">
        <v>800</v>
      </c>
      <c r="D10" s="745"/>
      <c r="E10" s="167">
        <f>C10-D10</f>
        <v>800</v>
      </c>
    </row>
    <row r="11" spans="1:5" ht="16.5">
      <c r="A11" s="65"/>
      <c r="B11" s="81"/>
      <c r="C11" s="742"/>
      <c r="D11" s="9"/>
      <c r="E11" s="167">
        <f aca="true" t="shared" si="0" ref="E11:E23">C11-D11</f>
        <v>0</v>
      </c>
    </row>
    <row r="12" spans="1:5" ht="16.5">
      <c r="A12" s="65">
        <v>2</v>
      </c>
      <c r="B12" s="73" t="s">
        <v>510</v>
      </c>
      <c r="C12" s="169">
        <f>SUM(C13:C13)</f>
        <v>1800</v>
      </c>
      <c r="D12" s="169">
        <f>SUM(D13:D13)</f>
        <v>0</v>
      </c>
      <c r="E12" s="741">
        <f>SUM(E13:E13)</f>
        <v>1800</v>
      </c>
    </row>
    <row r="13" spans="1:5" ht="16.5">
      <c r="A13" s="65"/>
      <c r="B13" s="67" t="s">
        <v>511</v>
      </c>
      <c r="C13" s="170">
        <v>1800</v>
      </c>
      <c r="D13" s="9"/>
      <c r="E13" s="167">
        <f t="shared" si="0"/>
        <v>1800</v>
      </c>
    </row>
    <row r="14" spans="1:5" ht="16.5">
      <c r="A14" s="65"/>
      <c r="B14" s="747"/>
      <c r="C14" s="742"/>
      <c r="D14" s="9"/>
      <c r="E14" s="167">
        <f t="shared" si="0"/>
        <v>0</v>
      </c>
    </row>
    <row r="15" spans="1:5" ht="16.5">
      <c r="A15" s="65"/>
      <c r="B15" s="748" t="s">
        <v>20</v>
      </c>
      <c r="C15" s="168">
        <f>SUM(C4+C12)</f>
        <v>85060</v>
      </c>
      <c r="D15" s="168">
        <f>SUM(D4+D12)</f>
        <v>10497</v>
      </c>
      <c r="E15" s="741">
        <f>SUM(E4+E12)</f>
        <v>74563</v>
      </c>
    </row>
    <row r="16" spans="1:5" ht="16.5">
      <c r="A16" s="65"/>
      <c r="B16" s="748"/>
      <c r="C16" s="742"/>
      <c r="D16" s="9"/>
      <c r="E16" s="167">
        <f t="shared" si="0"/>
        <v>0</v>
      </c>
    </row>
    <row r="17" spans="1:5" ht="16.5">
      <c r="A17" s="749" t="s">
        <v>52</v>
      </c>
      <c r="B17" s="750"/>
      <c r="C17" s="742"/>
      <c r="D17" s="9"/>
      <c r="E17" s="167">
        <f t="shared" si="0"/>
        <v>0</v>
      </c>
    </row>
    <row r="18" spans="1:5" ht="16.5">
      <c r="A18" s="751"/>
      <c r="B18" s="752"/>
      <c r="C18" s="742"/>
      <c r="D18" s="9"/>
      <c r="E18" s="167"/>
    </row>
    <row r="19" spans="1:5" ht="16.5">
      <c r="A19" s="751">
        <v>1</v>
      </c>
      <c r="B19" s="130" t="s">
        <v>512</v>
      </c>
      <c r="C19" s="168">
        <f>SUM(C20)</f>
        <v>169</v>
      </c>
      <c r="D19" s="168">
        <f>SUM(D20)</f>
        <v>169</v>
      </c>
      <c r="E19" s="741">
        <f>SUM(E20)</f>
        <v>0</v>
      </c>
    </row>
    <row r="20" spans="1:5" ht="16.5">
      <c r="A20" s="751"/>
      <c r="B20" s="194" t="s">
        <v>513</v>
      </c>
      <c r="C20" s="742">
        <v>169</v>
      </c>
      <c r="D20" s="742">
        <v>169</v>
      </c>
      <c r="E20" s="167">
        <f>C20-D20</f>
        <v>0</v>
      </c>
    </row>
    <row r="21" spans="1:5" ht="16.5">
      <c r="A21" s="65"/>
      <c r="B21" s="753"/>
      <c r="C21" s="742"/>
      <c r="D21" s="9"/>
      <c r="E21" s="167">
        <f t="shared" si="0"/>
        <v>0</v>
      </c>
    </row>
    <row r="22" spans="1:5" ht="16.5">
      <c r="A22" s="65"/>
      <c r="B22" s="748" t="s">
        <v>20</v>
      </c>
      <c r="C22" s="168">
        <f>SUM(C19)</f>
        <v>169</v>
      </c>
      <c r="D22" s="168">
        <f>SUM(D19)</f>
        <v>169</v>
      </c>
      <c r="E22" s="741">
        <f>SUM(E19)</f>
        <v>0</v>
      </c>
    </row>
    <row r="23" spans="1:5" ht="16.5">
      <c r="A23" s="65"/>
      <c r="B23" s="747"/>
      <c r="C23" s="742"/>
      <c r="D23" s="9"/>
      <c r="E23" s="167">
        <f t="shared" si="0"/>
        <v>0</v>
      </c>
    </row>
    <row r="24" spans="1:5" ht="17.25" thickBot="1">
      <c r="A24" s="71"/>
      <c r="B24" s="80" t="s">
        <v>50</v>
      </c>
      <c r="C24" s="171">
        <f>SUM(C15+C22)</f>
        <v>85229</v>
      </c>
      <c r="D24" s="171">
        <f>SUM(D15+D22)</f>
        <v>10666</v>
      </c>
      <c r="E24" s="754">
        <f>SUM(E15+E22)</f>
        <v>74563</v>
      </c>
    </row>
  </sheetData>
  <sheetProtection/>
  <mergeCells count="2">
    <mergeCell ref="A2:B2"/>
    <mergeCell ref="A17:B17"/>
  </mergeCells>
  <printOptions/>
  <pageMargins left="0.3937007874015748" right="0.3937007874015748" top="1.062992125984252" bottom="0.7480314960629921" header="0.3937007874015748" footer="0.31496062992125984"/>
  <pageSetup horizontalDpi="600" verticalDpi="600" orientation="portrait" paperSize="9" scale="95" r:id="rId1"/>
  <headerFooter>
    <oddHeader>&amp;C&amp;"Book Antiqua,Félkövér"&amp;11Keszthely Város Önkormányzata
egyéb működési célú támogatásai ÁHT-n belülre&amp;R&amp;"Book Antiqua,Félkövér" 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J35" sqref="J35"/>
    </sheetView>
  </sheetViews>
  <sheetFormatPr defaultColWidth="9.140625" defaultRowHeight="12.75"/>
  <cols>
    <col min="1" max="1" width="6.57421875" style="77" customWidth="1"/>
    <col min="2" max="2" width="60.7109375" style="78" bestFit="1" customWidth="1"/>
    <col min="3" max="3" width="12.28125" style="4" bestFit="1" customWidth="1"/>
    <col min="4" max="5" width="12.28125" style="4" customWidth="1"/>
    <col min="6" max="7" width="12.28125" style="3" bestFit="1" customWidth="1"/>
    <col min="8" max="16384" width="9.140625" style="3" customWidth="1"/>
  </cols>
  <sheetData>
    <row r="1" spans="1:9" ht="45.75" thickBot="1">
      <c r="A1" s="101" t="s">
        <v>10</v>
      </c>
      <c r="B1" s="102" t="s">
        <v>146</v>
      </c>
      <c r="C1" s="172" t="s">
        <v>245</v>
      </c>
      <c r="D1" s="172" t="s">
        <v>457</v>
      </c>
      <c r="E1" s="172" t="s">
        <v>458</v>
      </c>
      <c r="F1" s="102" t="s">
        <v>116</v>
      </c>
      <c r="G1" s="151" t="s">
        <v>117</v>
      </c>
      <c r="I1" s="16"/>
    </row>
    <row r="2" spans="1:9" ht="16.5" customHeight="1">
      <c r="A2" s="587" t="s">
        <v>54</v>
      </c>
      <c r="B2" s="592"/>
      <c r="C2" s="218"/>
      <c r="D2" s="471"/>
      <c r="E2" s="471"/>
      <c r="F2" s="462"/>
      <c r="G2" s="159"/>
      <c r="I2" s="16"/>
    </row>
    <row r="3" spans="1:9" ht="16.5">
      <c r="A3" s="65"/>
      <c r="B3" s="73"/>
      <c r="C3" s="173"/>
      <c r="D3" s="470"/>
      <c r="E3" s="470"/>
      <c r="F3" s="463"/>
      <c r="G3" s="160"/>
      <c r="I3" s="16"/>
    </row>
    <row r="4" spans="1:9" ht="16.5">
      <c r="A4" s="65">
        <v>1</v>
      </c>
      <c r="B4" s="73" t="s">
        <v>203</v>
      </c>
      <c r="C4" s="169">
        <f>SUM(C5:C6)</f>
        <v>9125</v>
      </c>
      <c r="D4" s="169">
        <f>SUM(D5:D6)</f>
        <v>0</v>
      </c>
      <c r="E4" s="213">
        <f>SUM(C4:D4)</f>
        <v>9125</v>
      </c>
      <c r="F4" s="275">
        <f>SUM(F5:F6)</f>
        <v>9125</v>
      </c>
      <c r="G4" s="85">
        <f>E4-F4</f>
        <v>0</v>
      </c>
      <c r="I4" s="16"/>
    </row>
    <row r="5" spans="1:9" ht="33">
      <c r="A5" s="65"/>
      <c r="B5" s="67" t="s">
        <v>300</v>
      </c>
      <c r="C5" s="170">
        <v>4059</v>
      </c>
      <c r="D5" s="212"/>
      <c r="E5" s="212">
        <f aca="true" t="shared" si="0" ref="E5:E40">SUM(C5:D5)</f>
        <v>4059</v>
      </c>
      <c r="F5" s="274">
        <v>4059</v>
      </c>
      <c r="G5" s="196">
        <f aca="true" t="shared" si="1" ref="G5:G40">E5-F5</f>
        <v>0</v>
      </c>
      <c r="I5" s="16"/>
    </row>
    <row r="6" spans="1:9" ht="33">
      <c r="A6" s="65"/>
      <c r="B6" s="67" t="s">
        <v>301</v>
      </c>
      <c r="C6" s="170">
        <v>5066</v>
      </c>
      <c r="D6" s="212"/>
      <c r="E6" s="212">
        <f t="shared" si="0"/>
        <v>5066</v>
      </c>
      <c r="F6" s="274">
        <v>5066</v>
      </c>
      <c r="G6" s="196">
        <f t="shared" si="1"/>
        <v>0</v>
      </c>
      <c r="I6" s="16"/>
    </row>
    <row r="7" spans="1:9" ht="16.5">
      <c r="A7" s="65"/>
      <c r="B7" s="67"/>
      <c r="C7" s="170"/>
      <c r="D7" s="212"/>
      <c r="E7" s="213">
        <f t="shared" si="0"/>
        <v>0</v>
      </c>
      <c r="F7" s="463"/>
      <c r="G7" s="85">
        <f t="shared" si="1"/>
        <v>0</v>
      </c>
      <c r="I7" s="16"/>
    </row>
    <row r="8" spans="1:9" ht="16.5">
      <c r="A8" s="65">
        <v>2</v>
      </c>
      <c r="B8" s="113" t="s">
        <v>302</v>
      </c>
      <c r="C8" s="169">
        <f>SUM(C9)</f>
        <v>24000</v>
      </c>
      <c r="D8" s="169">
        <f>SUM(D9)</f>
        <v>0</v>
      </c>
      <c r="E8" s="213">
        <f t="shared" si="0"/>
        <v>24000</v>
      </c>
      <c r="F8" s="464">
        <f>SUM(F9)</f>
        <v>0</v>
      </c>
      <c r="G8" s="85">
        <f t="shared" si="1"/>
        <v>24000</v>
      </c>
      <c r="I8" s="16"/>
    </row>
    <row r="9" spans="1:9" ht="16.5">
      <c r="A9" s="65"/>
      <c r="B9" s="67" t="s">
        <v>228</v>
      </c>
      <c r="C9" s="170">
        <v>24000</v>
      </c>
      <c r="D9" s="212"/>
      <c r="E9" s="212">
        <f t="shared" si="0"/>
        <v>24000</v>
      </c>
      <c r="F9" s="463"/>
      <c r="G9" s="196">
        <f t="shared" si="1"/>
        <v>24000</v>
      </c>
      <c r="I9" s="16"/>
    </row>
    <row r="10" spans="1:9" ht="16.5">
      <c r="A10" s="65"/>
      <c r="B10" s="67"/>
      <c r="C10" s="170"/>
      <c r="D10" s="212"/>
      <c r="E10" s="213">
        <f t="shared" si="0"/>
        <v>0</v>
      </c>
      <c r="F10" s="463"/>
      <c r="G10" s="85">
        <f t="shared" si="1"/>
        <v>0</v>
      </c>
      <c r="I10" s="16"/>
    </row>
    <row r="11" spans="1:9" ht="30.75">
      <c r="A11" s="65">
        <v>3</v>
      </c>
      <c r="B11" s="73" t="s">
        <v>299</v>
      </c>
      <c r="C11" s="169">
        <f>SUM(C12:C12)</f>
        <v>39500</v>
      </c>
      <c r="D11" s="169">
        <f>SUM(D12:D12)</f>
        <v>0</v>
      </c>
      <c r="E11" s="213">
        <f t="shared" si="0"/>
        <v>39500</v>
      </c>
      <c r="F11" s="465">
        <f>SUM(F12:F12)</f>
        <v>0</v>
      </c>
      <c r="G11" s="85">
        <f t="shared" si="1"/>
        <v>39500</v>
      </c>
      <c r="I11" s="16"/>
    </row>
    <row r="12" spans="1:9" ht="16.5">
      <c r="A12" s="65"/>
      <c r="B12" s="67" t="s">
        <v>58</v>
      </c>
      <c r="C12" s="170">
        <v>39500</v>
      </c>
      <c r="D12" s="212"/>
      <c r="E12" s="212">
        <f t="shared" si="0"/>
        <v>39500</v>
      </c>
      <c r="F12" s="463"/>
      <c r="G12" s="196">
        <f t="shared" si="1"/>
        <v>39500</v>
      </c>
      <c r="I12" s="16"/>
    </row>
    <row r="13" spans="1:9" ht="16.5">
      <c r="A13" s="65"/>
      <c r="B13" s="86"/>
      <c r="C13" s="170"/>
      <c r="D13" s="212"/>
      <c r="E13" s="213">
        <f t="shared" si="0"/>
        <v>0</v>
      </c>
      <c r="F13" s="463"/>
      <c r="G13" s="85">
        <f t="shared" si="1"/>
        <v>0</v>
      </c>
      <c r="I13" s="16"/>
    </row>
    <row r="14" spans="1:9" ht="16.5">
      <c r="A14" s="65">
        <v>4</v>
      </c>
      <c r="B14" s="66" t="s">
        <v>204</v>
      </c>
      <c r="C14" s="169">
        <f>SUM(C15:C28)</f>
        <v>55454</v>
      </c>
      <c r="D14" s="169">
        <f>SUM(D15:D28)</f>
        <v>50</v>
      </c>
      <c r="E14" s="213">
        <f t="shared" si="0"/>
        <v>55504</v>
      </c>
      <c r="F14" s="466">
        <f>SUM(F15:F28)</f>
        <v>0</v>
      </c>
      <c r="G14" s="85">
        <f t="shared" si="1"/>
        <v>55504</v>
      </c>
      <c r="I14" s="16"/>
    </row>
    <row r="15" spans="1:9" ht="16.5">
      <c r="A15" s="65"/>
      <c r="B15" s="67" t="s">
        <v>56</v>
      </c>
      <c r="C15" s="170">
        <v>9191</v>
      </c>
      <c r="D15" s="212"/>
      <c r="E15" s="212">
        <f t="shared" si="0"/>
        <v>9191</v>
      </c>
      <c r="F15" s="463"/>
      <c r="G15" s="196">
        <f t="shared" si="1"/>
        <v>9191</v>
      </c>
      <c r="I15" s="16"/>
    </row>
    <row r="16" spans="1:9" ht="16.5">
      <c r="A16" s="65"/>
      <c r="B16" s="67" t="s">
        <v>59</v>
      </c>
      <c r="C16" s="170">
        <v>240</v>
      </c>
      <c r="D16" s="212"/>
      <c r="E16" s="212">
        <f t="shared" si="0"/>
        <v>240</v>
      </c>
      <c r="F16" s="463"/>
      <c r="G16" s="196">
        <f t="shared" si="1"/>
        <v>240</v>
      </c>
      <c r="I16" s="16"/>
    </row>
    <row r="17" spans="1:9" ht="33">
      <c r="A17" s="69"/>
      <c r="B17" s="70" t="s">
        <v>456</v>
      </c>
      <c r="C17" s="174">
        <v>800</v>
      </c>
      <c r="D17" s="212">
        <v>50</v>
      </c>
      <c r="E17" s="212">
        <f t="shared" si="0"/>
        <v>850</v>
      </c>
      <c r="F17" s="463"/>
      <c r="G17" s="196">
        <f t="shared" si="1"/>
        <v>850</v>
      </c>
      <c r="I17" s="16"/>
    </row>
    <row r="18" spans="1:9" ht="33">
      <c r="A18" s="69"/>
      <c r="B18" s="70" t="s">
        <v>223</v>
      </c>
      <c r="C18" s="174">
        <v>3000</v>
      </c>
      <c r="D18" s="212"/>
      <c r="E18" s="212">
        <f t="shared" si="0"/>
        <v>3000</v>
      </c>
      <c r="F18" s="463"/>
      <c r="G18" s="196">
        <f t="shared" si="1"/>
        <v>3000</v>
      </c>
      <c r="I18" s="16"/>
    </row>
    <row r="19" spans="1:9" ht="16.5">
      <c r="A19" s="69"/>
      <c r="B19" s="70" t="s">
        <v>201</v>
      </c>
      <c r="C19" s="175">
        <v>150</v>
      </c>
      <c r="D19" s="212"/>
      <c r="E19" s="212">
        <f t="shared" si="0"/>
        <v>150</v>
      </c>
      <c r="F19" s="463"/>
      <c r="G19" s="196">
        <f t="shared" si="1"/>
        <v>150</v>
      </c>
      <c r="I19" s="16"/>
    </row>
    <row r="20" spans="1:9" ht="16.5">
      <c r="A20" s="69"/>
      <c r="B20" s="214" t="s">
        <v>57</v>
      </c>
      <c r="C20" s="461">
        <v>17673</v>
      </c>
      <c r="D20" s="212"/>
      <c r="E20" s="212">
        <f t="shared" si="0"/>
        <v>17673</v>
      </c>
      <c r="F20" s="463"/>
      <c r="G20" s="196">
        <f t="shared" si="1"/>
        <v>17673</v>
      </c>
      <c r="I20" s="16"/>
    </row>
    <row r="21" spans="1:9" ht="16.5">
      <c r="A21" s="69"/>
      <c r="B21" s="214" t="s">
        <v>222</v>
      </c>
      <c r="C21" s="461">
        <v>500</v>
      </c>
      <c r="D21" s="212"/>
      <c r="E21" s="212">
        <f t="shared" si="0"/>
        <v>500</v>
      </c>
      <c r="F21" s="463"/>
      <c r="G21" s="196">
        <f t="shared" si="1"/>
        <v>500</v>
      </c>
      <c r="I21" s="16"/>
    </row>
    <row r="22" spans="1:9" ht="16.5">
      <c r="A22" s="69"/>
      <c r="B22" s="214" t="s">
        <v>297</v>
      </c>
      <c r="C22" s="461">
        <v>1000</v>
      </c>
      <c r="D22" s="212"/>
      <c r="E22" s="212">
        <f t="shared" si="0"/>
        <v>1000</v>
      </c>
      <c r="F22" s="463"/>
      <c r="G22" s="196">
        <f t="shared" si="1"/>
        <v>1000</v>
      </c>
      <c r="I22" s="16"/>
    </row>
    <row r="23" spans="1:9" ht="16.5">
      <c r="A23" s="69"/>
      <c r="B23" s="214" t="s">
        <v>355</v>
      </c>
      <c r="C23" s="461">
        <v>300</v>
      </c>
      <c r="D23" s="212"/>
      <c r="E23" s="212">
        <f t="shared" si="0"/>
        <v>300</v>
      </c>
      <c r="F23" s="463"/>
      <c r="G23" s="196">
        <f t="shared" si="1"/>
        <v>300</v>
      </c>
      <c r="I23" s="16"/>
    </row>
    <row r="24" spans="1:9" ht="16.5">
      <c r="A24" s="69"/>
      <c r="B24" s="214" t="s">
        <v>229</v>
      </c>
      <c r="C24" s="461">
        <v>1000</v>
      </c>
      <c r="D24" s="212"/>
      <c r="E24" s="212">
        <f t="shared" si="0"/>
        <v>1000</v>
      </c>
      <c r="F24" s="463"/>
      <c r="G24" s="196">
        <f t="shared" si="1"/>
        <v>1000</v>
      </c>
      <c r="I24" s="16"/>
    </row>
    <row r="25" spans="1:9" ht="16.5">
      <c r="A25" s="69"/>
      <c r="B25" s="214" t="s">
        <v>352</v>
      </c>
      <c r="C25" s="461">
        <v>1000</v>
      </c>
      <c r="D25" s="212"/>
      <c r="E25" s="212">
        <f t="shared" si="0"/>
        <v>1000</v>
      </c>
      <c r="F25" s="463"/>
      <c r="G25" s="196">
        <f t="shared" si="1"/>
        <v>1000</v>
      </c>
      <c r="I25" s="16"/>
    </row>
    <row r="26" spans="1:9" ht="16.5">
      <c r="A26" s="69"/>
      <c r="B26" s="214" t="s">
        <v>353</v>
      </c>
      <c r="C26" s="461">
        <v>500</v>
      </c>
      <c r="D26" s="212"/>
      <c r="E26" s="212">
        <f t="shared" si="0"/>
        <v>500</v>
      </c>
      <c r="F26" s="463"/>
      <c r="G26" s="196">
        <f t="shared" si="1"/>
        <v>500</v>
      </c>
      <c r="I26" s="16"/>
    </row>
    <row r="27" spans="1:9" ht="16.5">
      <c r="A27" s="69"/>
      <c r="B27" s="214" t="s">
        <v>296</v>
      </c>
      <c r="C27" s="461">
        <v>20000</v>
      </c>
      <c r="D27" s="212"/>
      <c r="E27" s="212">
        <f t="shared" si="0"/>
        <v>20000</v>
      </c>
      <c r="F27" s="463"/>
      <c r="G27" s="196">
        <f t="shared" si="1"/>
        <v>20000</v>
      </c>
      <c r="I27" s="16"/>
    </row>
    <row r="28" spans="1:9" ht="16.5">
      <c r="A28" s="69"/>
      <c r="B28" s="214" t="s">
        <v>298</v>
      </c>
      <c r="C28" s="461">
        <v>100</v>
      </c>
      <c r="D28" s="212"/>
      <c r="E28" s="212">
        <f t="shared" si="0"/>
        <v>100</v>
      </c>
      <c r="F28" s="463"/>
      <c r="G28" s="196">
        <f t="shared" si="1"/>
        <v>100</v>
      </c>
      <c r="I28" s="16"/>
    </row>
    <row r="29" spans="1:9" ht="16.5">
      <c r="A29" s="69"/>
      <c r="B29" s="214"/>
      <c r="C29" s="461"/>
      <c r="D29" s="212"/>
      <c r="E29" s="213">
        <f t="shared" si="0"/>
        <v>0</v>
      </c>
      <c r="F29" s="463"/>
      <c r="G29" s="85">
        <f t="shared" si="1"/>
        <v>0</v>
      </c>
      <c r="I29" s="16"/>
    </row>
    <row r="30" spans="1:9" ht="16.5">
      <c r="A30" s="69">
        <v>5</v>
      </c>
      <c r="B30" s="88" t="s">
        <v>239</v>
      </c>
      <c r="C30" s="176">
        <f>SUM(C31:C33)</f>
        <v>8500</v>
      </c>
      <c r="D30" s="176">
        <f>SUM(D31:D33)</f>
        <v>100</v>
      </c>
      <c r="E30" s="213">
        <f t="shared" si="0"/>
        <v>8600</v>
      </c>
      <c r="F30" s="467">
        <f>SUM(F31:F31)</f>
        <v>0</v>
      </c>
      <c r="G30" s="85">
        <f t="shared" si="1"/>
        <v>8600</v>
      </c>
      <c r="I30" s="16"/>
    </row>
    <row r="31" spans="1:9" ht="16.5">
      <c r="A31" s="65"/>
      <c r="B31" s="87" t="s">
        <v>240</v>
      </c>
      <c r="C31" s="170">
        <v>1500</v>
      </c>
      <c r="D31" s="212"/>
      <c r="E31" s="212">
        <f t="shared" si="0"/>
        <v>1500</v>
      </c>
      <c r="F31" s="463"/>
      <c r="G31" s="196">
        <f t="shared" si="1"/>
        <v>1500</v>
      </c>
      <c r="I31" s="16"/>
    </row>
    <row r="32" spans="1:9" ht="16.5">
      <c r="A32" s="65"/>
      <c r="B32" s="87" t="s">
        <v>230</v>
      </c>
      <c r="C32" s="170">
        <v>7000</v>
      </c>
      <c r="D32" s="212"/>
      <c r="E32" s="212">
        <f t="shared" si="0"/>
        <v>7000</v>
      </c>
      <c r="F32" s="463"/>
      <c r="G32" s="196">
        <f t="shared" si="1"/>
        <v>7000</v>
      </c>
      <c r="I32" s="16"/>
    </row>
    <row r="33" spans="1:9" ht="16.5">
      <c r="A33" s="65"/>
      <c r="B33" s="87" t="s">
        <v>463</v>
      </c>
      <c r="C33" s="170">
        <v>0</v>
      </c>
      <c r="D33" s="212">
        <v>100</v>
      </c>
      <c r="E33" s="212">
        <f t="shared" si="0"/>
        <v>100</v>
      </c>
      <c r="F33" s="463"/>
      <c r="G33" s="196">
        <f t="shared" si="1"/>
        <v>100</v>
      </c>
      <c r="I33" s="16"/>
    </row>
    <row r="34" spans="1:9" ht="16.5">
      <c r="A34" s="65"/>
      <c r="B34" s="87"/>
      <c r="C34" s="170"/>
      <c r="D34" s="212"/>
      <c r="E34" s="213">
        <f t="shared" si="0"/>
        <v>0</v>
      </c>
      <c r="F34" s="463"/>
      <c r="G34" s="85">
        <f t="shared" si="1"/>
        <v>0</v>
      </c>
      <c r="I34" s="16"/>
    </row>
    <row r="35" spans="1:9" ht="16.5">
      <c r="A35" s="65"/>
      <c r="B35" s="216" t="s">
        <v>20</v>
      </c>
      <c r="C35" s="168">
        <f>C4+C11+C14+C30+C8</f>
        <v>136579</v>
      </c>
      <c r="D35" s="168">
        <f>D4+D11+D14+D30+D8</f>
        <v>150</v>
      </c>
      <c r="E35" s="213">
        <f t="shared" si="0"/>
        <v>136729</v>
      </c>
      <c r="F35" s="468">
        <f>F4+F11+F14+F30+F8</f>
        <v>9125</v>
      </c>
      <c r="G35" s="85">
        <f t="shared" si="1"/>
        <v>127604</v>
      </c>
      <c r="I35" s="16"/>
    </row>
    <row r="36" spans="1:9" ht="16.5">
      <c r="A36" s="83"/>
      <c r="B36" s="288"/>
      <c r="C36" s="287"/>
      <c r="D36" s="223"/>
      <c r="E36" s="213">
        <f t="shared" si="0"/>
        <v>0</v>
      </c>
      <c r="F36" s="469"/>
      <c r="G36" s="85">
        <f t="shared" si="1"/>
        <v>0</v>
      </c>
      <c r="I36" s="16"/>
    </row>
    <row r="37" spans="1:9" ht="16.5">
      <c r="A37" s="593" t="s">
        <v>52</v>
      </c>
      <c r="B37" s="594"/>
      <c r="C37" s="170"/>
      <c r="D37" s="212"/>
      <c r="E37" s="213">
        <f t="shared" si="0"/>
        <v>0</v>
      </c>
      <c r="F37" s="463"/>
      <c r="G37" s="85">
        <f t="shared" si="1"/>
        <v>0</v>
      </c>
      <c r="I37" s="16"/>
    </row>
    <row r="38" spans="1:7" ht="16.5">
      <c r="A38" s="65"/>
      <c r="B38" s="75" t="s">
        <v>20</v>
      </c>
      <c r="C38" s="168">
        <v>0</v>
      </c>
      <c r="D38" s="223"/>
      <c r="E38" s="213">
        <f t="shared" si="0"/>
        <v>0</v>
      </c>
      <c r="F38" s="463"/>
      <c r="G38" s="85">
        <f t="shared" si="1"/>
        <v>0</v>
      </c>
    </row>
    <row r="39" spans="1:7" ht="16.5">
      <c r="A39" s="186"/>
      <c r="B39" s="216"/>
      <c r="C39" s="217"/>
      <c r="D39" s="223"/>
      <c r="E39" s="213">
        <f t="shared" si="0"/>
        <v>0</v>
      </c>
      <c r="F39" s="463"/>
      <c r="G39" s="85">
        <f t="shared" si="1"/>
        <v>0</v>
      </c>
    </row>
    <row r="40" spans="1:7" ht="17.25" thickBot="1">
      <c r="A40" s="71"/>
      <c r="B40" s="76" t="s">
        <v>50</v>
      </c>
      <c r="C40" s="171">
        <f>SUM(C38+C35)</f>
        <v>136579</v>
      </c>
      <c r="D40" s="171">
        <f>SUM(D38+D35)</f>
        <v>150</v>
      </c>
      <c r="E40" s="472">
        <f t="shared" si="0"/>
        <v>136729</v>
      </c>
      <c r="F40" s="222">
        <f>SUM(F38+F35)</f>
        <v>9125</v>
      </c>
      <c r="G40" s="473">
        <f t="shared" si="1"/>
        <v>127604</v>
      </c>
    </row>
    <row r="42" ht="16.5">
      <c r="B42" s="3"/>
    </row>
  </sheetData>
  <sheetProtection/>
  <mergeCells count="2">
    <mergeCell ref="A2:B2"/>
    <mergeCell ref="A37:B37"/>
  </mergeCells>
  <printOptions/>
  <pageMargins left="0.1968503937007874" right="0.15748031496062992" top="0.9055118110236221" bottom="0.35433070866141736" header="0.2362204724409449" footer="0.15748031496062992"/>
  <pageSetup horizontalDpi="600" verticalDpi="600" orientation="portrait" paperSize="9" scale="75" r:id="rId1"/>
  <headerFooter>
    <oddHeader>&amp;C&amp;"Book Antiqua,Félkövér"&amp;11Keszthely Város Önkormányzata
egyéb működési célú támogatásai ÁHT-n kívülre&amp;R&amp;"Book Antiqua,Félkövér"13.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.140625" style="77" bestFit="1" customWidth="1"/>
    <col min="2" max="2" width="70.8515625" style="3" bestFit="1" customWidth="1"/>
    <col min="3" max="3" width="11.28125" style="3" customWidth="1"/>
    <col min="4" max="4" width="9.8515625" style="3" bestFit="1" customWidth="1"/>
    <col min="5" max="5" width="10.140625" style="3" bestFit="1" customWidth="1"/>
    <col min="6" max="16384" width="9.140625" style="3" customWidth="1"/>
  </cols>
  <sheetData>
    <row r="1" spans="1:7" ht="45.75" thickBot="1">
      <c r="A1" s="63" t="s">
        <v>10</v>
      </c>
      <c r="B1" s="64" t="s">
        <v>514</v>
      </c>
      <c r="C1" s="162" t="s">
        <v>245</v>
      </c>
      <c r="D1" s="102" t="s">
        <v>116</v>
      </c>
      <c r="E1" s="151" t="s">
        <v>117</v>
      </c>
      <c r="G1" s="16"/>
    </row>
    <row r="2" spans="1:7" ht="16.5" customHeight="1">
      <c r="A2" s="587" t="s">
        <v>54</v>
      </c>
      <c r="B2" s="755"/>
      <c r="C2" s="737"/>
      <c r="D2" s="158"/>
      <c r="E2" s="159"/>
      <c r="G2" s="16"/>
    </row>
    <row r="3" spans="1:7" ht="16.5">
      <c r="A3" s="65"/>
      <c r="B3" s="753"/>
      <c r="C3" s="756"/>
      <c r="D3" s="9"/>
      <c r="E3" s="160"/>
      <c r="G3" s="16"/>
    </row>
    <row r="4" spans="1:7" ht="16.5">
      <c r="A4" s="65">
        <v>1</v>
      </c>
      <c r="B4" s="740" t="s">
        <v>515</v>
      </c>
      <c r="C4" s="757">
        <f>SUM(C5:C7)</f>
        <v>4905</v>
      </c>
      <c r="D4" s="757">
        <f>SUM(D5:D7)</f>
        <v>0</v>
      </c>
      <c r="E4" s="758">
        <f>SUM(E5:E7)</f>
        <v>4905</v>
      </c>
      <c r="G4" s="16"/>
    </row>
    <row r="5" spans="1:7" ht="16.5">
      <c r="A5" s="65"/>
      <c r="B5" s="759" t="s">
        <v>516</v>
      </c>
      <c r="C5" s="212">
        <v>1200</v>
      </c>
      <c r="D5" s="212"/>
      <c r="E5" s="760">
        <f>C5-D5</f>
        <v>1200</v>
      </c>
      <c r="G5" s="16"/>
    </row>
    <row r="6" spans="1:7" ht="16.5">
      <c r="A6" s="65"/>
      <c r="B6" s="759" t="s">
        <v>517</v>
      </c>
      <c r="C6" s="212">
        <v>1905</v>
      </c>
      <c r="D6" s="212"/>
      <c r="E6" s="760">
        <f>C6-D6</f>
        <v>1905</v>
      </c>
      <c r="G6" s="16"/>
    </row>
    <row r="7" spans="1:7" ht="16.5">
      <c r="A7" s="65"/>
      <c r="B7" s="759" t="s">
        <v>518</v>
      </c>
      <c r="C7" s="212">
        <v>1800</v>
      </c>
      <c r="D7" s="212"/>
      <c r="E7" s="760">
        <f>C7-D7</f>
        <v>1800</v>
      </c>
      <c r="G7" s="16"/>
    </row>
    <row r="8" spans="1:7" ht="16.5">
      <c r="A8" s="65"/>
      <c r="B8" s="753"/>
      <c r="C8" s="739"/>
      <c r="D8" s="9"/>
      <c r="E8" s="160"/>
      <c r="G8" s="16"/>
    </row>
    <row r="9" spans="1:7" ht="16.5">
      <c r="A9" s="65">
        <v>2</v>
      </c>
      <c r="B9" s="753" t="s">
        <v>519</v>
      </c>
      <c r="C9" s="169">
        <f>SUM(C10)</f>
        <v>6150</v>
      </c>
      <c r="D9" s="169">
        <f>SUM(D10)</f>
        <v>0</v>
      </c>
      <c r="E9" s="85">
        <f>SUM(E10)</f>
        <v>6150</v>
      </c>
      <c r="G9" s="16"/>
    </row>
    <row r="10" spans="1:7" ht="16.5">
      <c r="A10" s="65"/>
      <c r="B10" s="81" t="s">
        <v>520</v>
      </c>
      <c r="C10" s="170">
        <v>6150</v>
      </c>
      <c r="D10" s="170"/>
      <c r="E10" s="196">
        <f>C10-D10</f>
        <v>6150</v>
      </c>
      <c r="G10" s="16"/>
    </row>
    <row r="11" spans="1:7" ht="16.5">
      <c r="A11" s="65"/>
      <c r="B11" s="761"/>
      <c r="C11" s="170"/>
      <c r="D11" s="170"/>
      <c r="E11" s="196">
        <f>C11-D11</f>
        <v>0</v>
      </c>
      <c r="G11" s="16"/>
    </row>
    <row r="12" spans="1:7" ht="16.5">
      <c r="A12" s="65">
        <v>3</v>
      </c>
      <c r="B12" s="740" t="s">
        <v>521</v>
      </c>
      <c r="C12" s="169">
        <f>SUM(C13:C16)</f>
        <v>5500</v>
      </c>
      <c r="D12" s="176">
        <f>SUM(D13:D16)</f>
        <v>0</v>
      </c>
      <c r="E12" s="762">
        <f>SUM(E13:E16)</f>
        <v>5500</v>
      </c>
      <c r="G12" s="16"/>
    </row>
    <row r="13" spans="1:7" ht="16.5">
      <c r="A13" s="65"/>
      <c r="B13" s="81" t="s">
        <v>522</v>
      </c>
      <c r="C13" s="170">
        <v>3500</v>
      </c>
      <c r="D13" s="9"/>
      <c r="E13" s="167">
        <f>C13-D13</f>
        <v>3500</v>
      </c>
      <c r="G13" s="16"/>
    </row>
    <row r="14" spans="1:7" ht="16.5">
      <c r="A14" s="65"/>
      <c r="B14" s="81" t="s">
        <v>523</v>
      </c>
      <c r="C14" s="170">
        <v>1000</v>
      </c>
      <c r="D14" s="9"/>
      <c r="E14" s="167">
        <f>C14-D14</f>
        <v>1000</v>
      </c>
      <c r="G14" s="16"/>
    </row>
    <row r="15" spans="1:7" ht="16.5">
      <c r="A15" s="65"/>
      <c r="B15" s="81" t="s">
        <v>524</v>
      </c>
      <c r="C15" s="170">
        <v>1000</v>
      </c>
      <c r="D15" s="9"/>
      <c r="E15" s="167">
        <f>C15-D15</f>
        <v>1000</v>
      </c>
      <c r="G15" s="16"/>
    </row>
    <row r="16" spans="1:7" ht="17.25" customHeight="1">
      <c r="A16" s="65"/>
      <c r="B16" s="761"/>
      <c r="C16" s="763"/>
      <c r="D16" s="181"/>
      <c r="E16" s="764">
        <f>C16-D16</f>
        <v>0</v>
      </c>
      <c r="G16" s="16"/>
    </row>
    <row r="17" spans="1:7" ht="16.5">
      <c r="A17" s="65"/>
      <c r="B17" s="748" t="s">
        <v>20</v>
      </c>
      <c r="C17" s="765">
        <f>SUM(C4+C9+C12)</f>
        <v>16555</v>
      </c>
      <c r="D17" s="765">
        <f>SUM(D4+D9+D12)</f>
        <v>0</v>
      </c>
      <c r="E17" s="766">
        <f>SUM(E4+E9+E12)</f>
        <v>16555</v>
      </c>
      <c r="G17" s="16"/>
    </row>
    <row r="18" spans="1:7" ht="16.5">
      <c r="A18" s="65"/>
      <c r="B18" s="748"/>
      <c r="C18" s="767"/>
      <c r="D18" s="181"/>
      <c r="E18" s="768"/>
      <c r="G18" s="16"/>
    </row>
    <row r="19" spans="1:7" ht="16.5">
      <c r="A19" s="593" t="s">
        <v>52</v>
      </c>
      <c r="B19" s="769"/>
      <c r="C19" s="767"/>
      <c r="D19" s="181"/>
      <c r="E19" s="768">
        <f>C19-D19</f>
        <v>0</v>
      </c>
      <c r="G19" s="16"/>
    </row>
    <row r="20" spans="1:7" ht="16.5">
      <c r="A20" s="65"/>
      <c r="B20" s="770"/>
      <c r="C20" s="767"/>
      <c r="D20" s="181"/>
      <c r="E20" s="768"/>
      <c r="G20" s="16"/>
    </row>
    <row r="21" spans="1:7" ht="16.5">
      <c r="A21" s="65"/>
      <c r="B21" s="748" t="s">
        <v>20</v>
      </c>
      <c r="C21" s="767">
        <v>0</v>
      </c>
      <c r="D21" s="181"/>
      <c r="E21" s="768">
        <f>C21-D21</f>
        <v>0</v>
      </c>
      <c r="G21" s="16"/>
    </row>
    <row r="22" spans="1:5" ht="16.5">
      <c r="A22" s="65"/>
      <c r="B22" s="747"/>
      <c r="C22" s="767"/>
      <c r="D22" s="181"/>
      <c r="E22" s="768"/>
    </row>
    <row r="23" spans="1:5" ht="17.25" thickBot="1">
      <c r="A23" s="71"/>
      <c r="B23" s="80" t="s">
        <v>50</v>
      </c>
      <c r="C23" s="771">
        <f>SUM(C19+C17)</f>
        <v>16555</v>
      </c>
      <c r="D23" s="771">
        <f>SUM(D19+D17)</f>
        <v>0</v>
      </c>
      <c r="E23" s="772">
        <f>SUM(E19+E17)</f>
        <v>16555</v>
      </c>
    </row>
  </sheetData>
  <sheetProtection/>
  <mergeCells count="2">
    <mergeCell ref="A2:B2"/>
    <mergeCell ref="A19:B19"/>
  </mergeCells>
  <printOptions/>
  <pageMargins left="0.4330708661417323" right="0.2362204724409449" top="1.3779527559055118" bottom="0.7480314960629921" header="0.5118110236220472" footer="0.31496062992125984"/>
  <pageSetup horizontalDpi="600" verticalDpi="600" orientation="portrait" paperSize="9" scale="90" r:id="rId1"/>
  <headerFooter>
    <oddHeader>&amp;C&amp;"Book Antiqua,Félkövér"&amp;11Keszthely Város Önkormányzata
egyéb felhalmozási célú kiadásai ÁHT-n kívülre&amp;R&amp;"Book Antiqua,Félkövér" 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140625" style="0" bestFit="1" customWidth="1"/>
    <col min="2" max="2" width="55.7109375" style="0" customWidth="1"/>
    <col min="3" max="3" width="12.8515625" style="0" customWidth="1"/>
    <col min="4" max="4" width="11.28125" style="0" customWidth="1"/>
    <col min="5" max="5" width="13.7109375" style="0" customWidth="1"/>
  </cols>
  <sheetData>
    <row r="1" spans="1:5" ht="45.75" thickBot="1">
      <c r="A1" s="63" t="s">
        <v>10</v>
      </c>
      <c r="B1" s="64" t="s">
        <v>525</v>
      </c>
      <c r="C1" s="162" t="s">
        <v>245</v>
      </c>
      <c r="D1" s="102" t="s">
        <v>116</v>
      </c>
      <c r="E1" s="151" t="s">
        <v>117</v>
      </c>
    </row>
    <row r="2" spans="1:5" ht="16.5">
      <c r="A2" s="587" t="s">
        <v>54</v>
      </c>
      <c r="B2" s="755"/>
      <c r="C2" s="737"/>
      <c r="D2" s="158"/>
      <c r="E2" s="159"/>
    </row>
    <row r="3" spans="1:5" ht="16.5">
      <c r="A3" s="65"/>
      <c r="B3" s="753"/>
      <c r="C3" s="756"/>
      <c r="D3" s="9"/>
      <c r="E3" s="160"/>
    </row>
    <row r="4" spans="1:5" ht="15">
      <c r="A4" s="65">
        <v>1</v>
      </c>
      <c r="B4" s="740" t="s">
        <v>526</v>
      </c>
      <c r="C4" s="757">
        <f>SUM(C5:C5)</f>
        <v>3000</v>
      </c>
      <c r="D4" s="757">
        <f>SUM(D5:D5)</f>
        <v>0</v>
      </c>
      <c r="E4" s="85">
        <f>SUM(E5:E5)</f>
        <v>3000</v>
      </c>
    </row>
    <row r="5" spans="1:5" ht="16.5">
      <c r="A5" s="65"/>
      <c r="B5" s="759" t="s">
        <v>527</v>
      </c>
      <c r="C5" s="212">
        <v>3000</v>
      </c>
      <c r="D5" s="212"/>
      <c r="E5" s="760">
        <f>C5-D5</f>
        <v>3000</v>
      </c>
    </row>
    <row r="6" spans="1:5" ht="16.5">
      <c r="A6" s="65"/>
      <c r="B6" s="761"/>
      <c r="C6" s="763"/>
      <c r="D6" s="181"/>
      <c r="E6" s="764">
        <f>C6-D6</f>
        <v>0</v>
      </c>
    </row>
    <row r="7" spans="1:5" ht="15">
      <c r="A7" s="65"/>
      <c r="B7" s="748" t="s">
        <v>20</v>
      </c>
      <c r="C7" s="765">
        <f>SUM(C4)</f>
        <v>3000</v>
      </c>
      <c r="D7" s="765">
        <f>SUM(D4)</f>
        <v>0</v>
      </c>
      <c r="E7" s="766">
        <f>SUM(E4)</f>
        <v>3000</v>
      </c>
    </row>
    <row r="8" spans="1:5" ht="16.5">
      <c r="A8" s="65"/>
      <c r="B8" s="748"/>
      <c r="C8" s="767"/>
      <c r="D8" s="181"/>
      <c r="E8" s="768"/>
    </row>
    <row r="9" spans="1:5" ht="16.5">
      <c r="A9" s="593" t="s">
        <v>52</v>
      </c>
      <c r="B9" s="769"/>
      <c r="C9" s="767"/>
      <c r="D9" s="181"/>
      <c r="E9" s="768">
        <f>C9-D9</f>
        <v>0</v>
      </c>
    </row>
    <row r="10" spans="1:5" ht="16.5">
      <c r="A10" s="65"/>
      <c r="B10" s="770"/>
      <c r="C10" s="767"/>
      <c r="D10" s="181"/>
      <c r="E10" s="768"/>
    </row>
    <row r="11" spans="1:5" ht="16.5">
      <c r="A11" s="65"/>
      <c r="B11" s="748" t="s">
        <v>20</v>
      </c>
      <c r="C11" s="767">
        <v>0</v>
      </c>
      <c r="D11" s="181"/>
      <c r="E11" s="768">
        <f>C11-D11</f>
        <v>0</v>
      </c>
    </row>
    <row r="12" spans="1:5" ht="16.5">
      <c r="A12" s="65"/>
      <c r="B12" s="747"/>
      <c r="C12" s="767"/>
      <c r="D12" s="181"/>
      <c r="E12" s="768"/>
    </row>
    <row r="13" spans="1:5" ht="15.75" thickBot="1">
      <c r="A13" s="71"/>
      <c r="B13" s="80" t="s">
        <v>50</v>
      </c>
      <c r="C13" s="771">
        <f>SUM(C9+C7)</f>
        <v>3000</v>
      </c>
      <c r="D13" s="771">
        <f>SUM(D9+D7)</f>
        <v>0</v>
      </c>
      <c r="E13" s="772">
        <f>SUM(E9+E7)</f>
        <v>3000</v>
      </c>
    </row>
    <row r="14" spans="1:5" ht="16.5">
      <c r="A14" s="77"/>
      <c r="B14" s="3"/>
      <c r="C14" s="3"/>
      <c r="D14" s="3"/>
      <c r="E14" s="3"/>
    </row>
    <row r="15" spans="1:5" ht="16.5">
      <c r="A15" s="77"/>
      <c r="B15" s="3"/>
      <c r="C15" s="3"/>
      <c r="D15" s="3"/>
      <c r="E15" s="3"/>
    </row>
  </sheetData>
  <sheetProtection/>
  <mergeCells count="2">
    <mergeCell ref="A2:B2"/>
    <mergeCell ref="A9:B9"/>
  </mergeCells>
  <printOptions/>
  <pageMargins left="0.4724409448818898" right="0.31496062992125984" top="1.4960629921259843" bottom="0.7480314960629921" header="0.6299212598425197" footer="0.31496062992125984"/>
  <pageSetup horizontalDpi="600" verticalDpi="600" orientation="portrait" paperSize="9" scale="95" r:id="rId1"/>
  <headerFooter>
    <oddHeader>&amp;C&amp;"Book Antiqua,Félkövér"&amp;11Keszthely Város Önkormányzata
egyéb felhalmozási célú támogatásai ÁHT-n belülre&amp;R&amp;"Book Antiqua,Félkövér" 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2.7109375" style="3" customWidth="1"/>
    <col min="2" max="2" width="20.00390625" style="3" customWidth="1"/>
    <col min="3" max="3" width="9.28125" style="3" bestFit="1" customWidth="1"/>
    <col min="4" max="4" width="11.140625" style="3" bestFit="1" customWidth="1"/>
    <col min="5" max="5" width="9.421875" style="3" bestFit="1" customWidth="1"/>
    <col min="6" max="6" width="11.140625" style="3" bestFit="1" customWidth="1"/>
    <col min="7" max="7" width="12.7109375" style="3" customWidth="1"/>
    <col min="8" max="16384" width="9.140625" style="3" customWidth="1"/>
  </cols>
  <sheetData>
    <row r="1" spans="1:7" ht="20.25" customHeight="1">
      <c r="A1" s="773" t="s">
        <v>528</v>
      </c>
      <c r="B1" s="774" t="s">
        <v>529</v>
      </c>
      <c r="C1" s="775" t="s">
        <v>530</v>
      </c>
      <c r="D1" s="775"/>
      <c r="E1" s="775" t="s">
        <v>531</v>
      </c>
      <c r="F1" s="775"/>
      <c r="G1" s="776" t="s">
        <v>532</v>
      </c>
    </row>
    <row r="2" spans="1:7" ht="34.5" customHeight="1" thickBot="1">
      <c r="A2" s="777"/>
      <c r="B2" s="778"/>
      <c r="C2" s="779" t="s">
        <v>533</v>
      </c>
      <c r="D2" s="779" t="s">
        <v>534</v>
      </c>
      <c r="E2" s="779" t="s">
        <v>535</v>
      </c>
      <c r="F2" s="779" t="s">
        <v>534</v>
      </c>
      <c r="G2" s="780"/>
    </row>
    <row r="3" spans="1:7" ht="16.5">
      <c r="A3" s="781" t="s">
        <v>536</v>
      </c>
      <c r="B3" s="782" t="s">
        <v>537</v>
      </c>
      <c r="C3" s="783">
        <v>100</v>
      </c>
      <c r="D3" s="784">
        <v>6100</v>
      </c>
      <c r="E3" s="783"/>
      <c r="F3" s="784"/>
      <c r="G3" s="785">
        <f aca="true" t="shared" si="0" ref="G3:G11">SUM(F3+D3)</f>
        <v>6100</v>
      </c>
    </row>
    <row r="4" spans="1:7" ht="16.5">
      <c r="A4" s="786" t="s">
        <v>538</v>
      </c>
      <c r="B4" s="345" t="s">
        <v>537</v>
      </c>
      <c r="C4" s="787"/>
      <c r="D4" s="346">
        <v>0</v>
      </c>
      <c r="E4" s="787">
        <v>40</v>
      </c>
      <c r="F4" s="346">
        <v>15400</v>
      </c>
      <c r="G4" s="788">
        <f t="shared" si="0"/>
        <v>15400</v>
      </c>
    </row>
    <row r="5" spans="1:7" ht="16.5">
      <c r="A5" s="786" t="s">
        <v>539</v>
      </c>
      <c r="B5" s="345" t="s">
        <v>537</v>
      </c>
      <c r="C5" s="787">
        <v>100</v>
      </c>
      <c r="D5" s="346">
        <v>13200</v>
      </c>
      <c r="E5" s="787" t="s">
        <v>540</v>
      </c>
      <c r="F5" s="346">
        <v>5100</v>
      </c>
      <c r="G5" s="788">
        <f t="shared" si="0"/>
        <v>18300</v>
      </c>
    </row>
    <row r="6" spans="1:7" ht="16.5">
      <c r="A6" s="786" t="s">
        <v>82</v>
      </c>
      <c r="B6" s="782" t="s">
        <v>537</v>
      </c>
      <c r="C6" s="346">
        <v>0</v>
      </c>
      <c r="D6" s="346">
        <v>0</v>
      </c>
      <c r="E6" s="346">
        <v>0</v>
      </c>
      <c r="F6" s="346">
        <v>0</v>
      </c>
      <c r="G6" s="788">
        <f t="shared" si="0"/>
        <v>0</v>
      </c>
    </row>
    <row r="7" spans="1:7" ht="16.5">
      <c r="A7" s="786" t="s">
        <v>541</v>
      </c>
      <c r="B7" s="345" t="s">
        <v>542</v>
      </c>
      <c r="C7" s="789">
        <v>100</v>
      </c>
      <c r="D7" s="790">
        <v>173</v>
      </c>
      <c r="E7" s="789"/>
      <c r="F7" s="790"/>
      <c r="G7" s="132">
        <f t="shared" si="0"/>
        <v>173</v>
      </c>
    </row>
    <row r="8" spans="1:7" ht="16.5">
      <c r="A8" s="786" t="s">
        <v>543</v>
      </c>
      <c r="B8" s="345" t="s">
        <v>542</v>
      </c>
      <c r="C8" s="789">
        <v>100</v>
      </c>
      <c r="D8" s="790">
        <v>0</v>
      </c>
      <c r="E8" s="789"/>
      <c r="F8" s="790"/>
      <c r="G8" s="132">
        <f t="shared" si="0"/>
        <v>0</v>
      </c>
    </row>
    <row r="9" spans="1:7" ht="16.5">
      <c r="A9" s="786" t="s">
        <v>544</v>
      </c>
      <c r="B9" s="345" t="s">
        <v>545</v>
      </c>
      <c r="C9" s="789">
        <v>100</v>
      </c>
      <c r="D9" s="790">
        <v>26119</v>
      </c>
      <c r="E9" s="789">
        <v>92</v>
      </c>
      <c r="F9" s="790">
        <v>8723</v>
      </c>
      <c r="G9" s="132">
        <f t="shared" si="0"/>
        <v>34842</v>
      </c>
    </row>
    <row r="10" spans="1:7" ht="33">
      <c r="A10" s="791" t="s">
        <v>546</v>
      </c>
      <c r="B10" s="792"/>
      <c r="C10" s="346">
        <v>0</v>
      </c>
      <c r="D10" s="346"/>
      <c r="E10" s="346">
        <v>0</v>
      </c>
      <c r="F10" s="346"/>
      <c r="G10" s="788">
        <f t="shared" si="0"/>
        <v>0</v>
      </c>
    </row>
    <row r="11" spans="1:7" ht="16.5">
      <c r="A11" s="791" t="s">
        <v>547</v>
      </c>
      <c r="B11" s="347"/>
      <c r="C11" s="793">
        <v>0</v>
      </c>
      <c r="D11" s="793">
        <v>0</v>
      </c>
      <c r="E11" s="793">
        <v>0</v>
      </c>
      <c r="F11" s="793">
        <v>0</v>
      </c>
      <c r="G11" s="794">
        <f t="shared" si="0"/>
        <v>0</v>
      </c>
    </row>
    <row r="12" spans="1:7" s="16" customFormat="1" ht="15.75" thickBot="1">
      <c r="A12" s="795" t="s">
        <v>20</v>
      </c>
      <c r="B12" s="796"/>
      <c r="C12" s="796"/>
      <c r="D12" s="796"/>
      <c r="E12" s="796"/>
      <c r="F12" s="796"/>
      <c r="G12" s="797">
        <f>SUM(G3:G11)</f>
        <v>74815</v>
      </c>
    </row>
    <row r="14" spans="2:4" ht="16.5">
      <c r="B14" s="126"/>
      <c r="C14" s="126"/>
      <c r="D14" s="798"/>
    </row>
    <row r="15" ht="16.5">
      <c r="A15" s="799"/>
    </row>
    <row r="16" ht="16.5">
      <c r="D16" s="800"/>
    </row>
    <row r="17" ht="16.5">
      <c r="D17" s="800"/>
    </row>
    <row r="18" ht="16.5">
      <c r="D18" s="800"/>
    </row>
  </sheetData>
  <sheetProtection/>
  <mergeCells count="6">
    <mergeCell ref="A1:A2"/>
    <mergeCell ref="B1:B2"/>
    <mergeCell ref="C1:D1"/>
    <mergeCell ref="E1:F1"/>
    <mergeCell ref="G1:G2"/>
    <mergeCell ref="B12:F12"/>
  </mergeCells>
  <printOptions/>
  <pageMargins left="0.4724409448818898" right="0.7086614173228347" top="1.299212598425197" bottom="0.7480314960629921" header="0.5118110236220472" footer="0.31496062992125984"/>
  <pageSetup horizontalDpi="600" verticalDpi="600" orientation="landscape" paperSize="9" r:id="rId1"/>
  <headerFooter>
    <oddHeader>&amp;C&amp;"Book Antiqua,Félkövér"&amp;12Keszthely Város Önkormányzata
2018. évi közvetett támogatásai&amp;R&amp;"Book Antiqua,Félkövér" 16. melléklet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8515625" style="1" customWidth="1"/>
    <col min="2" max="2" width="81.00390625" style="1" customWidth="1"/>
    <col min="3" max="3" width="10.28125" style="1" customWidth="1"/>
    <col min="4" max="6" width="9.7109375" style="1" bestFit="1" customWidth="1"/>
    <col min="7" max="7" width="9.8515625" style="1" bestFit="1" customWidth="1"/>
    <col min="8" max="8" width="10.7109375" style="1" customWidth="1"/>
    <col min="9" max="9" width="11.00390625" style="1" bestFit="1" customWidth="1"/>
    <col min="10" max="10" width="12.00390625" style="1" bestFit="1" customWidth="1"/>
    <col min="11" max="16384" width="9.140625" style="1" customWidth="1"/>
  </cols>
  <sheetData>
    <row r="1" spans="1:2" ht="13.5">
      <c r="A1" s="801" t="s">
        <v>548</v>
      </c>
      <c r="B1" s="801"/>
    </row>
    <row r="2" spans="1:2" ht="13.5">
      <c r="A2" s="802"/>
      <c r="B2" s="802"/>
    </row>
    <row r="3" spans="1:2" ht="14.25" thickBot="1">
      <c r="A3" s="801" t="s">
        <v>549</v>
      </c>
      <c r="B3" s="801"/>
    </row>
    <row r="4" spans="1:9" ht="15">
      <c r="A4" s="803" t="s">
        <v>10</v>
      </c>
      <c r="B4" s="804" t="s">
        <v>11</v>
      </c>
      <c r="C4" s="805"/>
      <c r="D4" s="806"/>
      <c r="E4" s="806"/>
      <c r="F4" s="806"/>
      <c r="G4" s="807"/>
      <c r="H4" s="808" t="s">
        <v>1</v>
      </c>
      <c r="I4" s="809"/>
    </row>
    <row r="5" spans="1:9" ht="15.75" thickBot="1">
      <c r="A5" s="810"/>
      <c r="B5" s="811"/>
      <c r="C5" s="812">
        <v>2018</v>
      </c>
      <c r="D5" s="812">
        <v>2019</v>
      </c>
      <c r="E5" s="812">
        <v>2020</v>
      </c>
      <c r="F5" s="812">
        <v>2021</v>
      </c>
      <c r="G5" s="812" t="s">
        <v>550</v>
      </c>
      <c r="H5" s="813"/>
      <c r="I5" s="809"/>
    </row>
    <row r="6" spans="1:9" ht="54.75">
      <c r="A6" s="814">
        <v>1</v>
      </c>
      <c r="B6" s="815" t="s">
        <v>551</v>
      </c>
      <c r="C6" s="816">
        <v>6925</v>
      </c>
      <c r="D6" s="817">
        <v>6925</v>
      </c>
      <c r="E6" s="817">
        <v>6925</v>
      </c>
      <c r="F6" s="817">
        <v>6925</v>
      </c>
      <c r="G6" s="816">
        <v>27796</v>
      </c>
      <c r="H6" s="818">
        <f>SUM(C6:G6)</f>
        <v>55496</v>
      </c>
      <c r="I6" s="819"/>
    </row>
    <row r="7" spans="1:9" ht="32.25" customHeight="1" thickBot="1">
      <c r="A7" s="820">
        <v>2</v>
      </c>
      <c r="B7" s="821" t="s">
        <v>552</v>
      </c>
      <c r="C7" s="659">
        <v>24000</v>
      </c>
      <c r="D7" s="659">
        <v>0</v>
      </c>
      <c r="E7" s="659"/>
      <c r="F7" s="659"/>
      <c r="G7" s="665"/>
      <c r="H7" s="818">
        <f>SUM(C7:G7)</f>
        <v>24000</v>
      </c>
      <c r="I7" s="819"/>
    </row>
    <row r="8" spans="1:9" s="2" customFormat="1" ht="21" customHeight="1" thickBot="1">
      <c r="A8" s="822"/>
      <c r="B8" s="823" t="s">
        <v>553</v>
      </c>
      <c r="C8" s="824">
        <f aca="true" t="shared" si="0" ref="C8:H8">SUM(C6:C7)</f>
        <v>30925</v>
      </c>
      <c r="D8" s="824">
        <f t="shared" si="0"/>
        <v>6925</v>
      </c>
      <c r="E8" s="824">
        <f t="shared" si="0"/>
        <v>6925</v>
      </c>
      <c r="F8" s="824">
        <f t="shared" si="0"/>
        <v>6925</v>
      </c>
      <c r="G8" s="824">
        <f t="shared" si="0"/>
        <v>27796</v>
      </c>
      <c r="H8" s="825">
        <f t="shared" si="0"/>
        <v>79496</v>
      </c>
      <c r="I8" s="819"/>
    </row>
    <row r="9" spans="1:9" s="2" customFormat="1" ht="15">
      <c r="A9" s="5"/>
      <c r="B9" s="826"/>
      <c r="C9" s="827"/>
      <c r="D9" s="827"/>
      <c r="E9" s="827"/>
      <c r="F9" s="827"/>
      <c r="G9" s="827"/>
      <c r="H9" s="827"/>
      <c r="I9" s="827"/>
    </row>
    <row r="10" spans="1:2" ht="13.5">
      <c r="A10" s="801" t="s">
        <v>554</v>
      </c>
      <c r="B10" s="801"/>
    </row>
    <row r="11" spans="1:8" ht="13.5">
      <c r="A11" s="828" t="s">
        <v>555</v>
      </c>
      <c r="B11" s="828"/>
      <c r="C11" s="829"/>
      <c r="D11" s="829"/>
      <c r="E11" s="829"/>
      <c r="F11" s="829"/>
      <c r="G11" s="829"/>
      <c r="H11" s="829"/>
    </row>
    <row r="12" ht="13.5">
      <c r="I12" s="830"/>
    </row>
    <row r="13" spans="1:9" ht="14.25" thickBot="1">
      <c r="A13" s="831" t="s">
        <v>556</v>
      </c>
      <c r="B13" s="832"/>
      <c r="I13" s="830"/>
    </row>
    <row r="14" spans="1:9" s="2" customFormat="1" ht="18.75" customHeight="1">
      <c r="A14" s="833" t="s">
        <v>10</v>
      </c>
      <c r="B14" s="834" t="s">
        <v>11</v>
      </c>
      <c r="C14" s="835"/>
      <c r="D14" s="836"/>
      <c r="E14" s="836"/>
      <c r="F14" s="836"/>
      <c r="G14" s="837"/>
      <c r="H14" s="838" t="s">
        <v>1</v>
      </c>
      <c r="I14" s="839"/>
    </row>
    <row r="15" spans="1:9" s="2" customFormat="1" ht="15.75" thickBot="1">
      <c r="A15" s="840"/>
      <c r="B15" s="841"/>
      <c r="C15" s="842">
        <v>2018</v>
      </c>
      <c r="D15" s="842">
        <v>2019</v>
      </c>
      <c r="E15" s="842">
        <v>2020</v>
      </c>
      <c r="F15" s="842">
        <v>2021</v>
      </c>
      <c r="G15" s="842" t="s">
        <v>557</v>
      </c>
      <c r="H15" s="843"/>
      <c r="I15" s="844"/>
    </row>
    <row r="16" spans="1:10" ht="15">
      <c r="A16" s="845">
        <v>1</v>
      </c>
      <c r="B16" s="846" t="s">
        <v>558</v>
      </c>
      <c r="C16" s="640">
        <v>5000</v>
      </c>
      <c r="D16" s="640">
        <v>5000</v>
      </c>
      <c r="E16" s="640">
        <v>5000</v>
      </c>
      <c r="F16" s="640">
        <v>5000</v>
      </c>
      <c r="G16" s="641">
        <v>61438</v>
      </c>
      <c r="H16" s="847">
        <f>SUM(C16:G16)</f>
        <v>81438</v>
      </c>
      <c r="I16" s="848"/>
      <c r="J16" s="830"/>
    </row>
    <row r="17" spans="1:9" s="2" customFormat="1" ht="17.25" customHeight="1" thickBot="1">
      <c r="A17" s="849"/>
      <c r="B17" s="850" t="s">
        <v>20</v>
      </c>
      <c r="C17" s="851">
        <f aca="true" t="shared" si="1" ref="C17:H17">SUM(C16)</f>
        <v>5000</v>
      </c>
      <c r="D17" s="851">
        <f t="shared" si="1"/>
        <v>5000</v>
      </c>
      <c r="E17" s="851">
        <f t="shared" si="1"/>
        <v>5000</v>
      </c>
      <c r="F17" s="851">
        <f t="shared" si="1"/>
        <v>5000</v>
      </c>
      <c r="G17" s="851">
        <f t="shared" si="1"/>
        <v>61438</v>
      </c>
      <c r="H17" s="852">
        <f t="shared" si="1"/>
        <v>81438</v>
      </c>
      <c r="I17" s="5"/>
    </row>
    <row r="18" spans="1:9" s="2" customFormat="1" ht="15">
      <c r="A18" s="5"/>
      <c r="B18" s="5"/>
      <c r="C18" s="853"/>
      <c r="D18" s="853"/>
      <c r="E18" s="853"/>
      <c r="F18" s="853"/>
      <c r="G18" s="853"/>
      <c r="H18" s="819"/>
      <c r="I18" s="5"/>
    </row>
    <row r="19" spans="1:9" ht="15">
      <c r="A19" s="5"/>
      <c r="B19" s="5"/>
      <c r="C19" s="853"/>
      <c r="D19" s="853"/>
      <c r="E19" s="853"/>
      <c r="F19" s="853"/>
      <c r="G19" s="853"/>
      <c r="H19" s="853"/>
      <c r="I19" s="830"/>
    </row>
    <row r="20" spans="1:9" ht="14.25" thickBot="1">
      <c r="A20" s="801" t="s">
        <v>559</v>
      </c>
      <c r="B20" s="801"/>
      <c r="I20" s="830"/>
    </row>
    <row r="21" spans="1:9" ht="15">
      <c r="A21" s="854" t="s">
        <v>10</v>
      </c>
      <c r="B21" s="804" t="s">
        <v>11</v>
      </c>
      <c r="C21" s="805"/>
      <c r="D21" s="806"/>
      <c r="E21" s="806"/>
      <c r="F21" s="806"/>
      <c r="G21" s="807"/>
      <c r="H21" s="808" t="s">
        <v>1</v>
      </c>
      <c r="I21" s="830"/>
    </row>
    <row r="22" spans="1:9" ht="15.75" thickBot="1">
      <c r="A22" s="855"/>
      <c r="B22" s="811"/>
      <c r="C22" s="812">
        <v>2018</v>
      </c>
      <c r="D22" s="812">
        <v>2019</v>
      </c>
      <c r="E22" s="812">
        <v>2020</v>
      </c>
      <c r="F22" s="812">
        <v>2021</v>
      </c>
      <c r="G22" s="812" t="s">
        <v>550</v>
      </c>
      <c r="H22" s="813"/>
      <c r="I22" s="830"/>
    </row>
    <row r="23" spans="1:9" ht="54.75">
      <c r="A23" s="856">
        <v>1</v>
      </c>
      <c r="B23" s="857" t="s">
        <v>560</v>
      </c>
      <c r="C23" s="816">
        <v>1092</v>
      </c>
      <c r="D23" s="817">
        <v>1092</v>
      </c>
      <c r="E23" s="817">
        <v>1092</v>
      </c>
      <c r="F23" s="817">
        <v>1092</v>
      </c>
      <c r="G23" s="816">
        <v>4402</v>
      </c>
      <c r="H23" s="818">
        <f>SUM(C23:G23)</f>
        <v>8770</v>
      </c>
      <c r="I23" s="830"/>
    </row>
    <row r="24" spans="1:9" ht="28.5" thickBot="1">
      <c r="A24" s="820">
        <v>2</v>
      </c>
      <c r="B24" s="821" t="s">
        <v>552</v>
      </c>
      <c r="C24" s="659">
        <v>1500</v>
      </c>
      <c r="D24" s="659">
        <v>0</v>
      </c>
      <c r="E24" s="659"/>
      <c r="F24" s="659"/>
      <c r="G24" s="665"/>
      <c r="H24" s="818">
        <f>SUM(C24:G24)</f>
        <v>1500</v>
      </c>
      <c r="I24" s="830"/>
    </row>
    <row r="25" spans="1:9" ht="17.25" customHeight="1" thickBot="1">
      <c r="A25" s="858"/>
      <c r="B25" s="823" t="s">
        <v>20</v>
      </c>
      <c r="C25" s="859">
        <f aca="true" t="shared" si="2" ref="C25:H25">SUM(C23:C24)</f>
        <v>2592</v>
      </c>
      <c r="D25" s="859">
        <f t="shared" si="2"/>
        <v>1092</v>
      </c>
      <c r="E25" s="859">
        <f t="shared" si="2"/>
        <v>1092</v>
      </c>
      <c r="F25" s="859">
        <f t="shared" si="2"/>
        <v>1092</v>
      </c>
      <c r="G25" s="859">
        <f t="shared" si="2"/>
        <v>4402</v>
      </c>
      <c r="H25" s="860">
        <f t="shared" si="2"/>
        <v>10270</v>
      </c>
      <c r="I25" s="830"/>
    </row>
    <row r="26" spans="1:9" ht="15">
      <c r="A26" s="5"/>
      <c r="B26" s="826"/>
      <c r="C26" s="827"/>
      <c r="D26" s="827"/>
      <c r="E26" s="827"/>
      <c r="F26" s="827"/>
      <c r="G26" s="827"/>
      <c r="H26" s="827"/>
      <c r="I26" s="830"/>
    </row>
    <row r="27" spans="1:2" ht="14.25" thickBot="1">
      <c r="A27" s="801" t="s">
        <v>561</v>
      </c>
      <c r="B27" s="801"/>
    </row>
    <row r="28" spans="1:9" s="2" customFormat="1" ht="15">
      <c r="A28" s="833" t="s">
        <v>10</v>
      </c>
      <c r="B28" s="834" t="s">
        <v>11</v>
      </c>
      <c r="C28" s="835"/>
      <c r="D28" s="836"/>
      <c r="E28" s="836"/>
      <c r="F28" s="836"/>
      <c r="G28" s="837"/>
      <c r="H28" s="838" t="s">
        <v>1</v>
      </c>
      <c r="I28" s="839"/>
    </row>
    <row r="29" spans="1:9" s="2" customFormat="1" ht="15.75" thickBot="1">
      <c r="A29" s="840"/>
      <c r="B29" s="841"/>
      <c r="C29" s="842">
        <v>2018</v>
      </c>
      <c r="D29" s="842">
        <v>2019</v>
      </c>
      <c r="E29" s="842">
        <v>2020</v>
      </c>
      <c r="F29" s="842">
        <v>2021</v>
      </c>
      <c r="G29" s="842">
        <v>2022</v>
      </c>
      <c r="H29" s="843"/>
      <c r="I29" s="844"/>
    </row>
    <row r="30" spans="1:9" ht="27.75">
      <c r="A30" s="845">
        <v>1</v>
      </c>
      <c r="B30" s="861" t="s">
        <v>562</v>
      </c>
      <c r="C30" s="640">
        <v>9125</v>
      </c>
      <c r="D30" s="640">
        <v>9125</v>
      </c>
      <c r="E30" s="640">
        <v>9125</v>
      </c>
      <c r="F30" s="640">
        <v>9125</v>
      </c>
      <c r="G30" s="641">
        <v>9125</v>
      </c>
      <c r="H30" s="847">
        <f aca="true" t="shared" si="3" ref="H30:H36">SUM(C30:G30)</f>
        <v>45625</v>
      </c>
      <c r="I30" s="848"/>
    </row>
    <row r="31" spans="1:9" ht="15">
      <c r="A31" s="862">
        <v>2</v>
      </c>
      <c r="B31" s="863" t="s">
        <v>563</v>
      </c>
      <c r="C31" s="864">
        <v>430</v>
      </c>
      <c r="D31" s="864">
        <v>430</v>
      </c>
      <c r="E31" s="864">
        <v>430</v>
      </c>
      <c r="F31" s="645">
        <v>0</v>
      </c>
      <c r="G31" s="865">
        <v>0</v>
      </c>
      <c r="H31" s="847">
        <f t="shared" si="3"/>
        <v>1290</v>
      </c>
      <c r="I31" s="848"/>
    </row>
    <row r="32" spans="1:10" ht="15">
      <c r="A32" s="866">
        <v>3</v>
      </c>
      <c r="B32" s="867" t="s">
        <v>564</v>
      </c>
      <c r="C32" s="645">
        <v>5410</v>
      </c>
      <c r="D32" s="645">
        <v>5410</v>
      </c>
      <c r="E32" s="645">
        <v>5410</v>
      </c>
      <c r="F32" s="645">
        <v>5410</v>
      </c>
      <c r="G32" s="865">
        <v>5410</v>
      </c>
      <c r="H32" s="847">
        <f t="shared" si="3"/>
        <v>27050</v>
      </c>
      <c r="I32" s="848"/>
      <c r="J32" s="830"/>
    </row>
    <row r="33" spans="1:10" ht="15">
      <c r="A33" s="866">
        <v>4</v>
      </c>
      <c r="B33" s="867" t="s">
        <v>565</v>
      </c>
      <c r="C33" s="645">
        <v>1500</v>
      </c>
      <c r="D33" s="645">
        <v>1500</v>
      </c>
      <c r="E33" s="645">
        <v>1500</v>
      </c>
      <c r="F33" s="645">
        <v>1500</v>
      </c>
      <c r="G33" s="865">
        <v>1500</v>
      </c>
      <c r="H33" s="847">
        <f t="shared" si="3"/>
        <v>7500</v>
      </c>
      <c r="I33" s="848"/>
      <c r="J33" s="830"/>
    </row>
    <row r="34" spans="1:10" ht="15">
      <c r="A34" s="866">
        <v>5</v>
      </c>
      <c r="B34" s="867" t="s">
        <v>566</v>
      </c>
      <c r="C34" s="645">
        <v>4725</v>
      </c>
      <c r="D34" s="645">
        <v>4725</v>
      </c>
      <c r="E34" s="645">
        <v>1575</v>
      </c>
      <c r="F34" s="645"/>
      <c r="G34" s="865"/>
      <c r="H34" s="847">
        <f t="shared" si="3"/>
        <v>11025</v>
      </c>
      <c r="I34" s="848"/>
      <c r="J34" s="830"/>
    </row>
    <row r="35" spans="1:10" ht="15">
      <c r="A35" s="866">
        <v>6</v>
      </c>
      <c r="B35" s="867" t="s">
        <v>567</v>
      </c>
      <c r="C35" s="645">
        <v>22000</v>
      </c>
      <c r="D35" s="645">
        <v>22000</v>
      </c>
      <c r="E35" s="645">
        <v>22000</v>
      </c>
      <c r="F35" s="645"/>
      <c r="G35" s="865"/>
      <c r="H35" s="847">
        <f t="shared" si="3"/>
        <v>66000</v>
      </c>
      <c r="I35" s="848"/>
      <c r="J35" s="830"/>
    </row>
    <row r="36" spans="1:10" ht="15.75" thickBot="1">
      <c r="A36" s="866">
        <v>7</v>
      </c>
      <c r="B36" s="867" t="s">
        <v>568</v>
      </c>
      <c r="C36" s="645">
        <v>170880</v>
      </c>
      <c r="D36" s="645"/>
      <c r="E36" s="645"/>
      <c r="F36" s="645">
        <v>0</v>
      </c>
      <c r="G36" s="865"/>
      <c r="H36" s="847">
        <f t="shared" si="3"/>
        <v>170880</v>
      </c>
      <c r="I36" s="848"/>
      <c r="J36" s="830"/>
    </row>
    <row r="37" spans="1:10" s="2" customFormat="1" ht="15.75" thickBot="1">
      <c r="A37" s="868"/>
      <c r="B37" s="869" t="s">
        <v>20</v>
      </c>
      <c r="C37" s="870">
        <f aca="true" t="shared" si="4" ref="C37:H37">SUM(C30:C36)</f>
        <v>214070</v>
      </c>
      <c r="D37" s="870">
        <f t="shared" si="4"/>
        <v>43190</v>
      </c>
      <c r="E37" s="870">
        <f t="shared" si="4"/>
        <v>40040</v>
      </c>
      <c r="F37" s="870">
        <f t="shared" si="4"/>
        <v>16035</v>
      </c>
      <c r="G37" s="870">
        <f t="shared" si="4"/>
        <v>16035</v>
      </c>
      <c r="H37" s="871">
        <f t="shared" si="4"/>
        <v>329370</v>
      </c>
      <c r="I37" s="848"/>
      <c r="J37" s="5"/>
    </row>
    <row r="39" ht="13.5">
      <c r="B39" s="872"/>
    </row>
    <row r="40" ht="12.75" customHeight="1"/>
    <row r="41" ht="12.75" customHeight="1"/>
  </sheetData>
  <sheetProtection/>
  <mergeCells count="23">
    <mergeCell ref="A27:B27"/>
    <mergeCell ref="A28:A29"/>
    <mergeCell ref="B28:B29"/>
    <mergeCell ref="C28:G28"/>
    <mergeCell ref="H28:H29"/>
    <mergeCell ref="H14:H15"/>
    <mergeCell ref="A20:B20"/>
    <mergeCell ref="A21:A22"/>
    <mergeCell ref="B21:B22"/>
    <mergeCell ref="C21:G21"/>
    <mergeCell ref="H21:H22"/>
    <mergeCell ref="A10:B10"/>
    <mergeCell ref="A11:B11"/>
    <mergeCell ref="A13:B13"/>
    <mergeCell ref="A14:A15"/>
    <mergeCell ref="B14:B15"/>
    <mergeCell ref="C14:G14"/>
    <mergeCell ref="A1:B1"/>
    <mergeCell ref="A3:B3"/>
    <mergeCell ref="A4:A5"/>
    <mergeCell ref="B4:B5"/>
    <mergeCell ref="C4:G4"/>
    <mergeCell ref="H4:H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Antiqua,Félkövér"&amp;11KIMUTATÁS
az Önkormányzat többéves kihatással járó kötelezettségeiről&amp;R&amp;"Book Antiqua,Félkövér" 17. melléklet
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4">
      <selection activeCell="H34" sqref="H34"/>
    </sheetView>
  </sheetViews>
  <sheetFormatPr defaultColWidth="9.140625" defaultRowHeight="12.75"/>
  <cols>
    <col min="1" max="1" width="24.421875" style="375" customWidth="1"/>
    <col min="2" max="8" width="8.7109375" style="349" customWidth="1"/>
    <col min="9" max="9" width="9.7109375" style="349" customWidth="1"/>
    <col min="10" max="10" width="11.7109375" style="349" customWidth="1"/>
    <col min="11" max="11" width="8.7109375" style="349" customWidth="1"/>
    <col min="12" max="13" width="9.7109375" style="349" customWidth="1"/>
    <col min="14" max="14" width="9.7109375" style="363" customWidth="1"/>
    <col min="15" max="15" width="14.7109375" style="349" customWidth="1"/>
    <col min="16" max="16384" width="9.140625" style="349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353" customFormat="1" ht="16.5" customHeight="1" thickBot="1">
      <c r="A2" s="350" t="s">
        <v>11</v>
      </c>
      <c r="B2" s="351" t="s">
        <v>379</v>
      </c>
      <c r="C2" s="351" t="s">
        <v>380</v>
      </c>
      <c r="D2" s="351" t="s">
        <v>381</v>
      </c>
      <c r="E2" s="351" t="s">
        <v>382</v>
      </c>
      <c r="F2" s="351" t="s">
        <v>383</v>
      </c>
      <c r="G2" s="351" t="s">
        <v>384</v>
      </c>
      <c r="H2" s="351" t="s">
        <v>385</v>
      </c>
      <c r="I2" s="351" t="s">
        <v>386</v>
      </c>
      <c r="J2" s="351" t="s">
        <v>387</v>
      </c>
      <c r="K2" s="351" t="s">
        <v>388</v>
      </c>
      <c r="L2" s="351" t="s">
        <v>389</v>
      </c>
      <c r="M2" s="351" t="s">
        <v>390</v>
      </c>
      <c r="N2" s="352" t="s">
        <v>1</v>
      </c>
    </row>
    <row r="3" spans="1:14" s="353" customFormat="1" ht="15" customHeight="1" thickBot="1">
      <c r="A3" s="354" t="s">
        <v>391</v>
      </c>
      <c r="B3" s="351"/>
      <c r="C3" s="351"/>
      <c r="D3" s="351"/>
      <c r="E3" s="355"/>
      <c r="F3" s="351"/>
      <c r="G3" s="351"/>
      <c r="H3" s="351"/>
      <c r="I3" s="351"/>
      <c r="J3" s="351"/>
      <c r="K3" s="355"/>
      <c r="L3" s="355"/>
      <c r="M3" s="351"/>
      <c r="N3" s="352"/>
    </row>
    <row r="4" spans="1:15" ht="15.75">
      <c r="A4" s="356" t="s">
        <v>392</v>
      </c>
      <c r="B4" s="357">
        <v>55330</v>
      </c>
      <c r="C4" s="357">
        <v>55330</v>
      </c>
      <c r="D4" s="357">
        <v>55330</v>
      </c>
      <c r="E4" s="357">
        <v>55330</v>
      </c>
      <c r="F4" s="357">
        <v>55330</v>
      </c>
      <c r="G4" s="357">
        <v>55330</v>
      </c>
      <c r="H4" s="357">
        <v>55330</v>
      </c>
      <c r="I4" s="357">
        <v>55330</v>
      </c>
      <c r="J4" s="357">
        <v>55330</v>
      </c>
      <c r="K4" s="357">
        <v>55330</v>
      </c>
      <c r="L4" s="357">
        <v>55330</v>
      </c>
      <c r="M4" s="357">
        <v>55325</v>
      </c>
      <c r="N4" s="358">
        <f>SUM(B4:M4)</f>
        <v>663955</v>
      </c>
      <c r="O4" s="359"/>
    </row>
    <row r="5" spans="1:15" ht="27.75">
      <c r="A5" s="356" t="s">
        <v>393</v>
      </c>
      <c r="B5" s="357">
        <v>94111</v>
      </c>
      <c r="C5" s="357">
        <v>94071</v>
      </c>
      <c r="D5" s="357">
        <v>94071</v>
      </c>
      <c r="E5" s="357">
        <v>94071</v>
      </c>
      <c r="F5" s="357">
        <v>94071</v>
      </c>
      <c r="G5" s="357">
        <v>94071</v>
      </c>
      <c r="H5" s="357">
        <v>94071</v>
      </c>
      <c r="I5" s="357">
        <v>94071</v>
      </c>
      <c r="J5" s="357">
        <v>94071</v>
      </c>
      <c r="K5" s="357">
        <v>94071</v>
      </c>
      <c r="L5" s="357">
        <v>94071</v>
      </c>
      <c r="M5" s="357">
        <v>94071</v>
      </c>
      <c r="N5" s="358">
        <f aca="true" t="shared" si="0" ref="N5:N13">SUM(B5:M5)</f>
        <v>1128892</v>
      </c>
      <c r="O5" s="359"/>
    </row>
    <row r="6" spans="1:15" ht="15.75">
      <c r="A6" s="356" t="s">
        <v>394</v>
      </c>
      <c r="B6" s="357">
        <v>5000</v>
      </c>
      <c r="C6" s="357">
        <v>5000</v>
      </c>
      <c r="D6" s="357">
        <v>450000</v>
      </c>
      <c r="E6" s="357">
        <v>0</v>
      </c>
      <c r="F6" s="357">
        <v>100000</v>
      </c>
      <c r="G6" s="357">
        <v>0</v>
      </c>
      <c r="H6" s="357">
        <v>5000</v>
      </c>
      <c r="I6" s="357">
        <v>5000</v>
      </c>
      <c r="J6" s="357">
        <v>450000</v>
      </c>
      <c r="K6" s="357">
        <v>100000</v>
      </c>
      <c r="L6" s="357">
        <v>5000</v>
      </c>
      <c r="M6" s="357">
        <v>99830</v>
      </c>
      <c r="N6" s="358">
        <f t="shared" si="0"/>
        <v>1224830</v>
      </c>
      <c r="O6" s="359"/>
    </row>
    <row r="7" spans="1:15" ht="27.75">
      <c r="A7" s="356" t="s">
        <v>395</v>
      </c>
      <c r="B7" s="357">
        <v>21250</v>
      </c>
      <c r="C7" s="357">
        <v>23000</v>
      </c>
      <c r="D7" s="357">
        <v>21250</v>
      </c>
      <c r="E7" s="357">
        <v>21250</v>
      </c>
      <c r="F7" s="357">
        <v>21250</v>
      </c>
      <c r="G7" s="357">
        <v>21250</v>
      </c>
      <c r="H7" s="357">
        <v>23000</v>
      </c>
      <c r="I7" s="357">
        <v>21250</v>
      </c>
      <c r="J7" s="357">
        <v>21250</v>
      </c>
      <c r="K7" s="357">
        <v>21250</v>
      </c>
      <c r="L7" s="357">
        <v>121400</v>
      </c>
      <c r="M7" s="357">
        <v>21621</v>
      </c>
      <c r="N7" s="358">
        <f t="shared" si="0"/>
        <v>359021</v>
      </c>
      <c r="O7" s="359"/>
    </row>
    <row r="8" spans="1:15" ht="15.75">
      <c r="A8" s="474" t="s">
        <v>457</v>
      </c>
      <c r="B8" s="357"/>
      <c r="C8" s="357"/>
      <c r="D8" s="357">
        <v>-17500</v>
      </c>
      <c r="E8" s="357"/>
      <c r="F8" s="357"/>
      <c r="G8" s="357"/>
      <c r="H8" s="357"/>
      <c r="I8" s="357"/>
      <c r="J8" s="357"/>
      <c r="K8" s="357"/>
      <c r="L8" s="357"/>
      <c r="M8" s="357"/>
      <c r="N8" s="358">
        <f t="shared" si="0"/>
        <v>-17500</v>
      </c>
      <c r="O8" s="359"/>
    </row>
    <row r="9" spans="1:15" ht="15.75">
      <c r="A9" s="474" t="s">
        <v>458</v>
      </c>
      <c r="B9" s="357">
        <f>SUM(B7:B8)</f>
        <v>21250</v>
      </c>
      <c r="C9" s="357">
        <f aca="true" t="shared" si="1" ref="C9:M9">SUM(C7:C8)</f>
        <v>23000</v>
      </c>
      <c r="D9" s="357">
        <f t="shared" si="1"/>
        <v>3750</v>
      </c>
      <c r="E9" s="357">
        <f t="shared" si="1"/>
        <v>21250</v>
      </c>
      <c r="F9" s="357">
        <f t="shared" si="1"/>
        <v>21250</v>
      </c>
      <c r="G9" s="357">
        <f t="shared" si="1"/>
        <v>21250</v>
      </c>
      <c r="H9" s="357">
        <f t="shared" si="1"/>
        <v>23000</v>
      </c>
      <c r="I9" s="357">
        <f t="shared" si="1"/>
        <v>21250</v>
      </c>
      <c r="J9" s="357">
        <f t="shared" si="1"/>
        <v>21250</v>
      </c>
      <c r="K9" s="357">
        <f t="shared" si="1"/>
        <v>21250</v>
      </c>
      <c r="L9" s="357">
        <f t="shared" si="1"/>
        <v>121400</v>
      </c>
      <c r="M9" s="357">
        <f t="shared" si="1"/>
        <v>21621</v>
      </c>
      <c r="N9" s="358">
        <f t="shared" si="0"/>
        <v>341521</v>
      </c>
      <c r="O9" s="359"/>
    </row>
    <row r="10" spans="1:15" ht="15.75">
      <c r="A10" s="356" t="s">
        <v>396</v>
      </c>
      <c r="B10" s="357"/>
      <c r="C10" s="357"/>
      <c r="D10" s="357">
        <v>50000</v>
      </c>
      <c r="E10" s="357"/>
      <c r="F10" s="357">
        <v>100000</v>
      </c>
      <c r="G10" s="357"/>
      <c r="H10" s="357">
        <v>25000</v>
      </c>
      <c r="I10" s="357"/>
      <c r="J10" s="357">
        <v>100000</v>
      </c>
      <c r="K10" s="357">
        <v>25000</v>
      </c>
      <c r="L10" s="357"/>
      <c r="M10" s="357">
        <v>25683</v>
      </c>
      <c r="N10" s="358">
        <f t="shared" si="0"/>
        <v>325683</v>
      </c>
      <c r="O10" s="359"/>
    </row>
    <row r="11" spans="1:15" ht="15.75">
      <c r="A11" s="356" t="s">
        <v>397</v>
      </c>
      <c r="B11" s="98"/>
      <c r="C11" s="357"/>
      <c r="D11" s="357">
        <v>20250</v>
      </c>
      <c r="E11" s="98"/>
      <c r="F11" s="357">
        <v>20000</v>
      </c>
      <c r="G11" s="357">
        <v>250</v>
      </c>
      <c r="H11" s="98">
        <v>24824</v>
      </c>
      <c r="I11" s="357"/>
      <c r="J11" s="357">
        <v>250</v>
      </c>
      <c r="K11" s="98"/>
      <c r="L11" s="357"/>
      <c r="M11" s="357">
        <v>250</v>
      </c>
      <c r="N11" s="358">
        <f t="shared" si="0"/>
        <v>65824</v>
      </c>
      <c r="O11" s="359"/>
    </row>
    <row r="12" spans="1:15" ht="15.75">
      <c r="A12" s="360" t="s">
        <v>398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58">
        <f t="shared" si="0"/>
        <v>0</v>
      </c>
      <c r="O12" s="359"/>
    </row>
    <row r="13" spans="1:15" ht="16.5" thickBot="1">
      <c r="A13" s="360" t="s">
        <v>399</v>
      </c>
      <c r="B13" s="111">
        <v>118204</v>
      </c>
      <c r="C13" s="111">
        <v>119694</v>
      </c>
      <c r="D13" s="361"/>
      <c r="E13" s="361">
        <v>324694</v>
      </c>
      <c r="F13" s="361">
        <v>123694</v>
      </c>
      <c r="G13" s="361">
        <v>803396</v>
      </c>
      <c r="H13" s="361">
        <v>411134</v>
      </c>
      <c r="I13" s="361">
        <v>501762</v>
      </c>
      <c r="J13" s="361">
        <v>349246</v>
      </c>
      <c r="K13" s="361">
        <v>420000</v>
      </c>
      <c r="L13" s="361">
        <v>380000</v>
      </c>
      <c r="M13" s="361">
        <v>231030</v>
      </c>
      <c r="N13" s="362">
        <f t="shared" si="0"/>
        <v>3782854</v>
      </c>
      <c r="O13" s="359"/>
    </row>
    <row r="14" spans="1:15" s="363" customFormat="1" ht="15" customHeight="1">
      <c r="A14" s="369" t="s">
        <v>400</v>
      </c>
      <c r="B14" s="370">
        <f>SUM(B4+B5+B6+B7+B10+B11+B12+B13)</f>
        <v>293895</v>
      </c>
      <c r="C14" s="370">
        <f aca="true" t="shared" si="2" ref="C14:N14">SUM(C4+C5+C6+C7+C10+C11+C12+C13)</f>
        <v>297095</v>
      </c>
      <c r="D14" s="370">
        <f t="shared" si="2"/>
        <v>690901</v>
      </c>
      <c r="E14" s="370">
        <f t="shared" si="2"/>
        <v>495345</v>
      </c>
      <c r="F14" s="370">
        <f t="shared" si="2"/>
        <v>514345</v>
      </c>
      <c r="G14" s="370">
        <f t="shared" si="2"/>
        <v>974297</v>
      </c>
      <c r="H14" s="370">
        <f t="shared" si="2"/>
        <v>638359</v>
      </c>
      <c r="I14" s="370">
        <f t="shared" si="2"/>
        <v>677413</v>
      </c>
      <c r="J14" s="370">
        <f t="shared" si="2"/>
        <v>1070147</v>
      </c>
      <c r="K14" s="370">
        <f t="shared" si="2"/>
        <v>715651</v>
      </c>
      <c r="L14" s="370">
        <f t="shared" si="2"/>
        <v>655801</v>
      </c>
      <c r="M14" s="370">
        <f t="shared" si="2"/>
        <v>527810</v>
      </c>
      <c r="N14" s="370">
        <f t="shared" si="2"/>
        <v>7551059</v>
      </c>
      <c r="O14" s="359"/>
    </row>
    <row r="15" spans="1:15" s="363" customFormat="1" ht="15" customHeight="1">
      <c r="A15" s="477" t="s">
        <v>457</v>
      </c>
      <c r="B15" s="446">
        <f>SUM(B8)</f>
        <v>0</v>
      </c>
      <c r="C15" s="446">
        <f aca="true" t="shared" si="3" ref="C15:N15">SUM(C8)</f>
        <v>0</v>
      </c>
      <c r="D15" s="446">
        <f t="shared" si="3"/>
        <v>-17500</v>
      </c>
      <c r="E15" s="446">
        <f t="shared" si="3"/>
        <v>0</v>
      </c>
      <c r="F15" s="446">
        <f t="shared" si="3"/>
        <v>0</v>
      </c>
      <c r="G15" s="446">
        <f t="shared" si="3"/>
        <v>0</v>
      </c>
      <c r="H15" s="446">
        <f t="shared" si="3"/>
        <v>0</v>
      </c>
      <c r="I15" s="446">
        <f t="shared" si="3"/>
        <v>0</v>
      </c>
      <c r="J15" s="446">
        <f t="shared" si="3"/>
        <v>0</v>
      </c>
      <c r="K15" s="446">
        <f t="shared" si="3"/>
        <v>0</v>
      </c>
      <c r="L15" s="446">
        <f t="shared" si="3"/>
        <v>0</v>
      </c>
      <c r="M15" s="446">
        <f t="shared" si="3"/>
        <v>0</v>
      </c>
      <c r="N15" s="446">
        <f t="shared" si="3"/>
        <v>-17500</v>
      </c>
      <c r="O15" s="359"/>
    </row>
    <row r="16" spans="1:15" s="363" customFormat="1" ht="15" customHeight="1" thickBot="1">
      <c r="A16" s="478" t="s">
        <v>458</v>
      </c>
      <c r="B16" s="475">
        <f>SUM(B14+B15)</f>
        <v>293895</v>
      </c>
      <c r="C16" s="475">
        <f aca="true" t="shared" si="4" ref="C16:N16">SUM(C14+C15)</f>
        <v>297095</v>
      </c>
      <c r="D16" s="475">
        <f t="shared" si="4"/>
        <v>673401</v>
      </c>
      <c r="E16" s="475">
        <f t="shared" si="4"/>
        <v>495345</v>
      </c>
      <c r="F16" s="475">
        <f t="shared" si="4"/>
        <v>514345</v>
      </c>
      <c r="G16" s="475">
        <f t="shared" si="4"/>
        <v>974297</v>
      </c>
      <c r="H16" s="475">
        <f t="shared" si="4"/>
        <v>638359</v>
      </c>
      <c r="I16" s="475">
        <f t="shared" si="4"/>
        <v>677413</v>
      </c>
      <c r="J16" s="475">
        <f t="shared" si="4"/>
        <v>1070147</v>
      </c>
      <c r="K16" s="475">
        <f t="shared" si="4"/>
        <v>715651</v>
      </c>
      <c r="L16" s="475">
        <f t="shared" si="4"/>
        <v>655801</v>
      </c>
      <c r="M16" s="475">
        <f t="shared" si="4"/>
        <v>527810</v>
      </c>
      <c r="N16" s="475">
        <f t="shared" si="4"/>
        <v>7533559</v>
      </c>
      <c r="O16" s="359"/>
    </row>
    <row r="17" spans="1:15" s="363" customFormat="1" ht="15.75">
      <c r="A17" s="364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6"/>
      <c r="O17" s="359"/>
    </row>
    <row r="18" spans="1:15" ht="15.75">
      <c r="A18" s="367" t="s">
        <v>401</v>
      </c>
      <c r="B18" s="368">
        <v>108410</v>
      </c>
      <c r="C18" s="368">
        <v>108410</v>
      </c>
      <c r="D18" s="368">
        <v>108410</v>
      </c>
      <c r="E18" s="368">
        <v>108410</v>
      </c>
      <c r="F18" s="368">
        <v>108410</v>
      </c>
      <c r="G18" s="368">
        <v>108410</v>
      </c>
      <c r="H18" s="368">
        <v>108410</v>
      </c>
      <c r="I18" s="368">
        <v>108410</v>
      </c>
      <c r="J18" s="368">
        <v>108410</v>
      </c>
      <c r="K18" s="368">
        <v>108410</v>
      </c>
      <c r="L18" s="368">
        <v>108410</v>
      </c>
      <c r="M18" s="368">
        <v>109619</v>
      </c>
      <c r="N18" s="358">
        <f>SUM(B18:M18)</f>
        <v>1302129</v>
      </c>
      <c r="O18" s="359"/>
    </row>
    <row r="19" spans="1:15" ht="27.75">
      <c r="A19" s="356" t="s">
        <v>402</v>
      </c>
      <c r="B19" s="357">
        <v>23045</v>
      </c>
      <c r="C19" s="357">
        <v>23045</v>
      </c>
      <c r="D19" s="357">
        <v>23045</v>
      </c>
      <c r="E19" s="357">
        <v>23045</v>
      </c>
      <c r="F19" s="357">
        <v>23045</v>
      </c>
      <c r="G19" s="357">
        <v>23045</v>
      </c>
      <c r="H19" s="357">
        <v>23045</v>
      </c>
      <c r="I19" s="357">
        <v>23045</v>
      </c>
      <c r="J19" s="357">
        <v>23045</v>
      </c>
      <c r="K19" s="357">
        <v>23045</v>
      </c>
      <c r="L19" s="357">
        <v>23045</v>
      </c>
      <c r="M19" s="357">
        <v>20599</v>
      </c>
      <c r="N19" s="358">
        <f aca="true" t="shared" si="5" ref="N19:N39">SUM(B19:M19)</f>
        <v>274094</v>
      </c>
      <c r="O19" s="359"/>
    </row>
    <row r="20" spans="1:15" ht="15.75">
      <c r="A20" s="356" t="s">
        <v>403</v>
      </c>
      <c r="B20" s="357">
        <v>112128</v>
      </c>
      <c r="C20" s="357">
        <v>112128</v>
      </c>
      <c r="D20" s="357">
        <v>112128</v>
      </c>
      <c r="E20" s="357">
        <v>112128</v>
      </c>
      <c r="F20" s="357">
        <v>112128</v>
      </c>
      <c r="G20" s="357">
        <v>112128</v>
      </c>
      <c r="H20" s="357">
        <v>112128</v>
      </c>
      <c r="I20" s="357">
        <v>112128</v>
      </c>
      <c r="J20" s="357">
        <v>112128</v>
      </c>
      <c r="K20" s="357">
        <v>112128</v>
      </c>
      <c r="L20" s="357">
        <v>112128</v>
      </c>
      <c r="M20" s="357">
        <v>112127</v>
      </c>
      <c r="N20" s="358">
        <f t="shared" si="5"/>
        <v>1345535</v>
      </c>
      <c r="O20" s="359"/>
    </row>
    <row r="21" spans="1:15" ht="15.75">
      <c r="A21" s="474" t="s">
        <v>457</v>
      </c>
      <c r="B21" s="357"/>
      <c r="C21" s="357"/>
      <c r="D21" s="357">
        <v>600</v>
      </c>
      <c r="E21" s="357"/>
      <c r="F21" s="357"/>
      <c r="G21" s="357"/>
      <c r="H21" s="357"/>
      <c r="I21" s="357"/>
      <c r="J21" s="357"/>
      <c r="K21" s="357"/>
      <c r="L21" s="357"/>
      <c r="M21" s="357"/>
      <c r="N21" s="358">
        <f t="shared" si="5"/>
        <v>600</v>
      </c>
      <c r="O21" s="359"/>
    </row>
    <row r="22" spans="1:15" ht="15.75">
      <c r="A22" s="474" t="s">
        <v>458</v>
      </c>
      <c r="B22" s="357">
        <f>SUM(B20:B21)</f>
        <v>112128</v>
      </c>
      <c r="C22" s="357">
        <f aca="true" t="shared" si="6" ref="C22:M22">SUM(C20:C21)</f>
        <v>112128</v>
      </c>
      <c r="D22" s="357">
        <f t="shared" si="6"/>
        <v>112728</v>
      </c>
      <c r="E22" s="357">
        <f t="shared" si="6"/>
        <v>112128</v>
      </c>
      <c r="F22" s="357">
        <f t="shared" si="6"/>
        <v>112128</v>
      </c>
      <c r="G22" s="357">
        <f t="shared" si="6"/>
        <v>112128</v>
      </c>
      <c r="H22" s="357">
        <f t="shared" si="6"/>
        <v>112128</v>
      </c>
      <c r="I22" s="357">
        <f t="shared" si="6"/>
        <v>112128</v>
      </c>
      <c r="J22" s="357">
        <f t="shared" si="6"/>
        <v>112128</v>
      </c>
      <c r="K22" s="357">
        <f t="shared" si="6"/>
        <v>112128</v>
      </c>
      <c r="L22" s="357">
        <f t="shared" si="6"/>
        <v>112128</v>
      </c>
      <c r="M22" s="357">
        <f t="shared" si="6"/>
        <v>112127</v>
      </c>
      <c r="N22" s="358">
        <f t="shared" si="5"/>
        <v>1346135</v>
      </c>
      <c r="O22" s="359"/>
    </row>
    <row r="23" spans="1:15" ht="27.75">
      <c r="A23" s="356" t="s">
        <v>404</v>
      </c>
      <c r="B23" s="357">
        <v>38550</v>
      </c>
      <c r="C23" s="357">
        <v>40000</v>
      </c>
      <c r="D23" s="357">
        <v>35368</v>
      </c>
      <c r="E23" s="357">
        <v>20000</v>
      </c>
      <c r="F23" s="357"/>
      <c r="G23" s="357">
        <v>34000</v>
      </c>
      <c r="H23" s="357">
        <v>10000</v>
      </c>
      <c r="I23" s="357">
        <v>10000</v>
      </c>
      <c r="J23" s="357">
        <v>36049</v>
      </c>
      <c r="K23" s="357">
        <v>20000</v>
      </c>
      <c r="L23" s="357">
        <v>9750</v>
      </c>
      <c r="M23" s="357">
        <v>26196</v>
      </c>
      <c r="N23" s="358">
        <f t="shared" si="5"/>
        <v>279913</v>
      </c>
      <c r="O23" s="359"/>
    </row>
    <row r="24" spans="1:15" ht="15.75">
      <c r="A24" s="474" t="s">
        <v>457</v>
      </c>
      <c r="B24" s="357"/>
      <c r="C24" s="357"/>
      <c r="D24" s="357">
        <v>150</v>
      </c>
      <c r="E24" s="357"/>
      <c r="F24" s="357"/>
      <c r="G24" s="357"/>
      <c r="H24" s="357"/>
      <c r="I24" s="357"/>
      <c r="J24" s="357"/>
      <c r="K24" s="357"/>
      <c r="L24" s="357"/>
      <c r="M24" s="357"/>
      <c r="N24" s="358">
        <f t="shared" si="5"/>
        <v>150</v>
      </c>
      <c r="O24" s="359"/>
    </row>
    <row r="25" spans="1:15" ht="15.75">
      <c r="A25" s="474" t="s">
        <v>458</v>
      </c>
      <c r="B25" s="357">
        <f>SUM(B23:B24)</f>
        <v>38550</v>
      </c>
      <c r="C25" s="357">
        <f aca="true" t="shared" si="7" ref="C25:M25">SUM(C23:C24)</f>
        <v>40000</v>
      </c>
      <c r="D25" s="357">
        <f t="shared" si="7"/>
        <v>35518</v>
      </c>
      <c r="E25" s="357">
        <f t="shared" si="7"/>
        <v>20000</v>
      </c>
      <c r="F25" s="357">
        <f t="shared" si="7"/>
        <v>0</v>
      </c>
      <c r="G25" s="357">
        <f t="shared" si="7"/>
        <v>34000</v>
      </c>
      <c r="H25" s="357">
        <f t="shared" si="7"/>
        <v>10000</v>
      </c>
      <c r="I25" s="357">
        <f t="shared" si="7"/>
        <v>10000</v>
      </c>
      <c r="J25" s="357">
        <f t="shared" si="7"/>
        <v>36049</v>
      </c>
      <c r="K25" s="357">
        <f t="shared" si="7"/>
        <v>20000</v>
      </c>
      <c r="L25" s="357">
        <f t="shared" si="7"/>
        <v>9750</v>
      </c>
      <c r="M25" s="357">
        <f t="shared" si="7"/>
        <v>26196</v>
      </c>
      <c r="N25" s="358">
        <f t="shared" si="5"/>
        <v>280063</v>
      </c>
      <c r="O25" s="359"/>
    </row>
    <row r="26" spans="1:16" ht="27.75">
      <c r="A26" s="356" t="s">
        <v>405</v>
      </c>
      <c r="B26" s="357">
        <v>1762</v>
      </c>
      <c r="C26" s="357">
        <v>1762</v>
      </c>
      <c r="D26" s="357">
        <v>1762</v>
      </c>
      <c r="E26" s="357">
        <v>1762</v>
      </c>
      <c r="F26" s="357">
        <v>1762</v>
      </c>
      <c r="G26" s="357">
        <v>1762</v>
      </c>
      <c r="H26" s="357">
        <v>1762</v>
      </c>
      <c r="I26" s="357">
        <v>1762</v>
      </c>
      <c r="J26" s="357">
        <v>1762</v>
      </c>
      <c r="K26" s="357">
        <v>1762</v>
      </c>
      <c r="L26" s="357">
        <v>1762</v>
      </c>
      <c r="M26" s="357">
        <v>1768</v>
      </c>
      <c r="N26" s="358">
        <f t="shared" si="5"/>
        <v>21150</v>
      </c>
      <c r="O26" s="359"/>
      <c r="P26"/>
    </row>
    <row r="27" spans="1:16" ht="15.75">
      <c r="A27" s="356" t="s">
        <v>406</v>
      </c>
      <c r="B27" s="357"/>
      <c r="C27" s="357"/>
      <c r="D27" s="357"/>
      <c r="E27" s="357">
        <v>30000</v>
      </c>
      <c r="F27" s="357">
        <v>69000</v>
      </c>
      <c r="G27" s="357">
        <v>109952</v>
      </c>
      <c r="H27" s="357">
        <v>109952</v>
      </c>
      <c r="I27" s="357">
        <v>109952</v>
      </c>
      <c r="J27" s="357">
        <v>200000</v>
      </c>
      <c r="K27" s="357"/>
      <c r="L27" s="357">
        <v>30856</v>
      </c>
      <c r="M27" s="357"/>
      <c r="N27" s="358">
        <f t="shared" si="5"/>
        <v>659712</v>
      </c>
      <c r="O27" s="359"/>
      <c r="P27"/>
    </row>
    <row r="28" spans="1:16" ht="15.75">
      <c r="A28" s="474" t="s">
        <v>457</v>
      </c>
      <c r="B28" s="357"/>
      <c r="C28" s="357"/>
      <c r="D28" s="357">
        <v>19647</v>
      </c>
      <c r="E28" s="357"/>
      <c r="F28" s="357"/>
      <c r="G28" s="357"/>
      <c r="H28" s="357"/>
      <c r="I28" s="357"/>
      <c r="J28" s="357">
        <v>28204</v>
      </c>
      <c r="K28" s="357"/>
      <c r="L28" s="357"/>
      <c r="M28" s="357"/>
      <c r="N28" s="358">
        <f t="shared" si="5"/>
        <v>47851</v>
      </c>
      <c r="O28" s="359"/>
      <c r="P28"/>
    </row>
    <row r="29" spans="1:16" ht="15.75">
      <c r="A29" s="474" t="s">
        <v>458</v>
      </c>
      <c r="B29" s="357"/>
      <c r="C29" s="357"/>
      <c r="D29" s="357">
        <f>SUM(D27:D28)</f>
        <v>19647</v>
      </c>
      <c r="E29" s="357">
        <f aca="true" t="shared" si="8" ref="E29:M29">SUM(E27:E28)</f>
        <v>30000</v>
      </c>
      <c r="F29" s="357">
        <f t="shared" si="8"/>
        <v>69000</v>
      </c>
      <c r="G29" s="357">
        <f t="shared" si="8"/>
        <v>109952</v>
      </c>
      <c r="H29" s="357">
        <f t="shared" si="8"/>
        <v>109952</v>
      </c>
      <c r="I29" s="357">
        <f t="shared" si="8"/>
        <v>109952</v>
      </c>
      <c r="J29" s="357">
        <f t="shared" si="8"/>
        <v>228204</v>
      </c>
      <c r="K29" s="357">
        <f t="shared" si="8"/>
        <v>0</v>
      </c>
      <c r="L29" s="357">
        <f t="shared" si="8"/>
        <v>30856</v>
      </c>
      <c r="M29" s="357">
        <f t="shared" si="8"/>
        <v>0</v>
      </c>
      <c r="N29" s="358">
        <f t="shared" si="5"/>
        <v>707563</v>
      </c>
      <c r="O29" s="359"/>
      <c r="P29"/>
    </row>
    <row r="30" spans="1:16" ht="15.75">
      <c r="A30" s="356" t="s">
        <v>407</v>
      </c>
      <c r="B30" s="357">
        <v>10000</v>
      </c>
      <c r="C30" s="357">
        <v>11750</v>
      </c>
      <c r="D30" s="357">
        <v>362291</v>
      </c>
      <c r="E30" s="357">
        <v>200000</v>
      </c>
      <c r="F30" s="357">
        <v>200000</v>
      </c>
      <c r="G30" s="357">
        <v>585000</v>
      </c>
      <c r="H30" s="357">
        <v>250000</v>
      </c>
      <c r="I30" s="357">
        <v>312116</v>
      </c>
      <c r="J30" s="357">
        <v>500000</v>
      </c>
      <c r="K30" s="357">
        <v>400000</v>
      </c>
      <c r="L30" s="357">
        <v>190953</v>
      </c>
      <c r="M30" s="357">
        <v>245694</v>
      </c>
      <c r="N30" s="358">
        <f t="shared" si="5"/>
        <v>3267804</v>
      </c>
      <c r="O30" s="359"/>
      <c r="P30"/>
    </row>
    <row r="31" spans="1:16" ht="15.75">
      <c r="A31" s="474" t="s">
        <v>457</v>
      </c>
      <c r="B31" s="357"/>
      <c r="C31" s="357"/>
      <c r="D31" s="357">
        <v>10000</v>
      </c>
      <c r="E31" s="357"/>
      <c r="F31" s="357"/>
      <c r="G31" s="357"/>
      <c r="H31" s="357"/>
      <c r="I31" s="357"/>
      <c r="J31" s="357"/>
      <c r="K31" s="357"/>
      <c r="L31" s="357"/>
      <c r="M31" s="357"/>
      <c r="N31" s="358">
        <f t="shared" si="5"/>
        <v>10000</v>
      </c>
      <c r="O31" s="359"/>
      <c r="P31"/>
    </row>
    <row r="32" spans="1:16" ht="15.75">
      <c r="A32" s="474" t="s">
        <v>458</v>
      </c>
      <c r="B32" s="357">
        <f>SUM(B30:B31)</f>
        <v>10000</v>
      </c>
      <c r="C32" s="357">
        <f aca="true" t="shared" si="9" ref="C32:M32">SUM(C30:C31)</f>
        <v>11750</v>
      </c>
      <c r="D32" s="357">
        <f t="shared" si="9"/>
        <v>372291</v>
      </c>
      <c r="E32" s="357">
        <f t="shared" si="9"/>
        <v>200000</v>
      </c>
      <c r="F32" s="357">
        <f t="shared" si="9"/>
        <v>200000</v>
      </c>
      <c r="G32" s="357">
        <f t="shared" si="9"/>
        <v>585000</v>
      </c>
      <c r="H32" s="357">
        <f t="shared" si="9"/>
        <v>250000</v>
      </c>
      <c r="I32" s="357">
        <f t="shared" si="9"/>
        <v>312116</v>
      </c>
      <c r="J32" s="357">
        <f t="shared" si="9"/>
        <v>500000</v>
      </c>
      <c r="K32" s="357">
        <f t="shared" si="9"/>
        <v>400000</v>
      </c>
      <c r="L32" s="357">
        <f t="shared" si="9"/>
        <v>190953</v>
      </c>
      <c r="M32" s="357">
        <f t="shared" si="9"/>
        <v>245694</v>
      </c>
      <c r="N32" s="358">
        <f t="shared" si="5"/>
        <v>3277804</v>
      </c>
      <c r="O32" s="359"/>
      <c r="P32"/>
    </row>
    <row r="33" spans="1:16" ht="15.75">
      <c r="A33" s="356" t="s">
        <v>408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8">
        <f t="shared" si="5"/>
        <v>0</v>
      </c>
      <c r="O33" s="359"/>
      <c r="P33"/>
    </row>
    <row r="34" spans="1:16" ht="15.75">
      <c r="A34" s="360" t="s">
        <v>409</v>
      </c>
      <c r="B34" s="361"/>
      <c r="C34" s="361"/>
      <c r="D34" s="361">
        <v>47897</v>
      </c>
      <c r="E34" s="361"/>
      <c r="F34" s="361"/>
      <c r="G34" s="361"/>
      <c r="H34" s="361">
        <v>23062</v>
      </c>
      <c r="I34" s="361"/>
      <c r="J34" s="361">
        <v>88753</v>
      </c>
      <c r="K34" s="361">
        <v>50306</v>
      </c>
      <c r="L34" s="361">
        <v>178897</v>
      </c>
      <c r="M34" s="361">
        <v>11807</v>
      </c>
      <c r="N34" s="358">
        <f t="shared" si="5"/>
        <v>400722</v>
      </c>
      <c r="O34" s="359"/>
      <c r="P34"/>
    </row>
    <row r="35" spans="1:16" ht="15.75">
      <c r="A35" s="474" t="s">
        <v>457</v>
      </c>
      <c r="B35" s="357"/>
      <c r="C35" s="357"/>
      <c r="D35" s="357">
        <v>-47897</v>
      </c>
      <c r="E35" s="357"/>
      <c r="F35" s="357"/>
      <c r="G35" s="357"/>
      <c r="H35" s="357"/>
      <c r="I35" s="357"/>
      <c r="J35" s="357">
        <v>-28204</v>
      </c>
      <c r="K35" s="357"/>
      <c r="L35" s="357"/>
      <c r="M35" s="357"/>
      <c r="N35" s="358">
        <f t="shared" si="5"/>
        <v>-76101</v>
      </c>
      <c r="O35" s="359"/>
      <c r="P35"/>
    </row>
    <row r="36" spans="1:16" ht="16.5" thickBot="1">
      <c r="A36" s="474" t="s">
        <v>458</v>
      </c>
      <c r="B36" s="476"/>
      <c r="C36" s="476"/>
      <c r="D36" s="476">
        <f>SUM(D34:D35)</f>
        <v>0</v>
      </c>
      <c r="E36" s="476">
        <f aca="true" t="shared" si="10" ref="E36:M36">SUM(E34:E35)</f>
        <v>0</v>
      </c>
      <c r="F36" s="476">
        <f t="shared" si="10"/>
        <v>0</v>
      </c>
      <c r="G36" s="476">
        <f t="shared" si="10"/>
        <v>0</v>
      </c>
      <c r="H36" s="476">
        <f t="shared" si="10"/>
        <v>23062</v>
      </c>
      <c r="I36" s="476">
        <f t="shared" si="10"/>
        <v>0</v>
      </c>
      <c r="J36" s="476">
        <f t="shared" si="10"/>
        <v>60549</v>
      </c>
      <c r="K36" s="476">
        <f t="shared" si="10"/>
        <v>50306</v>
      </c>
      <c r="L36" s="476">
        <f t="shared" si="10"/>
        <v>178897</v>
      </c>
      <c r="M36" s="476">
        <f t="shared" si="10"/>
        <v>11807</v>
      </c>
      <c r="N36" s="358">
        <f t="shared" si="5"/>
        <v>324621</v>
      </c>
      <c r="O36" s="359"/>
      <c r="P36"/>
    </row>
    <row r="37" spans="1:15" s="363" customFormat="1" ht="15" customHeight="1">
      <c r="A37" s="369" t="s">
        <v>410</v>
      </c>
      <c r="B37" s="370">
        <f>SUM(B18+B19+B20+B23+B26+B27+B30+B33+B34)</f>
        <v>293895</v>
      </c>
      <c r="C37" s="370">
        <f aca="true" t="shared" si="11" ref="C37:N37">SUM(C18+C19+C20+C23+C26+C27+C30+C33+C34)</f>
        <v>297095</v>
      </c>
      <c r="D37" s="370">
        <f t="shared" si="11"/>
        <v>690901</v>
      </c>
      <c r="E37" s="370">
        <f t="shared" si="11"/>
        <v>495345</v>
      </c>
      <c r="F37" s="370">
        <f t="shared" si="11"/>
        <v>514345</v>
      </c>
      <c r="G37" s="370">
        <f t="shared" si="11"/>
        <v>974297</v>
      </c>
      <c r="H37" s="370">
        <f t="shared" si="11"/>
        <v>638359</v>
      </c>
      <c r="I37" s="370">
        <f t="shared" si="11"/>
        <v>677413</v>
      </c>
      <c r="J37" s="370">
        <f t="shared" si="11"/>
        <v>1070147</v>
      </c>
      <c r="K37" s="370">
        <f t="shared" si="11"/>
        <v>715651</v>
      </c>
      <c r="L37" s="370">
        <f t="shared" si="11"/>
        <v>655801</v>
      </c>
      <c r="M37" s="370">
        <f t="shared" si="11"/>
        <v>527810</v>
      </c>
      <c r="N37" s="371">
        <f t="shared" si="11"/>
        <v>7551059</v>
      </c>
      <c r="O37" s="359"/>
    </row>
    <row r="38" spans="1:15" s="363" customFormat="1" ht="15" customHeight="1">
      <c r="A38" s="477" t="s">
        <v>457</v>
      </c>
      <c r="B38" s="446">
        <f>SUM(B21+B24+B28+B31+B35)</f>
        <v>0</v>
      </c>
      <c r="C38" s="446">
        <f aca="true" t="shared" si="12" ref="C38:N38">SUM(C21+C24+C28+C31+C35)</f>
        <v>0</v>
      </c>
      <c r="D38" s="446">
        <f t="shared" si="12"/>
        <v>-17500</v>
      </c>
      <c r="E38" s="446">
        <f t="shared" si="12"/>
        <v>0</v>
      </c>
      <c r="F38" s="446">
        <f t="shared" si="12"/>
        <v>0</v>
      </c>
      <c r="G38" s="446">
        <f t="shared" si="12"/>
        <v>0</v>
      </c>
      <c r="H38" s="446">
        <f t="shared" si="12"/>
        <v>0</v>
      </c>
      <c r="I38" s="446">
        <f t="shared" si="12"/>
        <v>0</v>
      </c>
      <c r="J38" s="446">
        <f t="shared" si="12"/>
        <v>0</v>
      </c>
      <c r="K38" s="446">
        <f t="shared" si="12"/>
        <v>0</v>
      </c>
      <c r="L38" s="446">
        <f t="shared" si="12"/>
        <v>0</v>
      </c>
      <c r="M38" s="446">
        <f t="shared" si="12"/>
        <v>0</v>
      </c>
      <c r="N38" s="358">
        <f t="shared" si="12"/>
        <v>-17500</v>
      </c>
      <c r="O38" s="359"/>
    </row>
    <row r="39" spans="1:15" s="363" customFormat="1" ht="15" customHeight="1">
      <c r="A39" s="477" t="s">
        <v>458</v>
      </c>
      <c r="B39" s="446">
        <f>SUM(B37:B38)</f>
        <v>293895</v>
      </c>
      <c r="C39" s="446">
        <f aca="true" t="shared" si="13" ref="C39:M39">SUM(C37:C38)</f>
        <v>297095</v>
      </c>
      <c r="D39" s="446">
        <f t="shared" si="13"/>
        <v>673401</v>
      </c>
      <c r="E39" s="446">
        <f t="shared" si="13"/>
        <v>495345</v>
      </c>
      <c r="F39" s="446">
        <f t="shared" si="13"/>
        <v>514345</v>
      </c>
      <c r="G39" s="446">
        <f t="shared" si="13"/>
        <v>974297</v>
      </c>
      <c r="H39" s="446">
        <f t="shared" si="13"/>
        <v>638359</v>
      </c>
      <c r="I39" s="446">
        <f t="shared" si="13"/>
        <v>677413</v>
      </c>
      <c r="J39" s="446">
        <f t="shared" si="13"/>
        <v>1070147</v>
      </c>
      <c r="K39" s="446">
        <f t="shared" si="13"/>
        <v>715651</v>
      </c>
      <c r="L39" s="446">
        <f t="shared" si="13"/>
        <v>655801</v>
      </c>
      <c r="M39" s="446">
        <f t="shared" si="13"/>
        <v>527810</v>
      </c>
      <c r="N39" s="358">
        <f t="shared" si="5"/>
        <v>7533559</v>
      </c>
      <c r="O39" s="359"/>
    </row>
    <row r="40" spans="1:15" s="363" customFormat="1" ht="15" customHeight="1" thickBot="1">
      <c r="A40" s="372" t="s">
        <v>411</v>
      </c>
      <c r="B40" s="373">
        <f>B3+B16-B39</f>
        <v>0</v>
      </c>
      <c r="C40" s="373">
        <f aca="true" t="shared" si="14" ref="C40:N40">C3+C16-C39</f>
        <v>0</v>
      </c>
      <c r="D40" s="373">
        <f t="shared" si="14"/>
        <v>0</v>
      </c>
      <c r="E40" s="373">
        <f t="shared" si="14"/>
        <v>0</v>
      </c>
      <c r="F40" s="373">
        <f t="shared" si="14"/>
        <v>0</v>
      </c>
      <c r="G40" s="373">
        <f t="shared" si="14"/>
        <v>0</v>
      </c>
      <c r="H40" s="373">
        <f t="shared" si="14"/>
        <v>0</v>
      </c>
      <c r="I40" s="373">
        <f t="shared" si="14"/>
        <v>0</v>
      </c>
      <c r="J40" s="373">
        <f t="shared" si="14"/>
        <v>0</v>
      </c>
      <c r="K40" s="373">
        <f t="shared" si="14"/>
        <v>0</v>
      </c>
      <c r="L40" s="373">
        <f t="shared" si="14"/>
        <v>0</v>
      </c>
      <c r="M40" s="373">
        <f t="shared" si="14"/>
        <v>0</v>
      </c>
      <c r="N40" s="374">
        <f t="shared" si="14"/>
        <v>0</v>
      </c>
      <c r="O40" s="359"/>
    </row>
    <row r="42" spans="1:16" ht="13.5">
      <c r="A42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</row>
  </sheetData>
  <sheetProtection/>
  <printOptions/>
  <pageMargins left="0.15748031496062992" right="0.15748031496062992" top="1.062992125984252" bottom="0.7480314960629921" header="0.35433070866141736" footer="0.31496062992125984"/>
  <pageSetup horizontalDpi="600" verticalDpi="600" orientation="landscape" paperSize="9" r:id="rId1"/>
  <headerFooter>
    <oddHeader>&amp;C&amp;"Book Antiqua,Félkövér"&amp;11Keszthely Város Önkormányzata
2018. évi előirányzat-felhasználási ütemterve&amp;R&amp;"Book Antiqua,Félkövér"18. melléklet
ezer Ft</oddHeader>
    <oddFooter>&amp;C&amp;P</oddFooter>
  </headerFooter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5.57421875" style="0" customWidth="1"/>
    <col min="2" max="2" width="118.710937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595" t="s">
        <v>412</v>
      </c>
      <c r="B1" s="595"/>
      <c r="C1" s="595"/>
      <c r="D1" s="595"/>
      <c r="E1" s="595"/>
    </row>
    <row r="2" spans="1:5" ht="15">
      <c r="A2" s="596" t="s">
        <v>10</v>
      </c>
      <c r="B2" s="599" t="s">
        <v>11</v>
      </c>
      <c r="C2" s="602" t="s">
        <v>413</v>
      </c>
      <c r="D2" s="605" t="s">
        <v>414</v>
      </c>
      <c r="E2" s="606"/>
    </row>
    <row r="3" spans="1:5" ht="60">
      <c r="A3" s="597"/>
      <c r="B3" s="600"/>
      <c r="C3" s="603"/>
      <c r="D3" s="377" t="s">
        <v>415</v>
      </c>
      <c r="E3" s="378" t="s">
        <v>416</v>
      </c>
    </row>
    <row r="4" spans="1:5" ht="15.75" thickBot="1">
      <c r="A4" s="598"/>
      <c r="B4" s="601"/>
      <c r="C4" s="604"/>
      <c r="D4" s="348" t="s">
        <v>417</v>
      </c>
      <c r="E4" s="379" t="s">
        <v>417</v>
      </c>
    </row>
    <row r="5" spans="1:5" ht="16.5">
      <c r="A5" s="385">
        <v>1</v>
      </c>
      <c r="B5" s="386" t="s">
        <v>448</v>
      </c>
      <c r="C5" s="347" t="s">
        <v>449</v>
      </c>
      <c r="D5" s="405"/>
      <c r="E5" s="384">
        <v>11000</v>
      </c>
    </row>
    <row r="6" spans="1:5" ht="16.5">
      <c r="A6" s="380">
        <v>2</v>
      </c>
      <c r="B6" s="381" t="s">
        <v>418</v>
      </c>
      <c r="C6" s="382" t="s">
        <v>419</v>
      </c>
      <c r="D6" s="383"/>
      <c r="E6" s="388">
        <v>135406</v>
      </c>
    </row>
    <row r="7" spans="1:5" ht="33">
      <c r="A7" s="380">
        <v>3</v>
      </c>
      <c r="B7" s="381" t="s">
        <v>420</v>
      </c>
      <c r="C7" s="382" t="s">
        <v>421</v>
      </c>
      <c r="D7" s="383"/>
      <c r="E7" s="384">
        <v>69592</v>
      </c>
    </row>
    <row r="8" spans="1:5" ht="16.5">
      <c r="A8" s="380">
        <v>4</v>
      </c>
      <c r="B8" s="381" t="s">
        <v>422</v>
      </c>
      <c r="C8" s="382" t="s">
        <v>423</v>
      </c>
      <c r="D8" s="383"/>
      <c r="E8" s="384">
        <v>238904</v>
      </c>
    </row>
    <row r="9" spans="1:5" ht="33">
      <c r="A9" s="380">
        <v>5</v>
      </c>
      <c r="B9" s="381" t="s">
        <v>424</v>
      </c>
      <c r="C9" s="382" t="s">
        <v>425</v>
      </c>
      <c r="D9" s="383"/>
      <c r="E9" s="384">
        <v>135846</v>
      </c>
    </row>
    <row r="10" spans="1:5" ht="33">
      <c r="A10" s="380">
        <v>6</v>
      </c>
      <c r="B10" s="381" t="s">
        <v>426</v>
      </c>
      <c r="C10" s="382" t="s">
        <v>427</v>
      </c>
      <c r="D10" s="383"/>
      <c r="E10" s="384">
        <v>298223</v>
      </c>
    </row>
    <row r="11" spans="1:5" ht="16.5">
      <c r="A11" s="394">
        <v>7</v>
      </c>
      <c r="B11" s="381" t="s">
        <v>428</v>
      </c>
      <c r="C11" s="382" t="s">
        <v>429</v>
      </c>
      <c r="D11" s="406"/>
      <c r="E11" s="388">
        <v>864000</v>
      </c>
    </row>
    <row r="12" spans="1:5" ht="16.5">
      <c r="A12" s="398">
        <v>8</v>
      </c>
      <c r="B12" s="390" t="s">
        <v>443</v>
      </c>
      <c r="C12" s="399" t="s">
        <v>447</v>
      </c>
      <c r="D12" s="400">
        <v>90000</v>
      </c>
      <c r="E12" s="393">
        <v>90000</v>
      </c>
    </row>
    <row r="13" spans="1:5" ht="33">
      <c r="A13" s="380">
        <v>9</v>
      </c>
      <c r="B13" s="381" t="s">
        <v>430</v>
      </c>
      <c r="C13" s="382" t="s">
        <v>431</v>
      </c>
      <c r="D13" s="383"/>
      <c r="E13" s="388">
        <v>139600</v>
      </c>
    </row>
    <row r="14" spans="1:5" ht="33">
      <c r="A14" s="389">
        <v>10</v>
      </c>
      <c r="B14" s="390" t="s">
        <v>432</v>
      </c>
      <c r="C14" s="391" t="s">
        <v>433</v>
      </c>
      <c r="D14" s="392"/>
      <c r="E14" s="393">
        <v>79317</v>
      </c>
    </row>
    <row r="15" spans="1:5" ht="16.5">
      <c r="A15" s="394">
        <v>11</v>
      </c>
      <c r="B15" s="381" t="s">
        <v>434</v>
      </c>
      <c r="C15" s="395" t="s">
        <v>435</v>
      </c>
      <c r="D15" s="383"/>
      <c r="E15" s="388">
        <v>78661</v>
      </c>
    </row>
    <row r="16" spans="1:5" ht="16.5">
      <c r="A16" s="394">
        <v>12</v>
      </c>
      <c r="B16" s="396" t="s">
        <v>454</v>
      </c>
      <c r="C16" s="382" t="s">
        <v>436</v>
      </c>
      <c r="D16" s="383"/>
      <c r="E16" s="388">
        <v>120000</v>
      </c>
    </row>
    <row r="17" spans="1:5" ht="16.5">
      <c r="A17" s="394">
        <v>13</v>
      </c>
      <c r="B17" s="381" t="s">
        <v>455</v>
      </c>
      <c r="C17" s="345" t="s">
        <v>437</v>
      </c>
      <c r="D17" s="383"/>
      <c r="E17" s="388">
        <v>1000000</v>
      </c>
    </row>
    <row r="18" spans="1:5" ht="16.5">
      <c r="A18" s="385">
        <v>14</v>
      </c>
      <c r="B18" s="381" t="s">
        <v>439</v>
      </c>
      <c r="C18" s="382" t="s">
        <v>444</v>
      </c>
      <c r="D18" s="383"/>
      <c r="E18" s="388">
        <v>203057</v>
      </c>
    </row>
    <row r="19" spans="1:5" ht="16.5">
      <c r="A19" s="385">
        <v>15</v>
      </c>
      <c r="B19" s="381" t="s">
        <v>440</v>
      </c>
      <c r="C19" s="409" t="s">
        <v>445</v>
      </c>
      <c r="D19" s="400">
        <v>6604</v>
      </c>
      <c r="E19" s="393">
        <v>3302</v>
      </c>
    </row>
    <row r="20" spans="1:5" ht="33">
      <c r="A20" s="385">
        <v>16</v>
      </c>
      <c r="B20" s="381" t="s">
        <v>441</v>
      </c>
      <c r="C20" s="382" t="s">
        <v>446</v>
      </c>
      <c r="D20" s="383">
        <v>28596</v>
      </c>
      <c r="E20" s="388">
        <v>28596</v>
      </c>
    </row>
    <row r="21" spans="1:5" ht="33">
      <c r="A21" s="385">
        <v>17</v>
      </c>
      <c r="B21" s="381" t="s">
        <v>452</v>
      </c>
      <c r="C21" s="382" t="s">
        <v>451</v>
      </c>
      <c r="D21" s="387">
        <v>48627</v>
      </c>
      <c r="E21" s="384">
        <v>48627</v>
      </c>
    </row>
    <row r="22" spans="1:5" ht="33">
      <c r="A22" s="397">
        <v>18</v>
      </c>
      <c r="B22" s="381" t="s">
        <v>453</v>
      </c>
      <c r="C22" s="382"/>
      <c r="D22" s="387"/>
      <c r="E22" s="384">
        <v>5000</v>
      </c>
    </row>
    <row r="23" spans="1:5" ht="16.5">
      <c r="A23" s="397">
        <v>19</v>
      </c>
      <c r="B23" s="381" t="s">
        <v>438</v>
      </c>
      <c r="C23" s="382"/>
      <c r="D23" s="387"/>
      <c r="E23" s="384">
        <v>5000</v>
      </c>
    </row>
    <row r="24" spans="1:5" ht="32.25" customHeight="1" thickBot="1">
      <c r="A24" s="394">
        <v>20</v>
      </c>
      <c r="B24" s="381" t="s">
        <v>442</v>
      </c>
      <c r="C24" s="345"/>
      <c r="D24" s="383"/>
      <c r="E24" s="388"/>
    </row>
    <row r="25" spans="1:5" ht="15.75" thickBot="1">
      <c r="A25" s="401"/>
      <c r="B25" s="402" t="s">
        <v>20</v>
      </c>
      <c r="C25" s="402"/>
      <c r="D25" s="403">
        <f>SUM(D6:D23)</f>
        <v>173827</v>
      </c>
      <c r="E25" s="404">
        <f>SUM(E6:E23)</f>
        <v>3543131</v>
      </c>
    </row>
    <row r="26" spans="1:5" ht="16.5">
      <c r="A26" s="3"/>
      <c r="B26" s="3"/>
      <c r="C26" s="3"/>
      <c r="D26" s="3"/>
      <c r="E26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4330708661417323" bottom="0.31496062992125984" header="0.15748031496062992" footer="0.15748031496062992"/>
  <pageSetup horizontalDpi="600" verticalDpi="600" orientation="landscape" paperSize="9" scale="85" r:id="rId1"/>
  <headerFooter>
    <oddHeader>&amp;R&amp;"Book Antiqua,Félkövér"19.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9">
      <selection activeCell="J42" sqref="J42"/>
    </sheetView>
  </sheetViews>
  <sheetFormatPr defaultColWidth="9.140625" defaultRowHeight="12.75"/>
  <cols>
    <col min="1" max="1" width="5.57421875" style="22" customWidth="1"/>
    <col min="2" max="2" width="57.8515625" style="3" customWidth="1"/>
    <col min="3" max="3" width="14.57421875" style="6" customWidth="1"/>
    <col min="4" max="4" width="11.8515625" style="6" bestFit="1" customWidth="1"/>
    <col min="5" max="5" width="14.140625" style="6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24" t="s">
        <v>10</v>
      </c>
      <c r="B1" s="102" t="s">
        <v>11</v>
      </c>
      <c r="C1" s="150" t="s">
        <v>245</v>
      </c>
      <c r="D1" s="150" t="s">
        <v>457</v>
      </c>
      <c r="E1" s="150" t="s">
        <v>458</v>
      </c>
      <c r="F1" s="102" t="s">
        <v>114</v>
      </c>
      <c r="G1" s="151" t="s">
        <v>115</v>
      </c>
    </row>
    <row r="2" spans="1:7" s="16" customFormat="1" ht="15">
      <c r="A2" s="106" t="s">
        <v>68</v>
      </c>
      <c r="B2" s="107" t="s">
        <v>67</v>
      </c>
      <c r="C2" s="511">
        <f>C3+C11+C20+C9+C21</f>
        <v>3322926</v>
      </c>
      <c r="D2" s="511">
        <f>D3+D11+D20+D9+D21</f>
        <v>0</v>
      </c>
      <c r="E2" s="511">
        <f>SUM(C2:D2)</f>
        <v>3322926</v>
      </c>
      <c r="F2" s="511">
        <f>F3+F11+F20+F9+F21</f>
        <v>1395426</v>
      </c>
      <c r="G2" s="512">
        <f>C2-F2</f>
        <v>1927500</v>
      </c>
    </row>
    <row r="3" spans="1:7" s="16" customFormat="1" ht="16.5">
      <c r="A3" s="8">
        <v>1</v>
      </c>
      <c r="B3" s="9" t="s">
        <v>172</v>
      </c>
      <c r="C3" s="202">
        <f>SUM(C4:C8)</f>
        <v>1128892</v>
      </c>
      <c r="D3" s="202">
        <f>SUM(D4:D8)</f>
        <v>0</v>
      </c>
      <c r="E3" s="425">
        <f aca="true" t="shared" si="0" ref="E3:E50">SUM(C3:D3)</f>
        <v>1128892</v>
      </c>
      <c r="F3" s="202">
        <f>SUM(F4:F8)</f>
        <v>990893</v>
      </c>
      <c r="G3" s="234">
        <f>E3-F3</f>
        <v>137999</v>
      </c>
    </row>
    <row r="4" spans="1:7" s="16" customFormat="1" ht="16.5">
      <c r="A4" s="8"/>
      <c r="B4" s="20" t="s">
        <v>459</v>
      </c>
      <c r="C4" s="200">
        <v>234230</v>
      </c>
      <c r="D4" s="200"/>
      <c r="E4" s="425">
        <f t="shared" si="0"/>
        <v>234230</v>
      </c>
      <c r="F4" s="200">
        <v>234230</v>
      </c>
      <c r="G4" s="234">
        <f aca="true" t="shared" si="1" ref="G4:G50">E4-F4</f>
        <v>0</v>
      </c>
    </row>
    <row r="5" spans="1:7" s="16" customFormat="1" ht="16.5">
      <c r="A5" s="8"/>
      <c r="B5" s="20" t="s">
        <v>135</v>
      </c>
      <c r="C5" s="200">
        <v>373329</v>
      </c>
      <c r="D5" s="200"/>
      <c r="E5" s="425">
        <f t="shared" si="0"/>
        <v>373329</v>
      </c>
      <c r="F5" s="200">
        <v>373329</v>
      </c>
      <c r="G5" s="234">
        <f t="shared" si="1"/>
        <v>0</v>
      </c>
    </row>
    <row r="6" spans="1:7" s="16" customFormat="1" ht="33">
      <c r="A6" s="8"/>
      <c r="B6" s="180" t="s">
        <v>224</v>
      </c>
      <c r="C6" s="200">
        <v>463973</v>
      </c>
      <c r="D6" s="200"/>
      <c r="E6" s="425">
        <f t="shared" si="0"/>
        <v>463973</v>
      </c>
      <c r="F6" s="200">
        <v>359406</v>
      </c>
      <c r="G6" s="234">
        <f t="shared" si="1"/>
        <v>104567</v>
      </c>
    </row>
    <row r="7" spans="1:7" s="16" customFormat="1" ht="33">
      <c r="A7" s="8"/>
      <c r="B7" s="180" t="s">
        <v>153</v>
      </c>
      <c r="C7" s="200">
        <v>57360</v>
      </c>
      <c r="D7" s="200"/>
      <c r="E7" s="425">
        <f t="shared" si="0"/>
        <v>57360</v>
      </c>
      <c r="F7" s="200">
        <v>23928</v>
      </c>
      <c r="G7" s="234">
        <f t="shared" si="1"/>
        <v>33432</v>
      </c>
    </row>
    <row r="8" spans="1:7" s="16" customFormat="1" ht="16.5">
      <c r="A8" s="8"/>
      <c r="B8" s="20" t="s">
        <v>134</v>
      </c>
      <c r="C8" s="200">
        <v>0</v>
      </c>
      <c r="D8" s="200"/>
      <c r="E8" s="425">
        <f t="shared" si="0"/>
        <v>0</v>
      </c>
      <c r="F8" s="200"/>
      <c r="G8" s="234">
        <f t="shared" si="1"/>
        <v>0</v>
      </c>
    </row>
    <row r="9" spans="1:7" s="16" customFormat="1" ht="16.5">
      <c r="A9" s="8">
        <v>2</v>
      </c>
      <c r="B9" s="181" t="s">
        <v>136</v>
      </c>
      <c r="C9" s="200">
        <f>SUM(C10:C10)</f>
        <v>232141</v>
      </c>
      <c r="D9" s="200">
        <f>SUM(D10:D10)</f>
        <v>0</v>
      </c>
      <c r="E9" s="425">
        <f t="shared" si="0"/>
        <v>232141</v>
      </c>
      <c r="F9" s="200">
        <f>SUM(F10:F10)</f>
        <v>98839</v>
      </c>
      <c r="G9" s="234">
        <f t="shared" si="1"/>
        <v>133302</v>
      </c>
    </row>
    <row r="10" spans="1:7" s="16" customFormat="1" ht="16.5">
      <c r="A10" s="8"/>
      <c r="B10" s="20" t="s">
        <v>171</v>
      </c>
      <c r="C10" s="200">
        <v>232141</v>
      </c>
      <c r="D10" s="200"/>
      <c r="E10" s="425">
        <f t="shared" si="0"/>
        <v>232141</v>
      </c>
      <c r="F10" s="200">
        <v>98839</v>
      </c>
      <c r="G10" s="234">
        <f t="shared" si="1"/>
        <v>133302</v>
      </c>
    </row>
    <row r="11" spans="1:7" ht="16.5">
      <c r="A11" s="8">
        <v>3</v>
      </c>
      <c r="B11" s="9" t="s">
        <v>21</v>
      </c>
      <c r="C11" s="200">
        <f>SUM(C12:C19)</f>
        <v>1224830</v>
      </c>
      <c r="D11" s="200">
        <f>SUM(D12:D19)</f>
        <v>0</v>
      </c>
      <c r="E11" s="425">
        <f t="shared" si="0"/>
        <v>1224830</v>
      </c>
      <c r="F11" s="200">
        <f>SUM(F12:F19)</f>
        <v>276357</v>
      </c>
      <c r="G11" s="234">
        <f t="shared" si="1"/>
        <v>948473</v>
      </c>
    </row>
    <row r="12" spans="1:7" ht="16.5">
      <c r="A12" s="8"/>
      <c r="B12" s="20" t="s">
        <v>22</v>
      </c>
      <c r="C12" s="200">
        <v>70000</v>
      </c>
      <c r="D12" s="200"/>
      <c r="E12" s="425">
        <f t="shared" si="0"/>
        <v>70000</v>
      </c>
      <c r="F12" s="200">
        <v>70000</v>
      </c>
      <c r="G12" s="234">
        <f t="shared" si="1"/>
        <v>0</v>
      </c>
    </row>
    <row r="13" spans="1:7" ht="16.5">
      <c r="A13" s="8"/>
      <c r="B13" s="20" t="s">
        <v>129</v>
      </c>
      <c r="C13" s="200">
        <v>220000</v>
      </c>
      <c r="D13" s="200"/>
      <c r="E13" s="425">
        <f t="shared" si="0"/>
        <v>220000</v>
      </c>
      <c r="F13" s="181"/>
      <c r="G13" s="234">
        <f t="shared" si="1"/>
        <v>220000</v>
      </c>
    </row>
    <row r="14" spans="1:7" ht="16.5">
      <c r="A14" s="8"/>
      <c r="B14" s="20" t="s">
        <v>82</v>
      </c>
      <c r="C14" s="200">
        <v>21000</v>
      </c>
      <c r="D14" s="200"/>
      <c r="E14" s="425">
        <f t="shared" si="0"/>
        <v>21000</v>
      </c>
      <c r="F14" s="181"/>
      <c r="G14" s="234">
        <f t="shared" si="1"/>
        <v>21000</v>
      </c>
    </row>
    <row r="15" spans="1:7" ht="16.5">
      <c r="A15" s="8"/>
      <c r="B15" s="20" t="s">
        <v>130</v>
      </c>
      <c r="C15" s="200">
        <v>15000</v>
      </c>
      <c r="D15" s="200"/>
      <c r="E15" s="425">
        <f t="shared" si="0"/>
        <v>15000</v>
      </c>
      <c r="F15" s="181"/>
      <c r="G15" s="234">
        <f t="shared" si="1"/>
        <v>15000</v>
      </c>
    </row>
    <row r="16" spans="1:7" ht="16.5">
      <c r="A16" s="8"/>
      <c r="B16" s="20" t="s">
        <v>131</v>
      </c>
      <c r="C16" s="200">
        <v>74000</v>
      </c>
      <c r="D16" s="200"/>
      <c r="E16" s="425">
        <f t="shared" si="0"/>
        <v>74000</v>
      </c>
      <c r="F16" s="181"/>
      <c r="G16" s="234">
        <f t="shared" si="1"/>
        <v>74000</v>
      </c>
    </row>
    <row r="17" spans="1:7" ht="16.5">
      <c r="A17" s="12"/>
      <c r="B17" s="20" t="s">
        <v>199</v>
      </c>
      <c r="C17" s="201">
        <v>500</v>
      </c>
      <c r="D17" s="201"/>
      <c r="E17" s="425">
        <f t="shared" si="0"/>
        <v>500</v>
      </c>
      <c r="F17" s="181"/>
      <c r="G17" s="234">
        <f t="shared" si="1"/>
        <v>500</v>
      </c>
    </row>
    <row r="18" spans="1:7" ht="16.5">
      <c r="A18" s="12"/>
      <c r="B18" s="20" t="s">
        <v>200</v>
      </c>
      <c r="C18" s="201">
        <v>820000</v>
      </c>
      <c r="D18" s="201"/>
      <c r="E18" s="425">
        <f t="shared" si="0"/>
        <v>820000</v>
      </c>
      <c r="F18" s="200">
        <v>206357</v>
      </c>
      <c r="G18" s="234">
        <f t="shared" si="1"/>
        <v>613643</v>
      </c>
    </row>
    <row r="19" spans="1:7" ht="16.5">
      <c r="A19" s="8"/>
      <c r="B19" s="20" t="s">
        <v>132</v>
      </c>
      <c r="C19" s="200">
        <v>4330</v>
      </c>
      <c r="D19" s="200"/>
      <c r="E19" s="425">
        <f t="shared" si="0"/>
        <v>4330</v>
      </c>
      <c r="F19" s="181"/>
      <c r="G19" s="234">
        <f t="shared" si="1"/>
        <v>4330</v>
      </c>
    </row>
    <row r="20" spans="1:7" ht="16.5">
      <c r="A20" s="19">
        <v>4</v>
      </c>
      <c r="B20" s="100" t="s">
        <v>118</v>
      </c>
      <c r="C20" s="232">
        <v>663955</v>
      </c>
      <c r="D20" s="232"/>
      <c r="E20" s="425">
        <f t="shared" si="0"/>
        <v>663955</v>
      </c>
      <c r="F20" s="200">
        <v>28337</v>
      </c>
      <c r="G20" s="234">
        <f t="shared" si="1"/>
        <v>635618</v>
      </c>
    </row>
    <row r="21" spans="1:7" ht="16.5">
      <c r="A21" s="12">
        <v>5</v>
      </c>
      <c r="B21" s="181" t="s">
        <v>140</v>
      </c>
      <c r="C21" s="201">
        <f>SUM(C22:C23)</f>
        <v>73108</v>
      </c>
      <c r="D21" s="201">
        <f>SUM(D22:D23)</f>
        <v>0</v>
      </c>
      <c r="E21" s="425">
        <f t="shared" si="0"/>
        <v>73108</v>
      </c>
      <c r="F21" s="201">
        <f>SUM(F22:F23)</f>
        <v>1000</v>
      </c>
      <c r="G21" s="234">
        <f t="shared" si="1"/>
        <v>72108</v>
      </c>
    </row>
    <row r="22" spans="1:7" ht="16.5">
      <c r="A22" s="12"/>
      <c r="B22" s="20" t="s">
        <v>141</v>
      </c>
      <c r="C22" s="201">
        <v>64824</v>
      </c>
      <c r="D22" s="201"/>
      <c r="E22" s="425">
        <f t="shared" si="0"/>
        <v>64824</v>
      </c>
      <c r="F22" s="200">
        <v>0</v>
      </c>
      <c r="G22" s="234">
        <f t="shared" si="1"/>
        <v>64824</v>
      </c>
    </row>
    <row r="23" spans="1:7" ht="16.5">
      <c r="A23" s="12"/>
      <c r="B23" s="20" t="s">
        <v>142</v>
      </c>
      <c r="C23" s="201">
        <v>8284</v>
      </c>
      <c r="D23" s="201"/>
      <c r="E23" s="425">
        <f t="shared" si="0"/>
        <v>8284</v>
      </c>
      <c r="F23" s="200">
        <v>1000</v>
      </c>
      <c r="G23" s="234">
        <f t="shared" si="1"/>
        <v>7284</v>
      </c>
    </row>
    <row r="24" spans="1:7" ht="16.5">
      <c r="A24" s="8"/>
      <c r="B24" s="9"/>
      <c r="C24" s="200"/>
      <c r="D24" s="200"/>
      <c r="E24" s="231">
        <f t="shared" si="0"/>
        <v>0</v>
      </c>
      <c r="F24" s="200"/>
      <c r="G24" s="234">
        <f t="shared" si="1"/>
        <v>0</v>
      </c>
    </row>
    <row r="25" spans="1:7" ht="16.5">
      <c r="A25" s="17" t="s">
        <v>69</v>
      </c>
      <c r="B25" s="18" t="s">
        <v>70</v>
      </c>
      <c r="C25" s="204">
        <f>SUM(C26+C27+C28+C29+C30)</f>
        <v>3240979</v>
      </c>
      <c r="D25" s="204">
        <f>SUM(D26+D27+D28+D29+D30)</f>
        <v>-10000</v>
      </c>
      <c r="E25" s="231">
        <f t="shared" si="0"/>
        <v>3230979</v>
      </c>
      <c r="F25" s="204">
        <f>SUM(F26+F27+F28+F29+F30)</f>
        <v>1379777</v>
      </c>
      <c r="G25" s="233">
        <f t="shared" si="1"/>
        <v>1851202</v>
      </c>
    </row>
    <row r="26" spans="1:7" ht="16.5">
      <c r="A26" s="8">
        <v>1</v>
      </c>
      <c r="B26" s="9" t="s">
        <v>0</v>
      </c>
      <c r="C26" s="200">
        <v>1302129</v>
      </c>
      <c r="D26" s="200"/>
      <c r="E26" s="425">
        <f t="shared" si="0"/>
        <v>1302129</v>
      </c>
      <c r="F26" s="200">
        <v>692390</v>
      </c>
      <c r="G26" s="234">
        <f t="shared" si="1"/>
        <v>609739</v>
      </c>
    </row>
    <row r="27" spans="1:7" ht="16.5">
      <c r="A27" s="8">
        <v>2</v>
      </c>
      <c r="B27" s="89" t="s">
        <v>460</v>
      </c>
      <c r="C27" s="200">
        <v>274094</v>
      </c>
      <c r="D27" s="200"/>
      <c r="E27" s="425">
        <f t="shared" si="0"/>
        <v>274094</v>
      </c>
      <c r="F27" s="200">
        <v>144697</v>
      </c>
      <c r="G27" s="234">
        <f t="shared" si="1"/>
        <v>129397</v>
      </c>
    </row>
    <row r="28" spans="1:7" ht="16.5">
      <c r="A28" s="8">
        <v>3</v>
      </c>
      <c r="B28" s="9" t="s">
        <v>7</v>
      </c>
      <c r="C28" s="200">
        <v>1345535</v>
      </c>
      <c r="D28" s="200">
        <v>600</v>
      </c>
      <c r="E28" s="425">
        <f t="shared" si="0"/>
        <v>1346135</v>
      </c>
      <c r="F28" s="200">
        <v>522899</v>
      </c>
      <c r="G28" s="234">
        <f t="shared" si="1"/>
        <v>823236</v>
      </c>
    </row>
    <row r="29" spans="1:7" ht="16.5">
      <c r="A29" s="8">
        <v>4</v>
      </c>
      <c r="B29" s="9" t="s">
        <v>12</v>
      </c>
      <c r="C29" s="200">
        <v>21150</v>
      </c>
      <c r="D29" s="200"/>
      <c r="E29" s="425">
        <f t="shared" si="0"/>
        <v>21150</v>
      </c>
      <c r="F29" s="200">
        <v>0</v>
      </c>
      <c r="G29" s="234">
        <f t="shared" si="1"/>
        <v>21150</v>
      </c>
    </row>
    <row r="30" spans="1:7" ht="16.5">
      <c r="A30" s="8">
        <v>5</v>
      </c>
      <c r="B30" s="9" t="s">
        <v>4</v>
      </c>
      <c r="C30" s="200">
        <f>SUM(C31:C35)</f>
        <v>298071</v>
      </c>
      <c r="D30" s="200">
        <f>SUM(D31:D35)</f>
        <v>-10600</v>
      </c>
      <c r="E30" s="425">
        <f t="shared" si="0"/>
        <v>287471</v>
      </c>
      <c r="F30" s="200">
        <f>SUM(F31:F35)</f>
        <v>19791</v>
      </c>
      <c r="G30" s="234">
        <f t="shared" si="1"/>
        <v>267680</v>
      </c>
    </row>
    <row r="31" spans="1:7" ht="16.5">
      <c r="A31" s="8"/>
      <c r="B31" s="20" t="s">
        <v>202</v>
      </c>
      <c r="C31" s="200">
        <v>85229</v>
      </c>
      <c r="D31" s="200"/>
      <c r="E31" s="425">
        <f t="shared" si="0"/>
        <v>85229</v>
      </c>
      <c r="F31" s="200">
        <v>10666</v>
      </c>
      <c r="G31" s="234">
        <f t="shared" si="1"/>
        <v>74563</v>
      </c>
    </row>
    <row r="32" spans="1:7" ht="16.5">
      <c r="A32" s="8"/>
      <c r="B32" s="20" t="s">
        <v>145</v>
      </c>
      <c r="C32" s="200">
        <v>0</v>
      </c>
      <c r="D32" s="200"/>
      <c r="E32" s="425">
        <f t="shared" si="0"/>
        <v>0</v>
      </c>
      <c r="F32" s="200">
        <v>0</v>
      </c>
      <c r="G32" s="234">
        <f t="shared" si="1"/>
        <v>0</v>
      </c>
    </row>
    <row r="33" spans="1:7" ht="16.5">
      <c r="A33" s="8"/>
      <c r="B33" s="20" t="s">
        <v>146</v>
      </c>
      <c r="C33" s="200">
        <v>136579</v>
      </c>
      <c r="D33" s="200">
        <v>150</v>
      </c>
      <c r="E33" s="425">
        <f t="shared" si="0"/>
        <v>136729</v>
      </c>
      <c r="F33" s="200">
        <v>9125</v>
      </c>
      <c r="G33" s="234">
        <f t="shared" si="1"/>
        <v>127604</v>
      </c>
    </row>
    <row r="34" spans="1:7" ht="16.5">
      <c r="A34" s="8"/>
      <c r="B34" s="20" t="s">
        <v>13</v>
      </c>
      <c r="C34" s="200">
        <v>31863</v>
      </c>
      <c r="D34" s="200">
        <v>-5625</v>
      </c>
      <c r="E34" s="425">
        <f t="shared" si="0"/>
        <v>26238</v>
      </c>
      <c r="F34" s="200">
        <v>0</v>
      </c>
      <c r="G34" s="234">
        <f t="shared" si="1"/>
        <v>26238</v>
      </c>
    </row>
    <row r="35" spans="1:7" ht="16.5">
      <c r="A35" s="8"/>
      <c r="B35" s="20" t="s">
        <v>14</v>
      </c>
      <c r="C35" s="200">
        <v>44400</v>
      </c>
      <c r="D35" s="200">
        <v>-5125</v>
      </c>
      <c r="E35" s="425">
        <f t="shared" si="0"/>
        <v>39275</v>
      </c>
      <c r="F35" s="200"/>
      <c r="G35" s="234">
        <f t="shared" si="1"/>
        <v>39275</v>
      </c>
    </row>
    <row r="36" spans="1:7" ht="16.5">
      <c r="A36" s="8"/>
      <c r="B36" s="9"/>
      <c r="C36" s="200"/>
      <c r="D36" s="200"/>
      <c r="E36" s="231">
        <f t="shared" si="0"/>
        <v>0</v>
      </c>
      <c r="F36" s="181"/>
      <c r="G36" s="234">
        <f t="shared" si="1"/>
        <v>0</v>
      </c>
    </row>
    <row r="37" spans="1:7" s="16" customFormat="1" ht="15">
      <c r="A37" s="10"/>
      <c r="B37" s="11" t="s">
        <v>198</v>
      </c>
      <c r="C37" s="205">
        <f>C2-C25</f>
        <v>81947</v>
      </c>
      <c r="D37" s="205">
        <f>D2-D25</f>
        <v>10000</v>
      </c>
      <c r="E37" s="231">
        <f t="shared" si="0"/>
        <v>91947</v>
      </c>
      <c r="F37" s="205">
        <f>F2-F25</f>
        <v>15649</v>
      </c>
      <c r="G37" s="233">
        <f t="shared" si="1"/>
        <v>76298</v>
      </c>
    </row>
    <row r="38" spans="1:7" s="16" customFormat="1" ht="16.5">
      <c r="A38" s="10"/>
      <c r="B38" s="11"/>
      <c r="C38" s="205"/>
      <c r="D38" s="205"/>
      <c r="E38" s="231">
        <f t="shared" si="0"/>
        <v>0</v>
      </c>
      <c r="F38" s="205"/>
      <c r="G38" s="234">
        <f t="shared" si="1"/>
        <v>0</v>
      </c>
    </row>
    <row r="39" spans="1:7" s="16" customFormat="1" ht="16.5">
      <c r="A39" s="10" t="s">
        <v>71</v>
      </c>
      <c r="B39" s="11" t="s">
        <v>19</v>
      </c>
      <c r="C39" s="205">
        <f>C40</f>
        <v>38550</v>
      </c>
      <c r="D39" s="205">
        <f>D40</f>
        <v>0</v>
      </c>
      <c r="E39" s="231">
        <f t="shared" si="0"/>
        <v>38550</v>
      </c>
      <c r="F39" s="205">
        <f>F40</f>
        <v>38550</v>
      </c>
      <c r="G39" s="234">
        <f t="shared" si="1"/>
        <v>0</v>
      </c>
    </row>
    <row r="40" spans="1:7" s="16" customFormat="1" ht="16.5">
      <c r="A40" s="17"/>
      <c r="B40" s="100" t="s">
        <v>214</v>
      </c>
      <c r="C40" s="232">
        <v>38550</v>
      </c>
      <c r="D40" s="232"/>
      <c r="E40" s="425">
        <f t="shared" si="0"/>
        <v>38550</v>
      </c>
      <c r="F40" s="232">
        <v>38550</v>
      </c>
      <c r="G40" s="234">
        <f t="shared" si="1"/>
        <v>0</v>
      </c>
    </row>
    <row r="41" spans="1:7" s="16" customFormat="1" ht="16.5">
      <c r="A41" s="17"/>
      <c r="B41" s="18"/>
      <c r="C41" s="204"/>
      <c r="D41" s="204"/>
      <c r="E41" s="231">
        <f t="shared" si="0"/>
        <v>0</v>
      </c>
      <c r="F41" s="204"/>
      <c r="G41" s="234">
        <f t="shared" si="1"/>
        <v>0</v>
      </c>
    </row>
    <row r="42" spans="1:7" ht="16.5">
      <c r="A42" s="17" t="s">
        <v>72</v>
      </c>
      <c r="B42" s="18" t="s">
        <v>17</v>
      </c>
      <c r="C42" s="204">
        <f>SUM(C43:C43)</f>
        <v>3848</v>
      </c>
      <c r="D42" s="204">
        <f>SUM(D43:D43)</f>
        <v>0</v>
      </c>
      <c r="E42" s="231">
        <f t="shared" si="0"/>
        <v>3848</v>
      </c>
      <c r="F42" s="204">
        <f>SUM(F43:F43)</f>
        <v>0</v>
      </c>
      <c r="G42" s="233">
        <f t="shared" si="1"/>
        <v>3848</v>
      </c>
    </row>
    <row r="43" spans="1:7" ht="16.5">
      <c r="A43" s="8"/>
      <c r="B43" s="89" t="s">
        <v>120</v>
      </c>
      <c r="C43" s="200">
        <v>3848</v>
      </c>
      <c r="D43" s="200"/>
      <c r="E43" s="425">
        <f t="shared" si="0"/>
        <v>3848</v>
      </c>
      <c r="F43" s="200"/>
      <c r="G43" s="234">
        <f t="shared" si="1"/>
        <v>3848</v>
      </c>
    </row>
    <row r="44" spans="1:7" ht="16.5">
      <c r="A44" s="12"/>
      <c r="B44" s="13"/>
      <c r="C44" s="201"/>
      <c r="D44" s="201"/>
      <c r="E44" s="231">
        <f t="shared" si="0"/>
        <v>0</v>
      </c>
      <c r="F44" s="181"/>
      <c r="G44" s="234">
        <f t="shared" si="1"/>
        <v>0</v>
      </c>
    </row>
    <row r="45" spans="1:7" s="16" customFormat="1" ht="15">
      <c r="A45" s="14"/>
      <c r="B45" s="15" t="s">
        <v>74</v>
      </c>
      <c r="C45" s="236">
        <f>SUM(C2+C42)</f>
        <v>3326774</v>
      </c>
      <c r="D45" s="236">
        <f>SUM(D2+D42)</f>
        <v>0</v>
      </c>
      <c r="E45" s="231">
        <f t="shared" si="0"/>
        <v>3326774</v>
      </c>
      <c r="F45" s="236">
        <f>SUM(F2+F42)</f>
        <v>1395426</v>
      </c>
      <c r="G45" s="233">
        <f t="shared" si="1"/>
        <v>1931348</v>
      </c>
    </row>
    <row r="46" spans="1:7" s="16" customFormat="1" ht="15">
      <c r="A46" s="14"/>
      <c r="B46" s="15" t="s">
        <v>75</v>
      </c>
      <c r="C46" s="236">
        <f>C25+C39</f>
        <v>3279529</v>
      </c>
      <c r="D46" s="236">
        <f>D25+D39</f>
        <v>-10000</v>
      </c>
      <c r="E46" s="231">
        <f t="shared" si="0"/>
        <v>3269529</v>
      </c>
      <c r="F46" s="236">
        <f>F25+F39</f>
        <v>1418327</v>
      </c>
      <c r="G46" s="233">
        <f t="shared" si="1"/>
        <v>1851202</v>
      </c>
    </row>
    <row r="47" spans="1:7" s="16" customFormat="1" ht="15">
      <c r="A47" s="14"/>
      <c r="B47" s="15"/>
      <c r="C47" s="154"/>
      <c r="D47" s="154"/>
      <c r="E47" s="231">
        <f t="shared" si="0"/>
        <v>0</v>
      </c>
      <c r="F47" s="11"/>
      <c r="G47" s="233">
        <f t="shared" si="1"/>
        <v>0</v>
      </c>
    </row>
    <row r="48" spans="1:7" ht="16.5">
      <c r="A48" s="8"/>
      <c r="B48" s="11" t="s">
        <v>73</v>
      </c>
      <c r="C48" s="153">
        <f>SUM(C49:C50)</f>
        <v>398</v>
      </c>
      <c r="D48" s="153">
        <f>SUM(D49:D50)</f>
        <v>0</v>
      </c>
      <c r="E48" s="231">
        <f t="shared" si="0"/>
        <v>398</v>
      </c>
      <c r="F48" s="153">
        <f>SUM(F49:F50)</f>
        <v>313</v>
      </c>
      <c r="G48" s="233">
        <f t="shared" si="1"/>
        <v>85</v>
      </c>
    </row>
    <row r="49" spans="1:7" ht="16.5">
      <c r="A49" s="8"/>
      <c r="B49" s="11" t="s">
        <v>119</v>
      </c>
      <c r="C49" s="152">
        <v>2</v>
      </c>
      <c r="D49" s="152"/>
      <c r="E49" s="425">
        <f t="shared" si="0"/>
        <v>2</v>
      </c>
      <c r="F49" s="152">
        <v>2</v>
      </c>
      <c r="G49" s="234">
        <f t="shared" si="1"/>
        <v>0</v>
      </c>
    </row>
    <row r="50" spans="1:7" ht="17.25" thickBot="1">
      <c r="A50" s="119"/>
      <c r="B50" s="120" t="s">
        <v>52</v>
      </c>
      <c r="C50" s="155">
        <v>396</v>
      </c>
      <c r="D50" s="155"/>
      <c r="E50" s="426">
        <f t="shared" si="0"/>
        <v>396</v>
      </c>
      <c r="F50" s="155">
        <v>311</v>
      </c>
      <c r="G50" s="513">
        <f t="shared" si="1"/>
        <v>85</v>
      </c>
    </row>
  </sheetData>
  <sheetProtection/>
  <printOptions/>
  <pageMargins left="0.31496062992125984" right="0.2362204724409449" top="0.984251968503937" bottom="0.2755905511811024" header="0.3937007874015748" footer="0.1968503937007874"/>
  <pageSetup horizontalDpi="600" verticalDpi="600" orientation="portrait" paperSize="9" scale="75" r:id="rId1"/>
  <headerFooter>
    <oddHeader>&amp;C&amp;"Book Antiqua,Félkövér"&amp;11Keszthely Város Önkormányzata
2018.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F32" sqref="F32:G32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4.8515625" style="131" bestFit="1" customWidth="1"/>
    <col min="4" max="4" width="11.8515625" style="131" bestFit="1" customWidth="1"/>
    <col min="5" max="5" width="14.140625" style="131" bestFit="1" customWidth="1"/>
    <col min="6" max="6" width="13.57421875" style="0" customWidth="1"/>
    <col min="7" max="7" width="14.57421875" style="0" customWidth="1"/>
  </cols>
  <sheetData>
    <row r="1" spans="1:7" s="126" customFormat="1" ht="45.75" thickBot="1">
      <c r="A1" s="101" t="s">
        <v>10</v>
      </c>
      <c r="B1" s="102" t="s">
        <v>11</v>
      </c>
      <c r="C1" s="156" t="s">
        <v>245</v>
      </c>
      <c r="D1" s="156" t="s">
        <v>457</v>
      </c>
      <c r="E1" s="156" t="s">
        <v>458</v>
      </c>
      <c r="F1" s="102" t="s">
        <v>116</v>
      </c>
      <c r="G1" s="151" t="s">
        <v>117</v>
      </c>
    </row>
    <row r="2" spans="1:7" s="3" customFormat="1" ht="16.5">
      <c r="A2" s="106" t="s">
        <v>68</v>
      </c>
      <c r="B2" s="107" t="s">
        <v>9</v>
      </c>
      <c r="C2" s="157">
        <f>C3+C4+C6</f>
        <v>445279</v>
      </c>
      <c r="D2" s="157">
        <f>D3+D4+D6</f>
        <v>-17500</v>
      </c>
      <c r="E2" s="427">
        <f>SUM(C2:D2)</f>
        <v>427779</v>
      </c>
      <c r="F2" s="157">
        <f>F3+F4+F6</f>
        <v>0</v>
      </c>
      <c r="G2" s="203">
        <f>G3+G4+G6</f>
        <v>427779</v>
      </c>
    </row>
    <row r="3" spans="1:7" s="3" customFormat="1" ht="16.5">
      <c r="A3" s="8">
        <v>1</v>
      </c>
      <c r="B3" s="181" t="s">
        <v>137</v>
      </c>
      <c r="C3" s="200">
        <v>118596</v>
      </c>
      <c r="D3" s="200">
        <v>-17500</v>
      </c>
      <c r="E3" s="346">
        <f aca="true" t="shared" si="0" ref="E3:E32">SUM(C3:D3)</f>
        <v>101096</v>
      </c>
      <c r="F3" s="9"/>
      <c r="G3" s="161">
        <f>E3-F3</f>
        <v>101096</v>
      </c>
    </row>
    <row r="4" spans="1:7" s="3" customFormat="1" ht="16.5">
      <c r="A4" s="8">
        <v>2</v>
      </c>
      <c r="B4" s="9" t="s">
        <v>139</v>
      </c>
      <c r="C4" s="200">
        <f>SUM(C5:C5)</f>
        <v>325683</v>
      </c>
      <c r="D4" s="200">
        <f>SUM(D5:D5)</f>
        <v>0</v>
      </c>
      <c r="E4" s="346">
        <f t="shared" si="0"/>
        <v>325683</v>
      </c>
      <c r="F4" s="200">
        <f>SUM(F5:F5)</f>
        <v>0</v>
      </c>
      <c r="G4" s="161">
        <f>E4-F4</f>
        <v>325683</v>
      </c>
    </row>
    <row r="5" spans="1:7" s="3" customFormat="1" ht="16.5">
      <c r="A5" s="8"/>
      <c r="B5" s="182" t="s">
        <v>138</v>
      </c>
      <c r="C5" s="200">
        <v>325683</v>
      </c>
      <c r="D5" s="200"/>
      <c r="E5" s="346">
        <f t="shared" si="0"/>
        <v>325683</v>
      </c>
      <c r="F5" s="181"/>
      <c r="G5" s="161">
        <f>E5-F5</f>
        <v>325683</v>
      </c>
    </row>
    <row r="6" spans="1:7" s="3" customFormat="1" ht="16.5">
      <c r="A6" s="8">
        <v>3</v>
      </c>
      <c r="B6" s="181" t="s">
        <v>143</v>
      </c>
      <c r="C6" s="200">
        <f>SUM(C7:C8)</f>
        <v>1000</v>
      </c>
      <c r="D6" s="200">
        <f>SUM(D7:D8)</f>
        <v>0</v>
      </c>
      <c r="E6" s="346">
        <f t="shared" si="0"/>
        <v>1000</v>
      </c>
      <c r="F6" s="200">
        <f>SUM(F7:F8)</f>
        <v>0</v>
      </c>
      <c r="G6" s="161">
        <f>E6-F6</f>
        <v>1000</v>
      </c>
    </row>
    <row r="7" spans="1:7" s="16" customFormat="1" ht="16.5">
      <c r="A7" s="10"/>
      <c r="B7" s="182" t="s">
        <v>141</v>
      </c>
      <c r="C7" s="200">
        <v>1000</v>
      </c>
      <c r="D7" s="200"/>
      <c r="E7" s="346">
        <f t="shared" si="0"/>
        <v>1000</v>
      </c>
      <c r="F7" s="237"/>
      <c r="G7" s="161">
        <f>E7-F7</f>
        <v>1000</v>
      </c>
    </row>
    <row r="8" spans="1:7" s="16" customFormat="1" ht="16.5">
      <c r="A8" s="10"/>
      <c r="B8" s="182" t="s">
        <v>144</v>
      </c>
      <c r="C8" s="200">
        <v>0</v>
      </c>
      <c r="D8" s="200"/>
      <c r="E8" s="428">
        <f t="shared" si="0"/>
        <v>0</v>
      </c>
      <c r="F8" s="238"/>
      <c r="G8" s="132">
        <f>C8-F8</f>
        <v>0</v>
      </c>
    </row>
    <row r="9" spans="1:7" s="16" customFormat="1" ht="16.5">
      <c r="A9" s="10"/>
      <c r="B9" s="11"/>
      <c r="C9" s="205"/>
      <c r="D9" s="205"/>
      <c r="E9" s="428"/>
      <c r="F9" s="238"/>
      <c r="G9" s="132"/>
    </row>
    <row r="10" spans="1:7" s="3" customFormat="1" ht="16.5">
      <c r="A10" s="10" t="s">
        <v>69</v>
      </c>
      <c r="B10" s="11" t="s">
        <v>46</v>
      </c>
      <c r="C10" s="205">
        <f>SUM(C11+C12+C13)</f>
        <v>4271530</v>
      </c>
      <c r="D10" s="205">
        <f>SUM(D11+D12+D13)</f>
        <v>-7500</v>
      </c>
      <c r="E10" s="428">
        <f t="shared" si="0"/>
        <v>4264030</v>
      </c>
      <c r="F10" s="205">
        <f>SUM(F11+F12+F13)</f>
        <v>124889</v>
      </c>
      <c r="G10" s="235">
        <f>SUM(G11+G12+G13)</f>
        <v>4139141</v>
      </c>
    </row>
    <row r="11" spans="1:7" s="3" customFormat="1" ht="16.5">
      <c r="A11" s="8">
        <v>1</v>
      </c>
      <c r="B11" s="9" t="s">
        <v>151</v>
      </c>
      <c r="C11" s="200">
        <v>3267804</v>
      </c>
      <c r="D11" s="200">
        <v>10000</v>
      </c>
      <c r="E11" s="346">
        <f t="shared" si="0"/>
        <v>3277804</v>
      </c>
      <c r="F11" s="200">
        <v>32712</v>
      </c>
      <c r="G11" s="132">
        <f>E11-F11</f>
        <v>3245092</v>
      </c>
    </row>
    <row r="12" spans="1:7" s="3" customFormat="1" ht="16.5">
      <c r="A12" s="8">
        <v>2</v>
      </c>
      <c r="B12" s="9" t="s">
        <v>152</v>
      </c>
      <c r="C12" s="200">
        <v>659712</v>
      </c>
      <c r="D12" s="200">
        <v>47851</v>
      </c>
      <c r="E12" s="346">
        <f t="shared" si="0"/>
        <v>707563</v>
      </c>
      <c r="F12" s="200">
        <v>92177</v>
      </c>
      <c r="G12" s="132">
        <f aca="true" t="shared" si="1" ref="G12:G32">E12-F12</f>
        <v>615386</v>
      </c>
    </row>
    <row r="13" spans="1:7" s="3" customFormat="1" ht="16.5">
      <c r="A13" s="8">
        <v>3</v>
      </c>
      <c r="B13" s="9" t="s">
        <v>147</v>
      </c>
      <c r="C13" s="200">
        <f>SUM(C14:C17)</f>
        <v>344014</v>
      </c>
      <c r="D13" s="200">
        <f>SUM(D14:D17)</f>
        <v>-65351</v>
      </c>
      <c r="E13" s="346">
        <f t="shared" si="0"/>
        <v>278663</v>
      </c>
      <c r="F13" s="200">
        <f>SUM(F14:F17)</f>
        <v>0</v>
      </c>
      <c r="G13" s="132">
        <f t="shared" si="1"/>
        <v>278663</v>
      </c>
    </row>
    <row r="14" spans="1:7" s="3" customFormat="1" ht="16.5">
      <c r="A14" s="12"/>
      <c r="B14" s="182" t="s">
        <v>150</v>
      </c>
      <c r="C14" s="201">
        <v>3000</v>
      </c>
      <c r="D14" s="201"/>
      <c r="E14" s="346">
        <f t="shared" si="0"/>
        <v>3000</v>
      </c>
      <c r="F14" s="181"/>
      <c r="G14" s="132">
        <f t="shared" si="1"/>
        <v>3000</v>
      </c>
    </row>
    <row r="15" spans="1:7" s="3" customFormat="1" ht="16.5">
      <c r="A15" s="12"/>
      <c r="B15" s="182" t="s">
        <v>148</v>
      </c>
      <c r="C15" s="201">
        <v>0</v>
      </c>
      <c r="D15" s="201"/>
      <c r="E15" s="346">
        <f t="shared" si="0"/>
        <v>0</v>
      </c>
      <c r="F15" s="181"/>
      <c r="G15" s="132">
        <f t="shared" si="1"/>
        <v>0</v>
      </c>
    </row>
    <row r="16" spans="1:7" s="3" customFormat="1" ht="16.5">
      <c r="A16" s="12"/>
      <c r="B16" s="182" t="s">
        <v>149</v>
      </c>
      <c r="C16" s="201">
        <v>16555</v>
      </c>
      <c r="D16" s="201"/>
      <c r="E16" s="346">
        <f t="shared" si="0"/>
        <v>16555</v>
      </c>
      <c r="F16" s="181"/>
      <c r="G16" s="132">
        <f t="shared" si="1"/>
        <v>16555</v>
      </c>
    </row>
    <row r="17" spans="1:7" s="3" customFormat="1" ht="16.5">
      <c r="A17" s="12"/>
      <c r="B17" s="182" t="s">
        <v>15</v>
      </c>
      <c r="C17" s="201">
        <v>324459</v>
      </c>
      <c r="D17" s="201">
        <v>-65351</v>
      </c>
      <c r="E17" s="346">
        <f t="shared" si="0"/>
        <v>259108</v>
      </c>
      <c r="F17" s="181"/>
      <c r="G17" s="132">
        <f t="shared" si="1"/>
        <v>259108</v>
      </c>
    </row>
    <row r="18" spans="1:7" s="16" customFormat="1" ht="16.5">
      <c r="A18" s="14"/>
      <c r="B18" s="15"/>
      <c r="C18" s="236"/>
      <c r="D18" s="236"/>
      <c r="E18" s="346">
        <f t="shared" si="0"/>
        <v>0</v>
      </c>
      <c r="F18" s="237"/>
      <c r="G18" s="132"/>
    </row>
    <row r="19" spans="1:7" s="3" customFormat="1" ht="16.5">
      <c r="A19" s="10"/>
      <c r="B19" s="11" t="s">
        <v>85</v>
      </c>
      <c r="C19" s="205">
        <f>C2-C10</f>
        <v>-3826251</v>
      </c>
      <c r="D19" s="205">
        <f>D2-D10</f>
        <v>-10000</v>
      </c>
      <c r="E19" s="428">
        <f t="shared" si="0"/>
        <v>-3836251</v>
      </c>
      <c r="F19" s="205">
        <f>F2-F10</f>
        <v>-124889</v>
      </c>
      <c r="G19" s="509">
        <f t="shared" si="1"/>
        <v>-3711362</v>
      </c>
    </row>
    <row r="20" spans="1:7" s="3" customFormat="1" ht="16.5">
      <c r="A20" s="10"/>
      <c r="B20" s="11"/>
      <c r="C20" s="205"/>
      <c r="D20" s="205"/>
      <c r="E20" s="428">
        <f t="shared" si="0"/>
        <v>0</v>
      </c>
      <c r="F20" s="181"/>
      <c r="G20" s="132">
        <f t="shared" si="1"/>
        <v>0</v>
      </c>
    </row>
    <row r="21" spans="1:7" s="16" customFormat="1" ht="16.5">
      <c r="A21" s="10" t="s">
        <v>71</v>
      </c>
      <c r="B21" s="11" t="s">
        <v>19</v>
      </c>
      <c r="C21" s="205"/>
      <c r="D21" s="205"/>
      <c r="E21" s="428">
        <f t="shared" si="0"/>
        <v>0</v>
      </c>
      <c r="F21" s="205"/>
      <c r="G21" s="132">
        <f t="shared" si="1"/>
        <v>0</v>
      </c>
    </row>
    <row r="22" spans="1:7" s="3" customFormat="1" ht="16.5">
      <c r="A22" s="8"/>
      <c r="B22" s="9"/>
      <c r="C22" s="200"/>
      <c r="D22" s="200"/>
      <c r="E22" s="428">
        <f t="shared" si="0"/>
        <v>0</v>
      </c>
      <c r="F22" s="181"/>
      <c r="G22" s="132">
        <f t="shared" si="1"/>
        <v>0</v>
      </c>
    </row>
    <row r="23" spans="1:7" s="3" customFormat="1" ht="16.5">
      <c r="A23" s="10" t="s">
        <v>72</v>
      </c>
      <c r="B23" s="11" t="s">
        <v>40</v>
      </c>
      <c r="C23" s="205">
        <f>SUM(C25+C27)</f>
        <v>3779006</v>
      </c>
      <c r="D23" s="205">
        <f>SUM(D25+D27)</f>
        <v>0</v>
      </c>
      <c r="E23" s="428">
        <f t="shared" si="0"/>
        <v>3779006</v>
      </c>
      <c r="F23" s="205">
        <f>SUM(F25+F27)</f>
        <v>0</v>
      </c>
      <c r="G23" s="509">
        <f t="shared" si="1"/>
        <v>3779006</v>
      </c>
    </row>
    <row r="24" spans="1:7" s="3" customFormat="1" ht="16.5">
      <c r="A24" s="10"/>
      <c r="B24" s="21" t="s">
        <v>62</v>
      </c>
      <c r="C24" s="205"/>
      <c r="D24" s="205"/>
      <c r="E24" s="428">
        <f t="shared" si="0"/>
        <v>0</v>
      </c>
      <c r="F24" s="181"/>
      <c r="G24" s="132">
        <f t="shared" si="1"/>
        <v>0</v>
      </c>
    </row>
    <row r="25" spans="1:7" s="3" customFormat="1" ht="16.5">
      <c r="A25" s="8">
        <v>1</v>
      </c>
      <c r="B25" s="89" t="s">
        <v>120</v>
      </c>
      <c r="C25" s="200">
        <v>3779006</v>
      </c>
      <c r="D25" s="200"/>
      <c r="E25" s="346">
        <f t="shared" si="0"/>
        <v>3779006</v>
      </c>
      <c r="F25" s="200"/>
      <c r="G25" s="132">
        <f t="shared" si="1"/>
        <v>3779006</v>
      </c>
    </row>
    <row r="26" spans="1:7" s="3" customFormat="1" ht="16.5">
      <c r="A26" s="8"/>
      <c r="B26" s="89"/>
      <c r="C26" s="200"/>
      <c r="D26" s="200"/>
      <c r="E26" s="428">
        <f t="shared" si="0"/>
        <v>0</v>
      </c>
      <c r="F26" s="181"/>
      <c r="G26" s="132">
        <f t="shared" si="1"/>
        <v>0</v>
      </c>
    </row>
    <row r="27" spans="1:7" s="16" customFormat="1" ht="16.5">
      <c r="A27" s="10"/>
      <c r="B27" s="11" t="s">
        <v>16</v>
      </c>
      <c r="C27" s="205">
        <f>SUM(C28:C28)</f>
        <v>0</v>
      </c>
      <c r="D27" s="205"/>
      <c r="E27" s="428">
        <f t="shared" si="0"/>
        <v>0</v>
      </c>
      <c r="F27" s="205">
        <f>SUM(F28:F28)</f>
        <v>0</v>
      </c>
      <c r="G27" s="132">
        <f t="shared" si="1"/>
        <v>0</v>
      </c>
    </row>
    <row r="28" spans="1:7" s="3" customFormat="1" ht="16.5">
      <c r="A28" s="8">
        <v>1</v>
      </c>
      <c r="B28" s="9" t="s">
        <v>18</v>
      </c>
      <c r="C28" s="200"/>
      <c r="D28" s="200"/>
      <c r="E28" s="428">
        <f t="shared" si="0"/>
        <v>0</v>
      </c>
      <c r="F28" s="181"/>
      <c r="G28" s="132">
        <f t="shared" si="1"/>
        <v>0</v>
      </c>
    </row>
    <row r="29" spans="1:7" ht="16.5">
      <c r="A29" s="104"/>
      <c r="B29" s="13"/>
      <c r="C29" s="239"/>
      <c r="D29" s="239"/>
      <c r="E29" s="428">
        <f t="shared" si="0"/>
        <v>0</v>
      </c>
      <c r="F29" s="240"/>
      <c r="G29" s="132">
        <f t="shared" si="1"/>
        <v>0</v>
      </c>
    </row>
    <row r="30" spans="1:7" s="103" customFormat="1" ht="15">
      <c r="A30" s="105"/>
      <c r="B30" s="15" t="s">
        <v>76</v>
      </c>
      <c r="C30" s="205">
        <f>SUM(C2+C23)</f>
        <v>4224285</v>
      </c>
      <c r="D30" s="205">
        <f>SUM(D2+D23)</f>
        <v>-17500</v>
      </c>
      <c r="E30" s="428">
        <f t="shared" si="0"/>
        <v>4206785</v>
      </c>
      <c r="F30" s="205">
        <f>SUM(F2+F23)</f>
        <v>0</v>
      </c>
      <c r="G30" s="509">
        <f t="shared" si="1"/>
        <v>4206785</v>
      </c>
    </row>
    <row r="31" spans="1:7" s="103" customFormat="1" ht="16.5">
      <c r="A31" s="125"/>
      <c r="B31" s="15"/>
      <c r="C31" s="236"/>
      <c r="D31" s="236"/>
      <c r="E31" s="428">
        <f t="shared" si="0"/>
        <v>0</v>
      </c>
      <c r="F31" s="241"/>
      <c r="G31" s="132"/>
    </row>
    <row r="32" spans="1:7" s="103" customFormat="1" ht="15.75" thickBot="1">
      <c r="A32" s="121"/>
      <c r="B32" s="23" t="s">
        <v>77</v>
      </c>
      <c r="C32" s="242">
        <f>C10+C21</f>
        <v>4271530</v>
      </c>
      <c r="D32" s="242">
        <f>D10+D21</f>
        <v>-7500</v>
      </c>
      <c r="E32" s="429">
        <f t="shared" si="0"/>
        <v>4264030</v>
      </c>
      <c r="F32" s="242">
        <f>F10+F21</f>
        <v>124889</v>
      </c>
      <c r="G32" s="510">
        <f t="shared" si="1"/>
        <v>4139141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75" r:id="rId1"/>
  <headerFooter>
    <oddHeader>&amp;C&amp;"Book Antiqua,Félkövér"&amp;12Keszthely Város Önkormányzata
2018. évi felhalmozási költségvetése&amp;R&amp;"Book Antiqua,Félkövér"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0.28125" style="1" customWidth="1"/>
    <col min="2" max="2" width="8.00390625" style="47" customWidth="1"/>
    <col min="3" max="3" width="10.00390625" style="48" customWidth="1"/>
    <col min="4" max="4" width="12.7109375" style="1" customWidth="1"/>
    <col min="5" max="5" width="8.28125" style="1" customWidth="1"/>
    <col min="6" max="6" width="10.140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8.00390625" style="1" bestFit="1" customWidth="1"/>
    <col min="14" max="14" width="8.28125" style="1" customWidth="1"/>
    <col min="15" max="15" width="9.421875" style="1" customWidth="1"/>
    <col min="16" max="16384" width="9.140625" style="1" customWidth="1"/>
  </cols>
  <sheetData>
    <row r="1" spans="1:15" ht="14.25" customHeight="1">
      <c r="A1" s="518" t="s">
        <v>39</v>
      </c>
      <c r="B1" s="529" t="s">
        <v>9</v>
      </c>
      <c r="C1" s="530"/>
      <c r="D1" s="530"/>
      <c r="E1" s="530"/>
      <c r="F1" s="530"/>
      <c r="G1" s="530"/>
      <c r="H1" s="530"/>
      <c r="I1" s="530"/>
      <c r="J1" s="530"/>
      <c r="K1" s="530"/>
      <c r="L1" s="531"/>
      <c r="M1" s="531"/>
      <c r="N1" s="531"/>
      <c r="O1" s="532" t="s">
        <v>42</v>
      </c>
    </row>
    <row r="2" spans="1:15" ht="13.5" customHeight="1">
      <c r="A2" s="519"/>
      <c r="B2" s="535" t="s">
        <v>2</v>
      </c>
      <c r="C2" s="536"/>
      <c r="D2" s="536"/>
      <c r="E2" s="536"/>
      <c r="F2" s="536"/>
      <c r="G2" s="536"/>
      <c r="H2" s="521" t="s">
        <v>3</v>
      </c>
      <c r="I2" s="521"/>
      <c r="J2" s="522"/>
      <c r="K2" s="522"/>
      <c r="L2" s="527" t="s">
        <v>196</v>
      </c>
      <c r="M2" s="525"/>
      <c r="N2" s="522" t="s">
        <v>156</v>
      </c>
      <c r="O2" s="533"/>
    </row>
    <row r="3" spans="1:15" ht="16.5" customHeight="1">
      <c r="A3" s="519"/>
      <c r="B3" s="522" t="s">
        <v>118</v>
      </c>
      <c r="C3" s="522" t="s">
        <v>21</v>
      </c>
      <c r="D3" s="522" t="s">
        <v>133</v>
      </c>
      <c r="E3" s="527" t="s">
        <v>157</v>
      </c>
      <c r="F3" s="522" t="s">
        <v>195</v>
      </c>
      <c r="G3" s="521" t="s">
        <v>280</v>
      </c>
      <c r="H3" s="527" t="s">
        <v>154</v>
      </c>
      <c r="I3" s="521" t="s">
        <v>195</v>
      </c>
      <c r="J3" s="521" t="s">
        <v>155</v>
      </c>
      <c r="K3" s="525" t="s">
        <v>281</v>
      </c>
      <c r="L3" s="528"/>
      <c r="M3" s="526"/>
      <c r="N3" s="523"/>
      <c r="O3" s="533"/>
    </row>
    <row r="4" spans="1:15" ht="59.25" customHeight="1">
      <c r="A4" s="520"/>
      <c r="B4" s="523"/>
      <c r="C4" s="524"/>
      <c r="D4" s="524"/>
      <c r="E4" s="528"/>
      <c r="F4" s="524"/>
      <c r="G4" s="521"/>
      <c r="H4" s="528"/>
      <c r="I4" s="521"/>
      <c r="J4" s="521"/>
      <c r="K4" s="526"/>
      <c r="L4" s="41" t="s">
        <v>197</v>
      </c>
      <c r="M4" s="39" t="s">
        <v>173</v>
      </c>
      <c r="N4" s="524"/>
      <c r="O4" s="534"/>
    </row>
    <row r="5" spans="1:15" ht="14.25" thickBo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4">
        <v>12</v>
      </c>
      <c r="M5" s="44">
        <v>13</v>
      </c>
      <c r="N5" s="43">
        <v>14</v>
      </c>
      <c r="O5" s="45">
        <v>15</v>
      </c>
    </row>
    <row r="6" spans="1:15" ht="25.5">
      <c r="A6" s="108" t="s">
        <v>461</v>
      </c>
      <c r="B6" s="243">
        <v>286380</v>
      </c>
      <c r="C6" s="243">
        <v>1224830</v>
      </c>
      <c r="D6" s="243">
        <v>1128892</v>
      </c>
      <c r="E6" s="243">
        <v>79947</v>
      </c>
      <c r="F6" s="243">
        <v>64824</v>
      </c>
      <c r="G6" s="243">
        <v>8284</v>
      </c>
      <c r="H6" s="243">
        <v>325683</v>
      </c>
      <c r="I6" s="243">
        <v>0</v>
      </c>
      <c r="J6" s="243">
        <v>118596</v>
      </c>
      <c r="K6" s="243">
        <v>0</v>
      </c>
      <c r="L6" s="243">
        <v>0</v>
      </c>
      <c r="M6" s="243">
        <v>3774117</v>
      </c>
      <c r="N6" s="243">
        <v>0</v>
      </c>
      <c r="O6" s="244">
        <f aca="true" t="shared" si="0" ref="O6:O13">SUM(B6:N6)</f>
        <v>7011553</v>
      </c>
    </row>
    <row r="7" spans="1:15" ht="15">
      <c r="A7" s="276" t="s">
        <v>457</v>
      </c>
      <c r="B7" s="185"/>
      <c r="C7" s="185"/>
      <c r="D7" s="185"/>
      <c r="E7" s="185"/>
      <c r="F7" s="185"/>
      <c r="G7" s="185"/>
      <c r="H7" s="185"/>
      <c r="I7" s="185"/>
      <c r="J7" s="185">
        <v>-17500</v>
      </c>
      <c r="K7" s="185"/>
      <c r="L7" s="185"/>
      <c r="M7" s="185"/>
      <c r="N7" s="185"/>
      <c r="O7" s="193">
        <f t="shared" si="0"/>
        <v>-17500</v>
      </c>
    </row>
    <row r="8" spans="1:15" ht="15">
      <c r="A8" s="276" t="s">
        <v>458</v>
      </c>
      <c r="B8" s="185">
        <f>SUM(B6:B7)</f>
        <v>286380</v>
      </c>
      <c r="C8" s="185">
        <f aca="true" t="shared" si="1" ref="C8:N8">SUM(C6:C7)</f>
        <v>1224830</v>
      </c>
      <c r="D8" s="185">
        <f t="shared" si="1"/>
        <v>1128892</v>
      </c>
      <c r="E8" s="185">
        <f t="shared" si="1"/>
        <v>79947</v>
      </c>
      <c r="F8" s="185">
        <f t="shared" si="1"/>
        <v>64824</v>
      </c>
      <c r="G8" s="185">
        <f t="shared" si="1"/>
        <v>8284</v>
      </c>
      <c r="H8" s="185">
        <f t="shared" si="1"/>
        <v>325683</v>
      </c>
      <c r="I8" s="185">
        <f t="shared" si="1"/>
        <v>0</v>
      </c>
      <c r="J8" s="185">
        <f t="shared" si="1"/>
        <v>101096</v>
      </c>
      <c r="K8" s="185">
        <f t="shared" si="1"/>
        <v>0</v>
      </c>
      <c r="L8" s="185">
        <f t="shared" si="1"/>
        <v>0</v>
      </c>
      <c r="M8" s="185">
        <f t="shared" si="1"/>
        <v>3774117</v>
      </c>
      <c r="N8" s="185">
        <f t="shared" si="1"/>
        <v>0</v>
      </c>
      <c r="O8" s="430">
        <f t="shared" si="0"/>
        <v>6994053</v>
      </c>
    </row>
    <row r="9" spans="1:15" ht="15">
      <c r="A9" s="148" t="s">
        <v>64</v>
      </c>
      <c r="B9" s="185">
        <v>0</v>
      </c>
      <c r="C9" s="185">
        <v>276357</v>
      </c>
      <c r="D9" s="185">
        <v>990893</v>
      </c>
      <c r="E9" s="185">
        <v>11359</v>
      </c>
      <c r="F9" s="185">
        <v>0</v>
      </c>
      <c r="G9" s="185">
        <v>1000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245">
        <f t="shared" si="0"/>
        <v>1279609</v>
      </c>
    </row>
    <row r="10" spans="1:15" ht="25.5">
      <c r="A10" s="49" t="s">
        <v>41</v>
      </c>
      <c r="B10" s="246">
        <v>377575</v>
      </c>
      <c r="C10" s="247">
        <v>0</v>
      </c>
      <c r="D10" s="246">
        <v>0</v>
      </c>
      <c r="E10" s="246">
        <v>152194</v>
      </c>
      <c r="F10" s="246"/>
      <c r="G10" s="246"/>
      <c r="H10" s="246">
        <v>0</v>
      </c>
      <c r="I10" s="246">
        <v>1000</v>
      </c>
      <c r="J10" s="246"/>
      <c r="K10" s="246"/>
      <c r="L10" s="246">
        <v>3848</v>
      </c>
      <c r="M10" s="246">
        <v>4889</v>
      </c>
      <c r="N10" s="246">
        <v>0</v>
      </c>
      <c r="O10" s="245">
        <f t="shared" si="0"/>
        <v>539506</v>
      </c>
    </row>
    <row r="11" spans="1:15" ht="15">
      <c r="A11" s="276" t="s">
        <v>457</v>
      </c>
      <c r="B11" s="246"/>
      <c r="C11" s="247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5">
        <f t="shared" si="0"/>
        <v>0</v>
      </c>
    </row>
    <row r="12" spans="1:15" ht="15">
      <c r="A12" s="276" t="s">
        <v>458</v>
      </c>
      <c r="B12" s="246">
        <f>SUM(B10:B11)</f>
        <v>377575</v>
      </c>
      <c r="C12" s="246">
        <f aca="true" t="shared" si="2" ref="C12:N12">SUM(C10:C11)</f>
        <v>0</v>
      </c>
      <c r="D12" s="246">
        <f t="shared" si="2"/>
        <v>0</v>
      </c>
      <c r="E12" s="246">
        <f t="shared" si="2"/>
        <v>152194</v>
      </c>
      <c r="F12" s="246">
        <f t="shared" si="2"/>
        <v>0</v>
      </c>
      <c r="G12" s="246">
        <f t="shared" si="2"/>
        <v>0</v>
      </c>
      <c r="H12" s="246">
        <f t="shared" si="2"/>
        <v>0</v>
      </c>
      <c r="I12" s="246">
        <f t="shared" si="2"/>
        <v>1000</v>
      </c>
      <c r="J12" s="246">
        <f t="shared" si="2"/>
        <v>0</v>
      </c>
      <c r="K12" s="246">
        <f t="shared" si="2"/>
        <v>0</v>
      </c>
      <c r="L12" s="246">
        <f t="shared" si="2"/>
        <v>3848</v>
      </c>
      <c r="M12" s="246">
        <f t="shared" si="2"/>
        <v>4889</v>
      </c>
      <c r="N12" s="246">
        <f t="shared" si="2"/>
        <v>0</v>
      </c>
      <c r="O12" s="193">
        <f t="shared" si="0"/>
        <v>539506</v>
      </c>
    </row>
    <row r="13" spans="1:15" ht="15.75" thickBot="1">
      <c r="A13" s="149" t="s">
        <v>64</v>
      </c>
      <c r="B13" s="248">
        <v>28337</v>
      </c>
      <c r="C13" s="249"/>
      <c r="D13" s="248"/>
      <c r="E13" s="248">
        <v>87480</v>
      </c>
      <c r="F13" s="248">
        <v>0</v>
      </c>
      <c r="G13" s="248"/>
      <c r="H13" s="248"/>
      <c r="I13" s="248"/>
      <c r="J13" s="248"/>
      <c r="K13" s="248">
        <v>0</v>
      </c>
      <c r="L13" s="248"/>
      <c r="M13" s="248"/>
      <c r="N13" s="248"/>
      <c r="O13" s="436">
        <f t="shared" si="0"/>
        <v>115817</v>
      </c>
    </row>
    <row r="14" spans="1:15" ht="15">
      <c r="A14" s="114" t="s">
        <v>1</v>
      </c>
      <c r="B14" s="250">
        <f aca="true" t="shared" si="3" ref="B14:O14">SUM(B6+B10)</f>
        <v>663955</v>
      </c>
      <c r="C14" s="250">
        <f t="shared" si="3"/>
        <v>1224830</v>
      </c>
      <c r="D14" s="250">
        <f t="shared" si="3"/>
        <v>1128892</v>
      </c>
      <c r="E14" s="250">
        <f t="shared" si="3"/>
        <v>232141</v>
      </c>
      <c r="F14" s="250">
        <f t="shared" si="3"/>
        <v>64824</v>
      </c>
      <c r="G14" s="250">
        <f t="shared" si="3"/>
        <v>8284</v>
      </c>
      <c r="H14" s="250">
        <f t="shared" si="3"/>
        <v>325683</v>
      </c>
      <c r="I14" s="250">
        <f t="shared" si="3"/>
        <v>1000</v>
      </c>
      <c r="J14" s="250">
        <f t="shared" si="3"/>
        <v>118596</v>
      </c>
      <c r="K14" s="250">
        <f t="shared" si="3"/>
        <v>0</v>
      </c>
      <c r="L14" s="250">
        <f t="shared" si="3"/>
        <v>3848</v>
      </c>
      <c r="M14" s="250">
        <f t="shared" si="3"/>
        <v>3779006</v>
      </c>
      <c r="N14" s="250">
        <f t="shared" si="3"/>
        <v>0</v>
      </c>
      <c r="O14" s="251">
        <f t="shared" si="3"/>
        <v>7551059</v>
      </c>
    </row>
    <row r="15" spans="1:15" ht="15">
      <c r="A15" s="434" t="s">
        <v>457</v>
      </c>
      <c r="B15" s="435">
        <f>SUM(B7+B11)</f>
        <v>0</v>
      </c>
      <c r="C15" s="435">
        <f aca="true" t="shared" si="4" ref="C15:N15">SUM(C7+C11)</f>
        <v>0</v>
      </c>
      <c r="D15" s="435">
        <f t="shared" si="4"/>
        <v>0</v>
      </c>
      <c r="E15" s="435">
        <f t="shared" si="4"/>
        <v>0</v>
      </c>
      <c r="F15" s="435">
        <f t="shared" si="4"/>
        <v>0</v>
      </c>
      <c r="G15" s="435">
        <f t="shared" si="4"/>
        <v>0</v>
      </c>
      <c r="H15" s="435">
        <f t="shared" si="4"/>
        <v>0</v>
      </c>
      <c r="I15" s="435">
        <f t="shared" si="4"/>
        <v>0</v>
      </c>
      <c r="J15" s="435">
        <f t="shared" si="4"/>
        <v>-17500</v>
      </c>
      <c r="K15" s="435">
        <f t="shared" si="4"/>
        <v>0</v>
      </c>
      <c r="L15" s="435">
        <f t="shared" si="4"/>
        <v>0</v>
      </c>
      <c r="M15" s="435">
        <f t="shared" si="4"/>
        <v>0</v>
      </c>
      <c r="N15" s="435">
        <f t="shared" si="4"/>
        <v>0</v>
      </c>
      <c r="O15" s="253">
        <f>SUM(O7+O11)</f>
        <v>-17500</v>
      </c>
    </row>
    <row r="16" spans="1:15" ht="15">
      <c r="A16" s="431" t="s">
        <v>458</v>
      </c>
      <c r="B16" s="432">
        <f>SUM(B14:B15)</f>
        <v>663955</v>
      </c>
      <c r="C16" s="432">
        <f aca="true" t="shared" si="5" ref="C16:O16">SUM(C14:C15)</f>
        <v>1224830</v>
      </c>
      <c r="D16" s="432">
        <f t="shared" si="5"/>
        <v>1128892</v>
      </c>
      <c r="E16" s="432">
        <f t="shared" si="5"/>
        <v>232141</v>
      </c>
      <c r="F16" s="432">
        <f t="shared" si="5"/>
        <v>64824</v>
      </c>
      <c r="G16" s="432">
        <f t="shared" si="5"/>
        <v>8284</v>
      </c>
      <c r="H16" s="432">
        <f t="shared" si="5"/>
        <v>325683</v>
      </c>
      <c r="I16" s="432">
        <f t="shared" si="5"/>
        <v>1000</v>
      </c>
      <c r="J16" s="432">
        <f t="shared" si="5"/>
        <v>101096</v>
      </c>
      <c r="K16" s="432">
        <f t="shared" si="5"/>
        <v>0</v>
      </c>
      <c r="L16" s="432">
        <f t="shared" si="5"/>
        <v>3848</v>
      </c>
      <c r="M16" s="432">
        <f t="shared" si="5"/>
        <v>3779006</v>
      </c>
      <c r="N16" s="432">
        <f t="shared" si="5"/>
        <v>0</v>
      </c>
      <c r="O16" s="433">
        <f t="shared" si="5"/>
        <v>7533559</v>
      </c>
    </row>
    <row r="17" spans="1:15" ht="15">
      <c r="A17" s="110" t="s">
        <v>64</v>
      </c>
      <c r="B17" s="252">
        <f>SUM(B9+B13)</f>
        <v>28337</v>
      </c>
      <c r="C17" s="252">
        <f aca="true" t="shared" si="6" ref="C17:O17">SUM(C9+C13)</f>
        <v>276357</v>
      </c>
      <c r="D17" s="252">
        <f t="shared" si="6"/>
        <v>990893</v>
      </c>
      <c r="E17" s="252">
        <f t="shared" si="6"/>
        <v>98839</v>
      </c>
      <c r="F17" s="252">
        <f t="shared" si="6"/>
        <v>0</v>
      </c>
      <c r="G17" s="252">
        <f t="shared" si="6"/>
        <v>1000</v>
      </c>
      <c r="H17" s="252">
        <f t="shared" si="6"/>
        <v>0</v>
      </c>
      <c r="I17" s="252">
        <f t="shared" si="6"/>
        <v>0</v>
      </c>
      <c r="J17" s="252">
        <f t="shared" si="6"/>
        <v>0</v>
      </c>
      <c r="K17" s="252">
        <f t="shared" si="6"/>
        <v>0</v>
      </c>
      <c r="L17" s="252">
        <f t="shared" si="6"/>
        <v>0</v>
      </c>
      <c r="M17" s="252">
        <f t="shared" si="6"/>
        <v>0</v>
      </c>
      <c r="N17" s="252">
        <f t="shared" si="6"/>
        <v>0</v>
      </c>
      <c r="O17" s="253">
        <f t="shared" si="6"/>
        <v>1395426</v>
      </c>
    </row>
    <row r="18" spans="1:15" ht="15.75" thickBot="1">
      <c r="A18" s="115" t="s">
        <v>65</v>
      </c>
      <c r="B18" s="254">
        <f>B16-B17</f>
        <v>635618</v>
      </c>
      <c r="C18" s="254">
        <f aca="true" t="shared" si="7" ref="C18:O18">C16-C17</f>
        <v>948473</v>
      </c>
      <c r="D18" s="254">
        <f t="shared" si="7"/>
        <v>137999</v>
      </c>
      <c r="E18" s="254">
        <f t="shared" si="7"/>
        <v>133302</v>
      </c>
      <c r="F18" s="254">
        <f t="shared" si="7"/>
        <v>64824</v>
      </c>
      <c r="G18" s="254">
        <f t="shared" si="7"/>
        <v>7284</v>
      </c>
      <c r="H18" s="254">
        <f t="shared" si="7"/>
        <v>325683</v>
      </c>
      <c r="I18" s="254">
        <f t="shared" si="7"/>
        <v>1000</v>
      </c>
      <c r="J18" s="254">
        <f t="shared" si="7"/>
        <v>101096</v>
      </c>
      <c r="K18" s="254">
        <f t="shared" si="7"/>
        <v>0</v>
      </c>
      <c r="L18" s="254">
        <f t="shared" si="7"/>
        <v>3848</v>
      </c>
      <c r="M18" s="254">
        <f t="shared" si="7"/>
        <v>3779006</v>
      </c>
      <c r="N18" s="254">
        <f t="shared" si="7"/>
        <v>0</v>
      </c>
      <c r="O18" s="255">
        <f t="shared" si="7"/>
        <v>6138133</v>
      </c>
    </row>
    <row r="21" spans="3:15" ht="13.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3" spans="3:15" ht="13.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sheetProtection/>
  <mergeCells count="18"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  <mergeCell ref="A1:A4"/>
    <mergeCell ref="H2:K2"/>
    <mergeCell ref="B3:B4"/>
    <mergeCell ref="C3:C4"/>
    <mergeCell ref="K3:K4"/>
    <mergeCell ref="L2:M3"/>
    <mergeCell ref="I3:I4"/>
    <mergeCell ref="J3:J4"/>
  </mergeCells>
  <printOptions/>
  <pageMargins left="0.2362204724409449" right="0.2362204724409449" top="0.984251968503937" bottom="0.31496062992125984" header="0.31496062992125984" footer="0.1968503937007874"/>
  <pageSetup horizontalDpi="600" verticalDpi="600" orientation="landscape" paperSize="9" scale="95" r:id="rId1"/>
  <headerFooter>
    <oddHeader>&amp;C&amp;"Book Antiqua,Félkövér"&amp;11Keszthely Város Önkormányzata
2018.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O28" sqref="O28"/>
    </sheetView>
  </sheetViews>
  <sheetFormatPr defaultColWidth="9.140625" defaultRowHeight="12.75"/>
  <cols>
    <col min="1" max="1" width="31.140625" style="1" customWidth="1"/>
    <col min="2" max="2" width="8.57421875" style="47" customWidth="1"/>
    <col min="3" max="3" width="9.28125" style="48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9.28125" style="1" customWidth="1"/>
    <col min="16" max="16384" width="9.140625" style="1" customWidth="1"/>
  </cols>
  <sheetData>
    <row r="1" spans="1:15" ht="14.25" customHeight="1" thickBot="1">
      <c r="A1" s="547" t="s">
        <v>121</v>
      </c>
      <c r="B1" s="548" t="s">
        <v>9</v>
      </c>
      <c r="C1" s="549"/>
      <c r="D1" s="549"/>
      <c r="E1" s="549"/>
      <c r="F1" s="549"/>
      <c r="G1" s="549"/>
      <c r="H1" s="549"/>
      <c r="I1" s="549"/>
      <c r="J1" s="549"/>
      <c r="K1" s="549"/>
      <c r="L1" s="542" t="s">
        <v>40</v>
      </c>
      <c r="M1" s="543"/>
      <c r="N1" s="543"/>
      <c r="O1" s="532" t="s">
        <v>42</v>
      </c>
    </row>
    <row r="2" spans="1:15" ht="26.25" customHeight="1">
      <c r="A2" s="519"/>
      <c r="B2" s="537" t="s">
        <v>2</v>
      </c>
      <c r="C2" s="538"/>
      <c r="D2" s="538"/>
      <c r="E2" s="538"/>
      <c r="F2" s="538"/>
      <c r="G2" s="539"/>
      <c r="H2" s="540" t="s">
        <v>3</v>
      </c>
      <c r="I2" s="550"/>
      <c r="J2" s="550"/>
      <c r="K2" s="551"/>
      <c r="L2" s="540" t="s">
        <v>160</v>
      </c>
      <c r="M2" s="541"/>
      <c r="N2" s="544" t="s">
        <v>156</v>
      </c>
      <c r="O2" s="533"/>
    </row>
    <row r="3" spans="1:15" ht="28.5" customHeight="1">
      <c r="A3" s="519"/>
      <c r="B3" s="522" t="s">
        <v>78</v>
      </c>
      <c r="C3" s="522" t="s">
        <v>21</v>
      </c>
      <c r="D3" s="527" t="s">
        <v>168</v>
      </c>
      <c r="E3" s="527" t="s">
        <v>157</v>
      </c>
      <c r="F3" s="522" t="s">
        <v>167</v>
      </c>
      <c r="G3" s="521" t="s">
        <v>270</v>
      </c>
      <c r="H3" s="522" t="s">
        <v>154</v>
      </c>
      <c r="I3" s="522" t="s">
        <v>61</v>
      </c>
      <c r="J3" s="527" t="s">
        <v>158</v>
      </c>
      <c r="K3" s="521" t="s">
        <v>159</v>
      </c>
      <c r="L3" s="545" t="s">
        <v>120</v>
      </c>
      <c r="M3" s="546"/>
      <c r="N3" s="523"/>
      <c r="O3" s="533"/>
    </row>
    <row r="4" spans="1:15" ht="38.25">
      <c r="A4" s="520"/>
      <c r="B4" s="524"/>
      <c r="C4" s="524"/>
      <c r="D4" s="528"/>
      <c r="E4" s="528"/>
      <c r="F4" s="524"/>
      <c r="G4" s="521"/>
      <c r="H4" s="524"/>
      <c r="I4" s="524"/>
      <c r="J4" s="528"/>
      <c r="K4" s="521"/>
      <c r="L4" s="41" t="s">
        <v>450</v>
      </c>
      <c r="M4" s="39" t="s">
        <v>38</v>
      </c>
      <c r="N4" s="524"/>
      <c r="O4" s="534"/>
    </row>
    <row r="5" spans="1:15" ht="14.25" thickBot="1">
      <c r="A5" s="42">
        <v>1</v>
      </c>
      <c r="B5" s="207">
        <v>2</v>
      </c>
      <c r="C5" s="207">
        <v>3</v>
      </c>
      <c r="D5" s="207">
        <v>4</v>
      </c>
      <c r="E5" s="207">
        <v>5</v>
      </c>
      <c r="F5" s="207">
        <v>6</v>
      </c>
      <c r="G5" s="207">
        <v>7</v>
      </c>
      <c r="H5" s="207">
        <v>8</v>
      </c>
      <c r="I5" s="207">
        <v>9</v>
      </c>
      <c r="J5" s="207">
        <v>10</v>
      </c>
      <c r="K5" s="207">
        <v>11</v>
      </c>
      <c r="L5" s="208">
        <v>12</v>
      </c>
      <c r="M5" s="208">
        <v>13</v>
      </c>
      <c r="N5" s="43">
        <v>14</v>
      </c>
      <c r="O5" s="45">
        <v>15</v>
      </c>
    </row>
    <row r="6" spans="1:15" ht="15">
      <c r="A6" s="49" t="s">
        <v>88</v>
      </c>
      <c r="B6" s="97">
        <v>508</v>
      </c>
      <c r="C6" s="97"/>
      <c r="D6" s="97"/>
      <c r="E6" s="97">
        <v>60000</v>
      </c>
      <c r="F6" s="97">
        <v>64824</v>
      </c>
      <c r="G6" s="97">
        <v>7284</v>
      </c>
      <c r="H6" s="97"/>
      <c r="I6" s="97"/>
      <c r="J6" s="97"/>
      <c r="K6" s="97"/>
      <c r="L6" s="97"/>
      <c r="M6" s="97"/>
      <c r="N6" s="97"/>
      <c r="O6" s="122">
        <f aca="true" t="shared" si="0" ref="O6:O24">SUM(B6:N6)</f>
        <v>132616</v>
      </c>
    </row>
    <row r="7" spans="1:15" ht="15">
      <c r="A7" s="49" t="s">
        <v>87</v>
      </c>
      <c r="B7" s="97">
        <v>260001</v>
      </c>
      <c r="C7" s="97"/>
      <c r="D7" s="97"/>
      <c r="E7" s="97"/>
      <c r="F7" s="97"/>
      <c r="G7" s="97"/>
      <c r="H7" s="97">
        <v>325683</v>
      </c>
      <c r="I7" s="97"/>
      <c r="J7" s="97"/>
      <c r="K7" s="97"/>
      <c r="L7" s="97"/>
      <c r="M7" s="97"/>
      <c r="N7" s="97"/>
      <c r="O7" s="122">
        <f t="shared" si="0"/>
        <v>585684</v>
      </c>
    </row>
    <row r="8" spans="1:15" ht="15">
      <c r="A8" s="58" t="s">
        <v>212</v>
      </c>
      <c r="B8" s="97"/>
      <c r="C8" s="97"/>
      <c r="D8" s="97">
        <v>1128892</v>
      </c>
      <c r="E8" s="97"/>
      <c r="F8" s="97"/>
      <c r="G8" s="97"/>
      <c r="H8" s="97"/>
      <c r="I8" s="97"/>
      <c r="J8" s="97"/>
      <c r="K8" s="97"/>
      <c r="L8" s="97"/>
      <c r="M8" s="97"/>
      <c r="N8" s="185"/>
      <c r="O8" s="122">
        <f t="shared" si="0"/>
        <v>1128892</v>
      </c>
    </row>
    <row r="9" spans="1:15" ht="15">
      <c r="A9" s="139" t="s">
        <v>113</v>
      </c>
      <c r="B9" s="97"/>
      <c r="C9" s="97"/>
      <c r="D9" s="97">
        <v>990893</v>
      </c>
      <c r="E9" s="97"/>
      <c r="F9" s="97"/>
      <c r="G9" s="97"/>
      <c r="H9" s="97"/>
      <c r="I9" s="97"/>
      <c r="J9" s="97"/>
      <c r="K9" s="97"/>
      <c r="L9" s="97"/>
      <c r="M9" s="97"/>
      <c r="N9" s="185"/>
      <c r="O9" s="122">
        <f t="shared" si="0"/>
        <v>990893</v>
      </c>
    </row>
    <row r="10" spans="1:15" ht="15">
      <c r="A10" s="206" t="s">
        <v>210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>
        <v>3774117</v>
      </c>
      <c r="N10" s="185"/>
      <c r="O10" s="122">
        <f t="shared" si="0"/>
        <v>3774117</v>
      </c>
    </row>
    <row r="11" spans="1:15" ht="15">
      <c r="A11" s="58" t="s">
        <v>91</v>
      </c>
      <c r="B11" s="284"/>
      <c r="C11" s="284"/>
      <c r="D11" s="284"/>
      <c r="E11" s="284">
        <v>1195</v>
      </c>
      <c r="F11" s="284"/>
      <c r="G11" s="284"/>
      <c r="H11" s="284"/>
      <c r="I11" s="284"/>
      <c r="J11" s="284"/>
      <c r="K11" s="284"/>
      <c r="L11" s="284"/>
      <c r="M11" s="284"/>
      <c r="N11" s="246"/>
      <c r="O11" s="122">
        <f t="shared" si="0"/>
        <v>1195</v>
      </c>
    </row>
    <row r="12" spans="1:15" ht="15">
      <c r="A12" s="58" t="s">
        <v>205</v>
      </c>
      <c r="B12" s="97"/>
      <c r="C12" s="97"/>
      <c r="D12" s="97"/>
      <c r="E12" s="97">
        <v>11359</v>
      </c>
      <c r="F12" s="97"/>
      <c r="G12" s="97"/>
      <c r="H12" s="97"/>
      <c r="I12" s="97"/>
      <c r="J12" s="97"/>
      <c r="K12" s="97"/>
      <c r="L12" s="97"/>
      <c r="M12" s="97"/>
      <c r="N12" s="185"/>
      <c r="O12" s="122">
        <f t="shared" si="0"/>
        <v>11359</v>
      </c>
    </row>
    <row r="13" spans="1:15" ht="15">
      <c r="A13" s="139" t="s">
        <v>113</v>
      </c>
      <c r="B13" s="97"/>
      <c r="C13" s="97"/>
      <c r="D13" s="97"/>
      <c r="E13" s="97">
        <v>11359</v>
      </c>
      <c r="F13" s="97"/>
      <c r="G13" s="97"/>
      <c r="H13" s="97"/>
      <c r="I13" s="97"/>
      <c r="J13" s="97"/>
      <c r="K13" s="97"/>
      <c r="L13" s="97"/>
      <c r="M13" s="97"/>
      <c r="N13" s="185"/>
      <c r="O13" s="122">
        <f t="shared" si="0"/>
        <v>11359</v>
      </c>
    </row>
    <row r="14" spans="1:15" ht="15">
      <c r="A14" s="276" t="s">
        <v>86</v>
      </c>
      <c r="B14" s="97">
        <v>12700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277">
        <f t="shared" si="0"/>
        <v>12700</v>
      </c>
    </row>
    <row r="15" spans="1:15" ht="15">
      <c r="A15" s="58" t="s">
        <v>241</v>
      </c>
      <c r="B15" s="97"/>
      <c r="C15" s="97"/>
      <c r="D15" s="97"/>
      <c r="E15" s="97"/>
      <c r="F15" s="97"/>
      <c r="G15" s="97"/>
      <c r="H15" s="97"/>
      <c r="I15" s="97"/>
      <c r="J15" s="97">
        <v>118596</v>
      </c>
      <c r="K15" s="97"/>
      <c r="L15" s="97"/>
      <c r="M15" s="97"/>
      <c r="N15" s="185"/>
      <c r="O15" s="122">
        <f t="shared" si="0"/>
        <v>118596</v>
      </c>
    </row>
    <row r="16" spans="1:15" ht="15">
      <c r="A16" s="134" t="s">
        <v>457</v>
      </c>
      <c r="B16" s="97"/>
      <c r="C16" s="97"/>
      <c r="D16" s="97"/>
      <c r="E16" s="97"/>
      <c r="F16" s="97"/>
      <c r="G16" s="97"/>
      <c r="H16" s="97"/>
      <c r="I16" s="97"/>
      <c r="J16" s="97">
        <v>-17500</v>
      </c>
      <c r="K16" s="97"/>
      <c r="L16" s="97"/>
      <c r="M16" s="97"/>
      <c r="N16" s="185"/>
      <c r="O16" s="122">
        <f t="shared" si="0"/>
        <v>-17500</v>
      </c>
    </row>
    <row r="17" spans="1:15" ht="15">
      <c r="A17" s="134" t="s">
        <v>458</v>
      </c>
      <c r="B17" s="97"/>
      <c r="C17" s="97"/>
      <c r="D17" s="97"/>
      <c r="E17" s="97"/>
      <c r="F17" s="97"/>
      <c r="G17" s="97"/>
      <c r="H17" s="97"/>
      <c r="I17" s="97"/>
      <c r="J17" s="97">
        <f>SUM(J15:J16)</f>
        <v>101096</v>
      </c>
      <c r="K17" s="97"/>
      <c r="L17" s="97"/>
      <c r="M17" s="97"/>
      <c r="N17" s="185"/>
      <c r="O17" s="122">
        <f t="shared" si="0"/>
        <v>101096</v>
      </c>
    </row>
    <row r="18" spans="1:15" ht="25.5">
      <c r="A18" s="58" t="s">
        <v>90</v>
      </c>
      <c r="B18" s="97"/>
      <c r="C18" s="97"/>
      <c r="D18" s="97"/>
      <c r="E18" s="97"/>
      <c r="F18" s="97"/>
      <c r="G18" s="97">
        <v>1000</v>
      </c>
      <c r="H18" s="97"/>
      <c r="I18" s="97"/>
      <c r="J18" s="97"/>
      <c r="K18" s="97"/>
      <c r="L18" s="97"/>
      <c r="M18" s="97"/>
      <c r="N18" s="185"/>
      <c r="O18" s="122">
        <f t="shared" si="0"/>
        <v>1000</v>
      </c>
    </row>
    <row r="19" spans="1:15" ht="15">
      <c r="A19" s="139" t="s">
        <v>113</v>
      </c>
      <c r="B19" s="97"/>
      <c r="C19" s="97"/>
      <c r="D19" s="97"/>
      <c r="E19" s="97"/>
      <c r="F19" s="97"/>
      <c r="G19" s="97">
        <v>1000</v>
      </c>
      <c r="H19" s="97"/>
      <c r="I19" s="97"/>
      <c r="J19" s="97"/>
      <c r="K19" s="97"/>
      <c r="L19" s="97"/>
      <c r="M19" s="97"/>
      <c r="N19" s="185"/>
      <c r="O19" s="122">
        <f t="shared" si="0"/>
        <v>1000</v>
      </c>
    </row>
    <row r="20" spans="1:15" ht="15">
      <c r="A20" s="58" t="s">
        <v>271</v>
      </c>
      <c r="B20" s="97"/>
      <c r="C20" s="97"/>
      <c r="D20" s="97"/>
      <c r="E20" s="97">
        <v>789</v>
      </c>
      <c r="F20" s="97"/>
      <c r="G20" s="97"/>
      <c r="H20" s="97"/>
      <c r="I20" s="97"/>
      <c r="J20" s="97"/>
      <c r="K20" s="97"/>
      <c r="L20" s="97"/>
      <c r="M20" s="97"/>
      <c r="N20" s="185"/>
      <c r="O20" s="122">
        <f t="shared" si="0"/>
        <v>789</v>
      </c>
    </row>
    <row r="21" spans="1:15" ht="15">
      <c r="A21" s="206" t="s">
        <v>211</v>
      </c>
      <c r="B21" s="97">
        <v>13171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5"/>
      <c r="O21" s="122">
        <f t="shared" si="0"/>
        <v>13171</v>
      </c>
    </row>
    <row r="22" spans="1:15" ht="15">
      <c r="A22" s="58" t="s">
        <v>272</v>
      </c>
      <c r="B22" s="97"/>
      <c r="C22" s="97"/>
      <c r="D22" s="97"/>
      <c r="E22" s="97">
        <v>6604</v>
      </c>
      <c r="F22" s="97"/>
      <c r="G22" s="97"/>
      <c r="H22" s="97"/>
      <c r="I22" s="97"/>
      <c r="J22" s="97"/>
      <c r="K22" s="97"/>
      <c r="L22" s="97"/>
      <c r="M22" s="97"/>
      <c r="N22" s="185"/>
      <c r="O22" s="122">
        <f t="shared" si="0"/>
        <v>6604</v>
      </c>
    </row>
    <row r="23" spans="1:15" ht="15">
      <c r="A23" s="58" t="s">
        <v>279</v>
      </c>
      <c r="B23" s="97"/>
      <c r="C23" s="97">
        <v>1224830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5"/>
      <c r="O23" s="122">
        <f t="shared" si="0"/>
        <v>1224830</v>
      </c>
    </row>
    <row r="24" spans="1:15" ht="15.75" thickBot="1">
      <c r="A24" s="139" t="s">
        <v>113</v>
      </c>
      <c r="B24" s="97"/>
      <c r="C24" s="97">
        <v>276357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5"/>
      <c r="O24" s="193">
        <f t="shared" si="0"/>
        <v>276357</v>
      </c>
    </row>
    <row r="25" spans="1:15" ht="15">
      <c r="A25" s="140" t="s">
        <v>1</v>
      </c>
      <c r="B25" s="250">
        <f aca="true" t="shared" si="1" ref="B25:O25">SUM(B6+B7+B8+B10+B11+B12+B14+B15+B18+B20+B21+B22+B23)</f>
        <v>286380</v>
      </c>
      <c r="C25" s="250">
        <f t="shared" si="1"/>
        <v>1224830</v>
      </c>
      <c r="D25" s="250">
        <f t="shared" si="1"/>
        <v>1128892</v>
      </c>
      <c r="E25" s="250">
        <f t="shared" si="1"/>
        <v>79947</v>
      </c>
      <c r="F25" s="250">
        <f t="shared" si="1"/>
        <v>64824</v>
      </c>
      <c r="G25" s="250">
        <f t="shared" si="1"/>
        <v>8284</v>
      </c>
      <c r="H25" s="250">
        <f t="shared" si="1"/>
        <v>325683</v>
      </c>
      <c r="I25" s="250">
        <f t="shared" si="1"/>
        <v>0</v>
      </c>
      <c r="J25" s="250">
        <f t="shared" si="1"/>
        <v>118596</v>
      </c>
      <c r="K25" s="250">
        <f t="shared" si="1"/>
        <v>0</v>
      </c>
      <c r="L25" s="250">
        <f t="shared" si="1"/>
        <v>0</v>
      </c>
      <c r="M25" s="250">
        <f t="shared" si="1"/>
        <v>3774117</v>
      </c>
      <c r="N25" s="250">
        <f t="shared" si="1"/>
        <v>0</v>
      </c>
      <c r="O25" s="251">
        <f t="shared" si="1"/>
        <v>7011553</v>
      </c>
    </row>
    <row r="26" spans="1:15" ht="15">
      <c r="A26" s="437" t="s">
        <v>457</v>
      </c>
      <c r="B26" s="435">
        <f>SUM(B16)</f>
        <v>0</v>
      </c>
      <c r="C26" s="435">
        <f aca="true" t="shared" si="2" ref="C26:O26">SUM(C16)</f>
        <v>0</v>
      </c>
      <c r="D26" s="435">
        <f t="shared" si="2"/>
        <v>0</v>
      </c>
      <c r="E26" s="435">
        <f t="shared" si="2"/>
        <v>0</v>
      </c>
      <c r="F26" s="435">
        <f t="shared" si="2"/>
        <v>0</v>
      </c>
      <c r="G26" s="435">
        <f t="shared" si="2"/>
        <v>0</v>
      </c>
      <c r="H26" s="435">
        <f t="shared" si="2"/>
        <v>0</v>
      </c>
      <c r="I26" s="435">
        <f t="shared" si="2"/>
        <v>0</v>
      </c>
      <c r="J26" s="435">
        <f t="shared" si="2"/>
        <v>-17500</v>
      </c>
      <c r="K26" s="435">
        <f t="shared" si="2"/>
        <v>0</v>
      </c>
      <c r="L26" s="435">
        <f t="shared" si="2"/>
        <v>0</v>
      </c>
      <c r="M26" s="435">
        <f t="shared" si="2"/>
        <v>0</v>
      </c>
      <c r="N26" s="435">
        <f t="shared" si="2"/>
        <v>0</v>
      </c>
      <c r="O26" s="253">
        <f t="shared" si="2"/>
        <v>-17500</v>
      </c>
    </row>
    <row r="27" spans="1:15" ht="15">
      <c r="A27" s="438" t="s">
        <v>458</v>
      </c>
      <c r="B27" s="432">
        <f>SUM(B25:B26)</f>
        <v>286380</v>
      </c>
      <c r="C27" s="432">
        <f aca="true" t="shared" si="3" ref="C27:M27">SUM(C25:C26)</f>
        <v>1224830</v>
      </c>
      <c r="D27" s="432">
        <f t="shared" si="3"/>
        <v>1128892</v>
      </c>
      <c r="E27" s="432">
        <f t="shared" si="3"/>
        <v>79947</v>
      </c>
      <c r="F27" s="432">
        <f t="shared" si="3"/>
        <v>64824</v>
      </c>
      <c r="G27" s="432">
        <f t="shared" si="3"/>
        <v>8284</v>
      </c>
      <c r="H27" s="432">
        <f t="shared" si="3"/>
        <v>325683</v>
      </c>
      <c r="I27" s="432">
        <f t="shared" si="3"/>
        <v>0</v>
      </c>
      <c r="J27" s="432">
        <f t="shared" si="3"/>
        <v>101096</v>
      </c>
      <c r="K27" s="432">
        <f t="shared" si="3"/>
        <v>0</v>
      </c>
      <c r="L27" s="432">
        <f t="shared" si="3"/>
        <v>0</v>
      </c>
      <c r="M27" s="432">
        <f t="shared" si="3"/>
        <v>3774117</v>
      </c>
      <c r="N27" s="432">
        <f>SUM(N25:N26)</f>
        <v>0</v>
      </c>
      <c r="O27" s="433">
        <f>SUM(O25:O26)</f>
        <v>6994053</v>
      </c>
    </row>
    <row r="28" spans="1:15" s="2" customFormat="1" ht="15">
      <c r="A28" s="141" t="s">
        <v>113</v>
      </c>
      <c r="B28" s="252">
        <f>SUM(B9+B13+B19+B24)</f>
        <v>0</v>
      </c>
      <c r="C28" s="252">
        <f aca="true" t="shared" si="4" ref="C28:O28">SUM(C9+C13+C19+C24)</f>
        <v>276357</v>
      </c>
      <c r="D28" s="252">
        <f t="shared" si="4"/>
        <v>990893</v>
      </c>
      <c r="E28" s="252">
        <f t="shared" si="4"/>
        <v>11359</v>
      </c>
      <c r="F28" s="252">
        <f t="shared" si="4"/>
        <v>0</v>
      </c>
      <c r="G28" s="252">
        <f t="shared" si="4"/>
        <v>1000</v>
      </c>
      <c r="H28" s="252">
        <f t="shared" si="4"/>
        <v>0</v>
      </c>
      <c r="I28" s="252">
        <f t="shared" si="4"/>
        <v>0</v>
      </c>
      <c r="J28" s="252">
        <f t="shared" si="4"/>
        <v>0</v>
      </c>
      <c r="K28" s="252">
        <f t="shared" si="4"/>
        <v>0</v>
      </c>
      <c r="L28" s="252">
        <f t="shared" si="4"/>
        <v>0</v>
      </c>
      <c r="M28" s="252">
        <f t="shared" si="4"/>
        <v>0</v>
      </c>
      <c r="N28" s="252">
        <f t="shared" si="4"/>
        <v>0</v>
      </c>
      <c r="O28" s="253">
        <f t="shared" si="4"/>
        <v>1279609</v>
      </c>
    </row>
    <row r="29" spans="1:15" s="2" customFormat="1" ht="15.75" thickBot="1">
      <c r="A29" s="137" t="s">
        <v>65</v>
      </c>
      <c r="B29" s="142">
        <f>B27-B28</f>
        <v>286380</v>
      </c>
      <c r="C29" s="142">
        <f aca="true" t="shared" si="5" ref="C29:O29">C27-C28</f>
        <v>948473</v>
      </c>
      <c r="D29" s="142">
        <f t="shared" si="5"/>
        <v>137999</v>
      </c>
      <c r="E29" s="142">
        <f t="shared" si="5"/>
        <v>68588</v>
      </c>
      <c r="F29" s="142">
        <f t="shared" si="5"/>
        <v>64824</v>
      </c>
      <c r="G29" s="142">
        <f t="shared" si="5"/>
        <v>7284</v>
      </c>
      <c r="H29" s="142">
        <f t="shared" si="5"/>
        <v>325683</v>
      </c>
      <c r="I29" s="142">
        <f t="shared" si="5"/>
        <v>0</v>
      </c>
      <c r="J29" s="142">
        <f t="shared" si="5"/>
        <v>101096</v>
      </c>
      <c r="K29" s="142">
        <f t="shared" si="5"/>
        <v>0</v>
      </c>
      <c r="L29" s="142">
        <f t="shared" si="5"/>
        <v>0</v>
      </c>
      <c r="M29" s="142">
        <f t="shared" si="5"/>
        <v>3774117</v>
      </c>
      <c r="N29" s="142">
        <f t="shared" si="5"/>
        <v>0</v>
      </c>
      <c r="O29" s="109">
        <f t="shared" si="5"/>
        <v>5714444</v>
      </c>
    </row>
  </sheetData>
  <sheetProtection/>
  <mergeCells count="19"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8661417322834646" bottom="0.31496062992125984" header="0.31496062992125984" footer="0.15748031496062992"/>
  <pageSetup horizontalDpi="600" verticalDpi="600" orientation="landscape" paperSize="9" scale="95" r:id="rId1"/>
  <headerFooter>
    <oddHeader>&amp;C&amp;"Book Antiqua,Félkövér"&amp;11Keszthely Város Önkormányzata
2018.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9.7109375" style="683" customWidth="1"/>
    <col min="2" max="2" width="10.8515625" style="1" bestFit="1" customWidth="1"/>
    <col min="3" max="3" width="12.28125" style="1" customWidth="1"/>
    <col min="4" max="4" width="9.8515625" style="1" customWidth="1"/>
    <col min="5" max="5" width="10.710937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1" customWidth="1"/>
    <col min="10" max="10" width="9.57421875" style="1" bestFit="1" customWidth="1"/>
    <col min="11" max="11" width="11.8515625" style="1" bestFit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607" t="s">
        <v>464</v>
      </c>
      <c r="B1" s="608"/>
      <c r="C1" s="609"/>
      <c r="D1" s="609"/>
      <c r="E1" s="609"/>
      <c r="F1" s="609"/>
      <c r="G1" s="609"/>
      <c r="H1" s="609"/>
      <c r="I1" s="609"/>
      <c r="J1" s="609"/>
      <c r="K1" s="610"/>
      <c r="L1" s="608" t="s">
        <v>42</v>
      </c>
      <c r="M1" s="611" t="s">
        <v>465</v>
      </c>
    </row>
    <row r="2" spans="1:13" ht="28.5" customHeight="1">
      <c r="A2" s="612"/>
      <c r="B2" s="613" t="s">
        <v>2</v>
      </c>
      <c r="C2" s="613"/>
      <c r="D2" s="613"/>
      <c r="E2" s="614" t="s">
        <v>3</v>
      </c>
      <c r="F2" s="614"/>
      <c r="G2" s="614"/>
      <c r="H2" s="614"/>
      <c r="I2" s="615" t="s">
        <v>466</v>
      </c>
      <c r="J2" s="616" t="s">
        <v>467</v>
      </c>
      <c r="K2" s="616"/>
      <c r="L2" s="617"/>
      <c r="M2" s="618"/>
    </row>
    <row r="3" spans="1:13" ht="75.75" customHeight="1" thickBot="1">
      <c r="A3" s="619"/>
      <c r="B3" s="620" t="s">
        <v>78</v>
      </c>
      <c r="C3" s="620" t="s">
        <v>468</v>
      </c>
      <c r="D3" s="620" t="s">
        <v>469</v>
      </c>
      <c r="E3" s="620" t="s">
        <v>470</v>
      </c>
      <c r="F3" s="620" t="s">
        <v>137</v>
      </c>
      <c r="G3" s="620" t="s">
        <v>167</v>
      </c>
      <c r="H3" s="620" t="s">
        <v>159</v>
      </c>
      <c r="I3" s="621"/>
      <c r="J3" s="622" t="s">
        <v>471</v>
      </c>
      <c r="K3" s="623" t="s">
        <v>472</v>
      </c>
      <c r="L3" s="624"/>
      <c r="M3" s="625"/>
    </row>
    <row r="4" spans="1:20" s="632" customFormat="1" ht="14.25" thickBot="1">
      <c r="A4" s="626">
        <v>1</v>
      </c>
      <c r="B4" s="627">
        <v>2</v>
      </c>
      <c r="C4" s="627">
        <v>3</v>
      </c>
      <c r="D4" s="627">
        <v>4</v>
      </c>
      <c r="E4" s="627">
        <v>5</v>
      </c>
      <c r="F4" s="627">
        <v>6</v>
      </c>
      <c r="G4" s="627">
        <v>7</v>
      </c>
      <c r="H4" s="627">
        <v>8</v>
      </c>
      <c r="I4" s="627">
        <v>9</v>
      </c>
      <c r="J4" s="627">
        <v>10</v>
      </c>
      <c r="K4" s="627">
        <v>11</v>
      </c>
      <c r="L4" s="628">
        <v>12</v>
      </c>
      <c r="M4" s="629">
        <v>13</v>
      </c>
      <c r="N4" s="630"/>
      <c r="O4" s="630"/>
      <c r="P4" s="630"/>
      <c r="Q4" s="630"/>
      <c r="R4" s="630"/>
      <c r="S4" s="630"/>
      <c r="T4" s="631"/>
    </row>
    <row r="5" spans="1:20" s="632" customFormat="1" ht="28.5">
      <c r="A5" s="633" t="s">
        <v>473</v>
      </c>
      <c r="B5" s="634">
        <v>1500</v>
      </c>
      <c r="C5" s="634">
        <v>8758</v>
      </c>
      <c r="D5" s="634"/>
      <c r="E5" s="634">
        <v>0</v>
      </c>
      <c r="F5" s="634"/>
      <c r="G5" s="634">
        <v>1000</v>
      </c>
      <c r="H5" s="634"/>
      <c r="I5" s="635">
        <v>312582</v>
      </c>
      <c r="J5" s="636">
        <v>1330</v>
      </c>
      <c r="K5" s="634">
        <v>3808</v>
      </c>
      <c r="L5" s="637">
        <f>SUM(B5:K5)</f>
        <v>328978</v>
      </c>
      <c r="M5" s="638">
        <v>190894</v>
      </c>
      <c r="N5" s="630"/>
      <c r="O5" s="630"/>
      <c r="P5" s="630"/>
      <c r="Q5" s="630"/>
      <c r="R5" s="630"/>
      <c r="S5" s="630"/>
      <c r="T5" s="631"/>
    </row>
    <row r="6" spans="1:20" s="632" customFormat="1" ht="15">
      <c r="A6" s="639" t="s">
        <v>64</v>
      </c>
      <c r="B6" s="640"/>
      <c r="C6" s="641"/>
      <c r="D6" s="641"/>
      <c r="E6" s="641"/>
      <c r="F6" s="641"/>
      <c r="G6" s="641"/>
      <c r="H6" s="640"/>
      <c r="I6" s="642">
        <v>190894</v>
      </c>
      <c r="J6" s="642"/>
      <c r="K6" s="641"/>
      <c r="L6" s="642">
        <f aca="true" t="shared" si="0" ref="L6:L21">SUM(B6:K6)</f>
        <v>190894</v>
      </c>
      <c r="M6" s="643">
        <v>190894</v>
      </c>
      <c r="N6" s="630"/>
      <c r="O6" s="630"/>
      <c r="P6" s="630"/>
      <c r="Q6" s="630"/>
      <c r="R6" s="630"/>
      <c r="S6" s="630"/>
      <c r="T6" s="631"/>
    </row>
    <row r="7" spans="1:13" s="650" customFormat="1" ht="15">
      <c r="A7" s="644" t="s">
        <v>474</v>
      </c>
      <c r="B7" s="645">
        <v>1000</v>
      </c>
      <c r="C7" s="646"/>
      <c r="D7" s="646"/>
      <c r="E7" s="646"/>
      <c r="F7" s="646"/>
      <c r="G7" s="646"/>
      <c r="H7" s="645"/>
      <c r="I7" s="647">
        <v>443466</v>
      </c>
      <c r="J7" s="648"/>
      <c r="K7" s="646"/>
      <c r="L7" s="642">
        <f t="shared" si="0"/>
        <v>444466</v>
      </c>
      <c r="M7" s="649">
        <v>373329</v>
      </c>
    </row>
    <row r="8" spans="1:13" s="650" customFormat="1" ht="15">
      <c r="A8" s="651" t="s">
        <v>64</v>
      </c>
      <c r="B8" s="640"/>
      <c r="C8" s="652"/>
      <c r="D8" s="652"/>
      <c r="E8" s="652"/>
      <c r="F8" s="652"/>
      <c r="G8" s="652"/>
      <c r="H8" s="640"/>
      <c r="I8" s="642">
        <v>373329</v>
      </c>
      <c r="J8" s="653"/>
      <c r="K8" s="652"/>
      <c r="L8" s="642">
        <f t="shared" si="0"/>
        <v>373329</v>
      </c>
      <c r="M8" s="649">
        <v>373329</v>
      </c>
    </row>
    <row r="9" spans="1:13" ht="28.5">
      <c r="A9" s="644" t="s">
        <v>475</v>
      </c>
      <c r="B9" s="640">
        <v>65160</v>
      </c>
      <c r="C9" s="652">
        <v>500</v>
      </c>
      <c r="D9" s="652"/>
      <c r="E9" s="652"/>
      <c r="F9" s="652"/>
      <c r="G9" s="652"/>
      <c r="H9" s="640"/>
      <c r="I9" s="642">
        <v>116687</v>
      </c>
      <c r="J9" s="653"/>
      <c r="K9" s="652"/>
      <c r="L9" s="647">
        <f t="shared" si="0"/>
        <v>182347</v>
      </c>
      <c r="M9" s="649">
        <v>13928</v>
      </c>
    </row>
    <row r="10" spans="1:13" ht="15">
      <c r="A10" s="651" t="s">
        <v>64</v>
      </c>
      <c r="B10" s="654">
        <v>16160</v>
      </c>
      <c r="C10" s="655">
        <v>500</v>
      </c>
      <c r="D10" s="655"/>
      <c r="E10" s="655"/>
      <c r="F10" s="655"/>
      <c r="G10" s="655"/>
      <c r="H10" s="654"/>
      <c r="I10" s="642">
        <v>13928</v>
      </c>
      <c r="J10" s="656"/>
      <c r="K10" s="655"/>
      <c r="L10" s="647">
        <f t="shared" si="0"/>
        <v>30588</v>
      </c>
      <c r="M10" s="649">
        <v>13928</v>
      </c>
    </row>
    <row r="11" spans="1:13" ht="15">
      <c r="A11" s="644" t="s">
        <v>476</v>
      </c>
      <c r="B11" s="657">
        <v>4200</v>
      </c>
      <c r="C11" s="658">
        <v>48627</v>
      </c>
      <c r="D11" s="658"/>
      <c r="E11" s="658"/>
      <c r="F11" s="658"/>
      <c r="G11" s="658"/>
      <c r="H11" s="657"/>
      <c r="I11" s="647">
        <v>54692</v>
      </c>
      <c r="J11" s="184"/>
      <c r="K11" s="658"/>
      <c r="L11" s="647">
        <f t="shared" si="0"/>
        <v>107519</v>
      </c>
      <c r="M11" s="649">
        <v>10000</v>
      </c>
    </row>
    <row r="12" spans="1:13" ht="15">
      <c r="A12" s="651" t="s">
        <v>64</v>
      </c>
      <c r="B12" s="657"/>
      <c r="C12" s="658"/>
      <c r="D12" s="658"/>
      <c r="E12" s="658"/>
      <c r="F12" s="658"/>
      <c r="G12" s="658"/>
      <c r="H12" s="657">
        <v>0</v>
      </c>
      <c r="I12" s="647">
        <v>10000</v>
      </c>
      <c r="J12" s="184"/>
      <c r="K12" s="658"/>
      <c r="L12" s="647">
        <f t="shared" si="0"/>
        <v>10000</v>
      </c>
      <c r="M12" s="649">
        <v>10000</v>
      </c>
    </row>
    <row r="13" spans="1:13" ht="28.5">
      <c r="A13" s="644" t="s">
        <v>477</v>
      </c>
      <c r="B13" s="659">
        <v>12177</v>
      </c>
      <c r="C13" s="660">
        <v>86980</v>
      </c>
      <c r="D13" s="660"/>
      <c r="E13" s="661"/>
      <c r="F13" s="661"/>
      <c r="G13" s="661"/>
      <c r="H13" s="659"/>
      <c r="I13" s="647">
        <v>67171</v>
      </c>
      <c r="J13" s="662"/>
      <c r="K13" s="660">
        <v>1081</v>
      </c>
      <c r="L13" s="647">
        <f t="shared" si="0"/>
        <v>167409</v>
      </c>
      <c r="M13" s="649">
        <v>0</v>
      </c>
    </row>
    <row r="14" spans="1:13" ht="15">
      <c r="A14" s="651" t="s">
        <v>64</v>
      </c>
      <c r="B14" s="659">
        <v>12177</v>
      </c>
      <c r="C14" s="660">
        <v>86980</v>
      </c>
      <c r="D14" s="660"/>
      <c r="E14" s="661"/>
      <c r="F14" s="661"/>
      <c r="G14" s="661"/>
      <c r="H14" s="659"/>
      <c r="I14" s="647">
        <v>41599</v>
      </c>
      <c r="J14" s="662"/>
      <c r="K14" s="660"/>
      <c r="L14" s="647">
        <f t="shared" si="0"/>
        <v>140756</v>
      </c>
      <c r="M14" s="649">
        <v>0</v>
      </c>
    </row>
    <row r="15" spans="1:13" ht="28.5">
      <c r="A15" s="644" t="s">
        <v>478</v>
      </c>
      <c r="B15" s="659">
        <v>80948</v>
      </c>
      <c r="C15" s="660">
        <v>3879</v>
      </c>
      <c r="D15" s="660"/>
      <c r="E15" s="660"/>
      <c r="F15" s="660"/>
      <c r="G15" s="660"/>
      <c r="H15" s="659"/>
      <c r="I15" s="647">
        <v>200650</v>
      </c>
      <c r="J15" s="662"/>
      <c r="K15" s="660"/>
      <c r="L15" s="647">
        <f t="shared" si="0"/>
        <v>285477</v>
      </c>
      <c r="M15" s="649">
        <v>159170</v>
      </c>
    </row>
    <row r="16" spans="1:13" ht="15">
      <c r="A16" s="651" t="s">
        <v>64</v>
      </c>
      <c r="B16" s="657"/>
      <c r="C16" s="658"/>
      <c r="D16" s="658"/>
      <c r="E16" s="658"/>
      <c r="F16" s="658"/>
      <c r="G16" s="658"/>
      <c r="H16" s="657"/>
      <c r="I16" s="647">
        <v>159170</v>
      </c>
      <c r="J16" s="184"/>
      <c r="K16" s="658"/>
      <c r="L16" s="647">
        <f t="shared" si="0"/>
        <v>159170</v>
      </c>
      <c r="M16" s="649">
        <v>159170</v>
      </c>
    </row>
    <row r="17" spans="1:13" ht="15">
      <c r="A17" s="644" t="s">
        <v>479</v>
      </c>
      <c r="B17" s="657">
        <v>19590</v>
      </c>
      <c r="C17" s="658"/>
      <c r="D17" s="658"/>
      <c r="E17" s="658"/>
      <c r="F17" s="658"/>
      <c r="G17" s="658"/>
      <c r="H17" s="657"/>
      <c r="I17" s="647">
        <v>56058</v>
      </c>
      <c r="J17" s="663">
        <v>589</v>
      </c>
      <c r="K17" s="658"/>
      <c r="L17" s="647">
        <f t="shared" si="0"/>
        <v>76237</v>
      </c>
      <c r="M17" s="649">
        <v>33432</v>
      </c>
    </row>
    <row r="18" spans="1:13" ht="28.5">
      <c r="A18" s="664" t="s">
        <v>480</v>
      </c>
      <c r="B18" s="657"/>
      <c r="C18" s="658"/>
      <c r="D18" s="658"/>
      <c r="E18" s="658"/>
      <c r="F18" s="658"/>
      <c r="G18" s="658"/>
      <c r="H18" s="657"/>
      <c r="I18" s="647">
        <v>47773</v>
      </c>
      <c r="J18" s="663"/>
      <c r="K18" s="658"/>
      <c r="L18" s="647">
        <f t="shared" si="0"/>
        <v>47773</v>
      </c>
      <c r="M18" s="649">
        <v>33910</v>
      </c>
    </row>
    <row r="19" spans="1:13" ht="15">
      <c r="A19" s="651" t="s">
        <v>481</v>
      </c>
      <c r="B19" s="657"/>
      <c r="C19" s="658"/>
      <c r="D19" s="658"/>
      <c r="E19" s="658"/>
      <c r="F19" s="658"/>
      <c r="G19" s="658"/>
      <c r="H19" s="657"/>
      <c r="I19" s="647">
        <v>47773</v>
      </c>
      <c r="J19" s="663"/>
      <c r="K19" s="658"/>
      <c r="L19" s="647">
        <f t="shared" si="0"/>
        <v>47773</v>
      </c>
      <c r="M19" s="649">
        <v>33910</v>
      </c>
    </row>
    <row r="20" spans="1:13" ht="28.5">
      <c r="A20" s="644" t="s">
        <v>482</v>
      </c>
      <c r="B20" s="659">
        <v>193000</v>
      </c>
      <c r="C20" s="660">
        <v>3450</v>
      </c>
      <c r="D20" s="660">
        <v>0</v>
      </c>
      <c r="E20" s="660"/>
      <c r="F20" s="660"/>
      <c r="G20" s="660"/>
      <c r="H20" s="659"/>
      <c r="I20" s="647">
        <v>644631</v>
      </c>
      <c r="J20" s="665">
        <v>1929</v>
      </c>
      <c r="K20" s="647"/>
      <c r="L20" s="666">
        <f t="shared" si="0"/>
        <v>843010</v>
      </c>
      <c r="M20" s="667">
        <v>166179</v>
      </c>
    </row>
    <row r="21" spans="1:13" ht="15.75" thickBot="1">
      <c r="A21" s="639" t="s">
        <v>64</v>
      </c>
      <c r="B21" s="668"/>
      <c r="C21" s="669"/>
      <c r="D21" s="670"/>
      <c r="E21" s="670"/>
      <c r="F21" s="670"/>
      <c r="G21" s="670"/>
      <c r="H21" s="671"/>
      <c r="I21" s="647">
        <v>166179</v>
      </c>
      <c r="J21" s="184"/>
      <c r="K21" s="670"/>
      <c r="L21" s="672">
        <f t="shared" si="0"/>
        <v>166179</v>
      </c>
      <c r="M21" s="673">
        <v>166179</v>
      </c>
    </row>
    <row r="22" spans="1:13" s="2" customFormat="1" ht="15">
      <c r="A22" s="674" t="s">
        <v>20</v>
      </c>
      <c r="B22" s="675">
        <f>B5+B7+B9+B11+B13+B15+B17+B18+B20</f>
        <v>377575</v>
      </c>
      <c r="C22" s="675">
        <f aca="true" t="shared" si="1" ref="C22:M22">C5+C7+C9+C11+C13+C15+C17+C18+C20</f>
        <v>152194</v>
      </c>
      <c r="D22" s="675">
        <f t="shared" si="1"/>
        <v>0</v>
      </c>
      <c r="E22" s="675">
        <f t="shared" si="1"/>
        <v>0</v>
      </c>
      <c r="F22" s="675">
        <f t="shared" si="1"/>
        <v>0</v>
      </c>
      <c r="G22" s="675">
        <f t="shared" si="1"/>
        <v>1000</v>
      </c>
      <c r="H22" s="675">
        <f t="shared" si="1"/>
        <v>0</v>
      </c>
      <c r="I22" s="675">
        <f t="shared" si="1"/>
        <v>1943710</v>
      </c>
      <c r="J22" s="675">
        <f t="shared" si="1"/>
        <v>3848</v>
      </c>
      <c r="K22" s="675">
        <f t="shared" si="1"/>
        <v>4889</v>
      </c>
      <c r="L22" s="675">
        <f t="shared" si="1"/>
        <v>2483216</v>
      </c>
      <c r="M22" s="676">
        <f t="shared" si="1"/>
        <v>980842</v>
      </c>
    </row>
    <row r="23" spans="1:13" ht="15">
      <c r="A23" s="677" t="s">
        <v>64</v>
      </c>
      <c r="B23" s="678">
        <f>SUM(B6+B8+B10+B12+B14+B16+B21+B19)</f>
        <v>28337</v>
      </c>
      <c r="C23" s="678">
        <f>SUM(C6+C8+C10+C12+C14+C16+C21+C19)</f>
        <v>87480</v>
      </c>
      <c r="D23" s="678">
        <f aca="true" t="shared" si="2" ref="D23:M23">SUM(D6+D8+D10+D12+D14+D16+D21+D19)</f>
        <v>0</v>
      </c>
      <c r="E23" s="678">
        <f t="shared" si="2"/>
        <v>0</v>
      </c>
      <c r="F23" s="678">
        <f t="shared" si="2"/>
        <v>0</v>
      </c>
      <c r="G23" s="678">
        <f t="shared" si="2"/>
        <v>0</v>
      </c>
      <c r="H23" s="678">
        <f t="shared" si="2"/>
        <v>0</v>
      </c>
      <c r="I23" s="678">
        <f t="shared" si="2"/>
        <v>1002872</v>
      </c>
      <c r="J23" s="678">
        <f t="shared" si="2"/>
        <v>0</v>
      </c>
      <c r="K23" s="678">
        <f t="shared" si="2"/>
        <v>0</v>
      </c>
      <c r="L23" s="678">
        <f t="shared" si="2"/>
        <v>1118689</v>
      </c>
      <c r="M23" s="679">
        <f t="shared" si="2"/>
        <v>947410</v>
      </c>
    </row>
    <row r="24" spans="1:13" ht="15.75" thickBot="1">
      <c r="A24" s="680" t="s">
        <v>65</v>
      </c>
      <c r="B24" s="681">
        <f aca="true" t="shared" si="3" ref="B24:M24">B22-B23</f>
        <v>349238</v>
      </c>
      <c r="C24" s="681">
        <f t="shared" si="3"/>
        <v>64714</v>
      </c>
      <c r="D24" s="681">
        <f t="shared" si="3"/>
        <v>0</v>
      </c>
      <c r="E24" s="681">
        <f t="shared" si="3"/>
        <v>0</v>
      </c>
      <c r="F24" s="681">
        <f t="shared" si="3"/>
        <v>0</v>
      </c>
      <c r="G24" s="681">
        <f t="shared" si="3"/>
        <v>1000</v>
      </c>
      <c r="H24" s="681">
        <f t="shared" si="3"/>
        <v>0</v>
      </c>
      <c r="I24" s="681">
        <f t="shared" si="3"/>
        <v>940838</v>
      </c>
      <c r="J24" s="681">
        <f t="shared" si="3"/>
        <v>3848</v>
      </c>
      <c r="K24" s="681">
        <f t="shared" si="3"/>
        <v>4889</v>
      </c>
      <c r="L24" s="681">
        <f t="shared" si="3"/>
        <v>1364527</v>
      </c>
      <c r="M24" s="682">
        <f t="shared" si="3"/>
        <v>33432</v>
      </c>
    </row>
    <row r="25" spans="2:12" ht="13.5">
      <c r="B25" s="684"/>
      <c r="C25" s="684"/>
      <c r="D25" s="684"/>
      <c r="E25" s="684"/>
      <c r="F25" s="684"/>
      <c r="G25" s="684"/>
      <c r="H25" s="684"/>
      <c r="I25" s="684"/>
      <c r="J25" s="684"/>
      <c r="K25" s="684"/>
      <c r="L25" s="684"/>
    </row>
    <row r="26" ht="15">
      <c r="L26" s="685"/>
    </row>
  </sheetData>
  <sheetProtection/>
  <mergeCells count="9">
    <mergeCell ref="A1:A3"/>
    <mergeCell ref="B1:H1"/>
    <mergeCell ref="I1:K1"/>
    <mergeCell ref="L1:L3"/>
    <mergeCell ref="M1:M3"/>
    <mergeCell ref="B2:D2"/>
    <mergeCell ref="E2:H2"/>
    <mergeCell ref="I2:I3"/>
    <mergeCell ref="J2:K2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85" r:id="rId1"/>
  <headerFooter>
    <oddHeader>&amp;C&amp;"Book Antiqua,Félkövér"&amp;11Önkormányzati költségvetési szervek
2018. évi főbb bevételei jogcím-csoportonként&amp;R&amp;"Book Antiqua,Félkövér" 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23.57421875" style="50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552" t="s">
        <v>11</v>
      </c>
      <c r="B1" s="558" t="s">
        <v>46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60"/>
      <c r="P1" s="542" t="s">
        <v>19</v>
      </c>
      <c r="Q1" s="566"/>
      <c r="R1" s="561" t="s">
        <v>6</v>
      </c>
    </row>
    <row r="2" spans="1:18" ht="15" customHeight="1">
      <c r="A2" s="553"/>
      <c r="B2" s="555" t="s">
        <v>5</v>
      </c>
      <c r="C2" s="556"/>
      <c r="D2" s="556"/>
      <c r="E2" s="556"/>
      <c r="F2" s="556"/>
      <c r="G2" s="556"/>
      <c r="H2" s="556"/>
      <c r="I2" s="556"/>
      <c r="J2" s="555" t="s">
        <v>63</v>
      </c>
      <c r="K2" s="556"/>
      <c r="L2" s="556"/>
      <c r="M2" s="556"/>
      <c r="N2" s="556"/>
      <c r="O2" s="557"/>
      <c r="P2" s="564" t="s">
        <v>213</v>
      </c>
      <c r="Q2" s="524" t="s">
        <v>206</v>
      </c>
      <c r="R2" s="562"/>
    </row>
    <row r="3" spans="1:18" ht="16.5" customHeight="1">
      <c r="A3" s="553"/>
      <c r="B3" s="527" t="s">
        <v>0</v>
      </c>
      <c r="C3" s="522" t="s">
        <v>122</v>
      </c>
      <c r="D3" s="522" t="s">
        <v>7</v>
      </c>
      <c r="E3" s="522" t="s">
        <v>44</v>
      </c>
      <c r="F3" s="565" t="s">
        <v>43</v>
      </c>
      <c r="G3" s="565"/>
      <c r="H3" s="565"/>
      <c r="I3" s="565"/>
      <c r="J3" s="523" t="s">
        <v>227</v>
      </c>
      <c r="K3" s="564" t="s">
        <v>8</v>
      </c>
      <c r="L3" s="521" t="s">
        <v>60</v>
      </c>
      <c r="M3" s="521"/>
      <c r="N3" s="521"/>
      <c r="O3" s="521"/>
      <c r="P3" s="564"/>
      <c r="Q3" s="521"/>
      <c r="R3" s="562"/>
    </row>
    <row r="4" spans="1:18" ht="38.25">
      <c r="A4" s="554"/>
      <c r="B4" s="528"/>
      <c r="C4" s="524"/>
      <c r="D4" s="524"/>
      <c r="E4" s="524"/>
      <c r="F4" s="178" t="s">
        <v>226</v>
      </c>
      <c r="G4" s="40" t="s">
        <v>124</v>
      </c>
      <c r="H4" s="40" t="s">
        <v>161</v>
      </c>
      <c r="I4" s="183" t="s">
        <v>127</v>
      </c>
      <c r="J4" s="524"/>
      <c r="K4" s="528"/>
      <c r="L4" s="40" t="s">
        <v>123</v>
      </c>
      <c r="M4" s="40" t="s">
        <v>124</v>
      </c>
      <c r="N4" s="183" t="s">
        <v>127</v>
      </c>
      <c r="O4" s="183" t="s">
        <v>161</v>
      </c>
      <c r="P4" s="528"/>
      <c r="Q4" s="521"/>
      <c r="R4" s="563"/>
    </row>
    <row r="5" spans="1:18" ht="14.2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5">
        <v>18</v>
      </c>
    </row>
    <row r="6" spans="1:18" ht="28.5">
      <c r="A6" s="116" t="s">
        <v>66</v>
      </c>
      <c r="B6" s="256">
        <v>52424</v>
      </c>
      <c r="C6" s="256">
        <v>12321</v>
      </c>
      <c r="D6" s="256">
        <v>511630</v>
      </c>
      <c r="E6" s="256">
        <v>21150</v>
      </c>
      <c r="F6" s="256">
        <v>85060</v>
      </c>
      <c r="G6" s="256">
        <v>136579</v>
      </c>
      <c r="H6" s="256"/>
      <c r="I6" s="256">
        <v>76263</v>
      </c>
      <c r="J6" s="256">
        <v>3160833</v>
      </c>
      <c r="K6" s="256">
        <v>629019</v>
      </c>
      <c r="L6" s="256">
        <v>3000</v>
      </c>
      <c r="M6" s="256">
        <v>16555</v>
      </c>
      <c r="N6" s="256">
        <v>324459</v>
      </c>
      <c r="O6" s="256">
        <v>0</v>
      </c>
      <c r="P6" s="256">
        <v>38550</v>
      </c>
      <c r="Q6" s="256">
        <v>0</v>
      </c>
      <c r="R6" s="263">
        <f>SUM(B6:Q6)</f>
        <v>5067843</v>
      </c>
    </row>
    <row r="7" spans="1:18" ht="15">
      <c r="A7" s="441" t="s">
        <v>457</v>
      </c>
      <c r="B7" s="257"/>
      <c r="C7" s="257"/>
      <c r="D7" s="257">
        <v>600</v>
      </c>
      <c r="E7" s="257"/>
      <c r="F7" s="257"/>
      <c r="G7" s="257">
        <v>150</v>
      </c>
      <c r="H7" s="257"/>
      <c r="I7" s="257">
        <v>-10750</v>
      </c>
      <c r="J7" s="257">
        <v>10000</v>
      </c>
      <c r="K7" s="257">
        <v>47851</v>
      </c>
      <c r="L7" s="257"/>
      <c r="M7" s="257"/>
      <c r="N7" s="257">
        <v>-65351</v>
      </c>
      <c r="O7" s="257"/>
      <c r="P7" s="257"/>
      <c r="Q7" s="257"/>
      <c r="R7" s="260">
        <f aca="true" t="shared" si="0" ref="R7:R17">SUM(B7:Q7)</f>
        <v>-17500</v>
      </c>
    </row>
    <row r="8" spans="1:18" ht="15">
      <c r="A8" s="117" t="s">
        <v>458</v>
      </c>
      <c r="B8" s="259">
        <f>SUM(B6:B7)</f>
        <v>52424</v>
      </c>
      <c r="C8" s="259">
        <f aca="true" t="shared" si="1" ref="C8:R8">SUM(C6:C7)</f>
        <v>12321</v>
      </c>
      <c r="D8" s="259">
        <f t="shared" si="1"/>
        <v>512230</v>
      </c>
      <c r="E8" s="259">
        <f t="shared" si="1"/>
        <v>21150</v>
      </c>
      <c r="F8" s="259">
        <f t="shared" si="1"/>
        <v>85060</v>
      </c>
      <c r="G8" s="259">
        <f t="shared" si="1"/>
        <v>136729</v>
      </c>
      <c r="H8" s="259">
        <f t="shared" si="1"/>
        <v>0</v>
      </c>
      <c r="I8" s="259">
        <f t="shared" si="1"/>
        <v>65513</v>
      </c>
      <c r="J8" s="259">
        <f t="shared" si="1"/>
        <v>3170833</v>
      </c>
      <c r="K8" s="259">
        <f t="shared" si="1"/>
        <v>676870</v>
      </c>
      <c r="L8" s="259">
        <f t="shared" si="1"/>
        <v>3000</v>
      </c>
      <c r="M8" s="259">
        <f t="shared" si="1"/>
        <v>16555</v>
      </c>
      <c r="N8" s="259">
        <f t="shared" si="1"/>
        <v>259108</v>
      </c>
      <c r="O8" s="259">
        <f t="shared" si="1"/>
        <v>0</v>
      </c>
      <c r="P8" s="259">
        <f t="shared" si="1"/>
        <v>38550</v>
      </c>
      <c r="Q8" s="259">
        <f t="shared" si="1"/>
        <v>0</v>
      </c>
      <c r="R8" s="264">
        <f t="shared" si="1"/>
        <v>5050343</v>
      </c>
    </row>
    <row r="9" spans="1:18" ht="17.25" customHeight="1">
      <c r="A9" s="146" t="s">
        <v>113</v>
      </c>
      <c r="B9" s="259">
        <v>23975</v>
      </c>
      <c r="C9" s="259">
        <v>4675</v>
      </c>
      <c r="D9" s="259">
        <v>213100</v>
      </c>
      <c r="E9" s="259"/>
      <c r="F9" s="259">
        <v>10497</v>
      </c>
      <c r="G9" s="259">
        <v>9125</v>
      </c>
      <c r="H9" s="259"/>
      <c r="I9" s="259"/>
      <c r="J9" s="259">
        <v>32428</v>
      </c>
      <c r="K9" s="259">
        <v>92177</v>
      </c>
      <c r="L9" s="259">
        <v>0</v>
      </c>
      <c r="M9" s="259">
        <v>0</v>
      </c>
      <c r="N9" s="259">
        <v>0</v>
      </c>
      <c r="O9" s="259">
        <v>0</v>
      </c>
      <c r="P9" s="259">
        <v>38550</v>
      </c>
      <c r="Q9" s="259">
        <v>0</v>
      </c>
      <c r="R9" s="260">
        <f t="shared" si="0"/>
        <v>424527</v>
      </c>
    </row>
    <row r="10" spans="1:18" ht="28.5">
      <c r="A10" s="146" t="s">
        <v>41</v>
      </c>
      <c r="B10" s="259">
        <v>1249705</v>
      </c>
      <c r="C10" s="259">
        <v>261773</v>
      </c>
      <c r="D10" s="259">
        <v>833905</v>
      </c>
      <c r="E10" s="259"/>
      <c r="F10" s="259">
        <v>169</v>
      </c>
      <c r="G10" s="259"/>
      <c r="H10" s="259"/>
      <c r="I10" s="259"/>
      <c r="J10" s="259">
        <v>106971</v>
      </c>
      <c r="K10" s="259">
        <v>30693</v>
      </c>
      <c r="L10" s="259"/>
      <c r="M10" s="259"/>
      <c r="N10" s="259"/>
      <c r="O10" s="259"/>
      <c r="P10" s="259"/>
      <c r="Q10" s="259"/>
      <c r="R10" s="439">
        <f t="shared" si="0"/>
        <v>2483216</v>
      </c>
    </row>
    <row r="11" spans="1:18" ht="15">
      <c r="A11" s="117" t="s">
        <v>457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0">
        <f t="shared" si="0"/>
        <v>0</v>
      </c>
    </row>
    <row r="12" spans="1:18" ht="15">
      <c r="A12" s="117" t="s">
        <v>458</v>
      </c>
      <c r="B12" s="259">
        <f>SUM(B10:B11)</f>
        <v>1249705</v>
      </c>
      <c r="C12" s="259">
        <f>SUM(C10:C11)</f>
        <v>261773</v>
      </c>
      <c r="D12" s="259">
        <f>SUM(D10:D11)</f>
        <v>833905</v>
      </c>
      <c r="E12" s="259"/>
      <c r="F12" s="259">
        <f>SUM(F10:F11)</f>
        <v>169</v>
      </c>
      <c r="G12" s="259"/>
      <c r="H12" s="259"/>
      <c r="I12" s="259"/>
      <c r="J12" s="259">
        <f>SUM(J10:J11)</f>
        <v>106971</v>
      </c>
      <c r="K12" s="259">
        <f>SUM(K10:K11)</f>
        <v>30693</v>
      </c>
      <c r="L12" s="259"/>
      <c r="M12" s="259"/>
      <c r="N12" s="259"/>
      <c r="O12" s="259"/>
      <c r="P12" s="259"/>
      <c r="Q12" s="259"/>
      <c r="R12" s="260">
        <f t="shared" si="0"/>
        <v>2483216</v>
      </c>
    </row>
    <row r="13" spans="1:18" ht="20.25" customHeight="1" thickBot="1">
      <c r="A13" s="147" t="s">
        <v>113</v>
      </c>
      <c r="B13" s="261">
        <v>668415</v>
      </c>
      <c r="C13" s="261">
        <v>140022</v>
      </c>
      <c r="D13" s="261">
        <v>309799</v>
      </c>
      <c r="E13" s="261"/>
      <c r="F13" s="261">
        <v>169</v>
      </c>
      <c r="G13" s="261"/>
      <c r="H13" s="261"/>
      <c r="I13" s="261"/>
      <c r="J13" s="261">
        <v>284</v>
      </c>
      <c r="K13" s="261"/>
      <c r="L13" s="261"/>
      <c r="M13" s="261"/>
      <c r="N13" s="261"/>
      <c r="O13" s="261"/>
      <c r="P13" s="261"/>
      <c r="Q13" s="261"/>
      <c r="R13" s="258">
        <f t="shared" si="0"/>
        <v>1118689</v>
      </c>
    </row>
    <row r="14" spans="1:18" ht="16.5" customHeight="1">
      <c r="A14" s="112" t="s">
        <v>47</v>
      </c>
      <c r="B14" s="262">
        <f aca="true" t="shared" si="2" ref="B14:Q14">SUM(B6+B10)</f>
        <v>1302129</v>
      </c>
      <c r="C14" s="262">
        <f t="shared" si="2"/>
        <v>274094</v>
      </c>
      <c r="D14" s="262">
        <f t="shared" si="2"/>
        <v>1345535</v>
      </c>
      <c r="E14" s="262">
        <f t="shared" si="2"/>
        <v>21150</v>
      </c>
      <c r="F14" s="262">
        <f t="shared" si="2"/>
        <v>85229</v>
      </c>
      <c r="G14" s="262">
        <f t="shared" si="2"/>
        <v>136579</v>
      </c>
      <c r="H14" s="262">
        <f t="shared" si="2"/>
        <v>0</v>
      </c>
      <c r="I14" s="262">
        <f t="shared" si="2"/>
        <v>76263</v>
      </c>
      <c r="J14" s="262">
        <f t="shared" si="2"/>
        <v>3267804</v>
      </c>
      <c r="K14" s="262">
        <f t="shared" si="2"/>
        <v>659712</v>
      </c>
      <c r="L14" s="262">
        <f t="shared" si="2"/>
        <v>3000</v>
      </c>
      <c r="M14" s="262">
        <f t="shared" si="2"/>
        <v>16555</v>
      </c>
      <c r="N14" s="262">
        <f t="shared" si="2"/>
        <v>324459</v>
      </c>
      <c r="O14" s="262">
        <f t="shared" si="2"/>
        <v>0</v>
      </c>
      <c r="P14" s="262">
        <f t="shared" si="2"/>
        <v>38550</v>
      </c>
      <c r="Q14" s="262">
        <f t="shared" si="2"/>
        <v>0</v>
      </c>
      <c r="R14" s="263">
        <f t="shared" si="0"/>
        <v>7551059</v>
      </c>
    </row>
    <row r="15" spans="1:18" ht="16.5" customHeight="1">
      <c r="A15" s="117" t="s">
        <v>457</v>
      </c>
      <c r="B15" s="264">
        <f>SUM(B7+B11)</f>
        <v>0</v>
      </c>
      <c r="C15" s="264">
        <f aca="true" t="shared" si="3" ref="C15:R15">SUM(C7+C11)</f>
        <v>0</v>
      </c>
      <c r="D15" s="264">
        <f t="shared" si="3"/>
        <v>600</v>
      </c>
      <c r="E15" s="264">
        <f t="shared" si="3"/>
        <v>0</v>
      </c>
      <c r="F15" s="264">
        <f t="shared" si="3"/>
        <v>0</v>
      </c>
      <c r="G15" s="264">
        <f t="shared" si="3"/>
        <v>150</v>
      </c>
      <c r="H15" s="264">
        <f t="shared" si="3"/>
        <v>0</v>
      </c>
      <c r="I15" s="264">
        <f t="shared" si="3"/>
        <v>-10750</v>
      </c>
      <c r="J15" s="264">
        <f t="shared" si="3"/>
        <v>10000</v>
      </c>
      <c r="K15" s="264">
        <f t="shared" si="3"/>
        <v>47851</v>
      </c>
      <c r="L15" s="264">
        <f t="shared" si="3"/>
        <v>0</v>
      </c>
      <c r="M15" s="264">
        <f t="shared" si="3"/>
        <v>0</v>
      </c>
      <c r="N15" s="264">
        <f t="shared" si="3"/>
        <v>-65351</v>
      </c>
      <c r="O15" s="264">
        <f t="shared" si="3"/>
        <v>0</v>
      </c>
      <c r="P15" s="264">
        <f t="shared" si="3"/>
        <v>0</v>
      </c>
      <c r="Q15" s="264">
        <f t="shared" si="3"/>
        <v>0</v>
      </c>
      <c r="R15" s="260">
        <f t="shared" si="3"/>
        <v>-17500</v>
      </c>
    </row>
    <row r="16" spans="1:18" ht="16.5" customHeight="1">
      <c r="A16" s="441" t="s">
        <v>458</v>
      </c>
      <c r="B16" s="440">
        <f>SUM(B14:B15)</f>
        <v>1302129</v>
      </c>
      <c r="C16" s="440">
        <f aca="true" t="shared" si="4" ref="C16:R16">SUM(C14:C15)</f>
        <v>274094</v>
      </c>
      <c r="D16" s="440">
        <f t="shared" si="4"/>
        <v>1346135</v>
      </c>
      <c r="E16" s="440">
        <f t="shared" si="4"/>
        <v>21150</v>
      </c>
      <c r="F16" s="440">
        <f t="shared" si="4"/>
        <v>85229</v>
      </c>
      <c r="G16" s="440">
        <f t="shared" si="4"/>
        <v>136729</v>
      </c>
      <c r="H16" s="440">
        <f t="shared" si="4"/>
        <v>0</v>
      </c>
      <c r="I16" s="440">
        <f t="shared" si="4"/>
        <v>65513</v>
      </c>
      <c r="J16" s="440">
        <f t="shared" si="4"/>
        <v>3277804</v>
      </c>
      <c r="K16" s="440">
        <f t="shared" si="4"/>
        <v>707563</v>
      </c>
      <c r="L16" s="440">
        <f t="shared" si="4"/>
        <v>3000</v>
      </c>
      <c r="M16" s="440">
        <f t="shared" si="4"/>
        <v>16555</v>
      </c>
      <c r="N16" s="440">
        <f t="shared" si="4"/>
        <v>259108</v>
      </c>
      <c r="O16" s="440">
        <f t="shared" si="4"/>
        <v>0</v>
      </c>
      <c r="P16" s="440">
        <f t="shared" si="4"/>
        <v>38550</v>
      </c>
      <c r="Q16" s="440">
        <f t="shared" si="4"/>
        <v>0</v>
      </c>
      <c r="R16" s="439">
        <f t="shared" si="4"/>
        <v>7533559</v>
      </c>
    </row>
    <row r="17" spans="1:18" s="2" customFormat="1" ht="15">
      <c r="A17" s="117" t="s">
        <v>64</v>
      </c>
      <c r="B17" s="264">
        <f>B9+B13</f>
        <v>692390</v>
      </c>
      <c r="C17" s="264">
        <f aca="true" t="shared" si="5" ref="C17:Q17">C9+C13</f>
        <v>144697</v>
      </c>
      <c r="D17" s="264">
        <f t="shared" si="5"/>
        <v>522899</v>
      </c>
      <c r="E17" s="264">
        <f t="shared" si="5"/>
        <v>0</v>
      </c>
      <c r="F17" s="264">
        <f t="shared" si="5"/>
        <v>10666</v>
      </c>
      <c r="G17" s="264">
        <f t="shared" si="5"/>
        <v>9125</v>
      </c>
      <c r="H17" s="264">
        <f t="shared" si="5"/>
        <v>0</v>
      </c>
      <c r="I17" s="264">
        <f t="shared" si="5"/>
        <v>0</v>
      </c>
      <c r="J17" s="264">
        <f t="shared" si="5"/>
        <v>32712</v>
      </c>
      <c r="K17" s="264">
        <f t="shared" si="5"/>
        <v>92177</v>
      </c>
      <c r="L17" s="264">
        <f t="shared" si="5"/>
        <v>0</v>
      </c>
      <c r="M17" s="264">
        <f t="shared" si="5"/>
        <v>0</v>
      </c>
      <c r="N17" s="264">
        <f t="shared" si="5"/>
        <v>0</v>
      </c>
      <c r="O17" s="264">
        <f t="shared" si="5"/>
        <v>0</v>
      </c>
      <c r="P17" s="264">
        <f t="shared" si="5"/>
        <v>38550</v>
      </c>
      <c r="Q17" s="264">
        <f t="shared" si="5"/>
        <v>0</v>
      </c>
      <c r="R17" s="260">
        <f t="shared" si="0"/>
        <v>1543216</v>
      </c>
    </row>
    <row r="18" spans="1:18" s="2" customFormat="1" ht="15.75" thickBot="1">
      <c r="A18" s="118" t="s">
        <v>65</v>
      </c>
      <c r="B18" s="265">
        <f>B16-B17</f>
        <v>609739</v>
      </c>
      <c r="C18" s="265">
        <f aca="true" t="shared" si="6" ref="C18:R18">C16-C17</f>
        <v>129397</v>
      </c>
      <c r="D18" s="265">
        <f t="shared" si="6"/>
        <v>823236</v>
      </c>
      <c r="E18" s="265">
        <f t="shared" si="6"/>
        <v>21150</v>
      </c>
      <c r="F18" s="265">
        <f t="shared" si="6"/>
        <v>74563</v>
      </c>
      <c r="G18" s="265">
        <f t="shared" si="6"/>
        <v>127604</v>
      </c>
      <c r="H18" s="265">
        <f t="shared" si="6"/>
        <v>0</v>
      </c>
      <c r="I18" s="265">
        <f t="shared" si="6"/>
        <v>65513</v>
      </c>
      <c r="J18" s="265">
        <f t="shared" si="6"/>
        <v>3245092</v>
      </c>
      <c r="K18" s="265">
        <f t="shared" si="6"/>
        <v>615386</v>
      </c>
      <c r="L18" s="265">
        <f t="shared" si="6"/>
        <v>3000</v>
      </c>
      <c r="M18" s="265">
        <f t="shared" si="6"/>
        <v>16555</v>
      </c>
      <c r="N18" s="265">
        <f t="shared" si="6"/>
        <v>259108</v>
      </c>
      <c r="O18" s="265">
        <f t="shared" si="6"/>
        <v>0</v>
      </c>
      <c r="P18" s="265">
        <f t="shared" si="6"/>
        <v>0</v>
      </c>
      <c r="Q18" s="265">
        <f t="shared" si="6"/>
        <v>0</v>
      </c>
      <c r="R18" s="266">
        <f t="shared" si="6"/>
        <v>5990343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4330708661417323" right="0.15748031496062992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2018.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63" sqref="U63"/>
    </sheetView>
  </sheetViews>
  <sheetFormatPr defaultColWidth="9.140625" defaultRowHeight="12.75"/>
  <cols>
    <col min="1" max="1" width="22.8515625" style="50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10.0039062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547" t="s">
        <v>121</v>
      </c>
      <c r="B1" s="570" t="s">
        <v>46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2"/>
      <c r="P1" s="576" t="s">
        <v>19</v>
      </c>
      <c r="Q1" s="577"/>
      <c r="R1" s="578"/>
      <c r="S1" s="561" t="s">
        <v>6</v>
      </c>
    </row>
    <row r="2" spans="1:19" ht="13.5" customHeight="1">
      <c r="A2" s="519"/>
      <c r="B2" s="573" t="s">
        <v>5</v>
      </c>
      <c r="C2" s="574"/>
      <c r="D2" s="574"/>
      <c r="E2" s="574"/>
      <c r="F2" s="574"/>
      <c r="G2" s="574"/>
      <c r="H2" s="574"/>
      <c r="I2" s="575"/>
      <c r="J2" s="579" t="s">
        <v>63</v>
      </c>
      <c r="K2" s="580"/>
      <c r="L2" s="580"/>
      <c r="M2" s="580"/>
      <c r="N2" s="580"/>
      <c r="O2" s="581"/>
      <c r="P2" s="521" t="s">
        <v>207</v>
      </c>
      <c r="Q2" s="527" t="s">
        <v>208</v>
      </c>
      <c r="R2" s="521" t="s">
        <v>206</v>
      </c>
      <c r="S2" s="562"/>
    </row>
    <row r="3" spans="1:19" ht="20.25" customHeight="1">
      <c r="A3" s="519"/>
      <c r="B3" s="527" t="s">
        <v>0</v>
      </c>
      <c r="C3" s="522" t="s">
        <v>122</v>
      </c>
      <c r="D3" s="522" t="s">
        <v>7</v>
      </c>
      <c r="E3" s="522" t="s">
        <v>44</v>
      </c>
      <c r="F3" s="567" t="s">
        <v>4</v>
      </c>
      <c r="G3" s="568"/>
      <c r="H3" s="568"/>
      <c r="I3" s="569"/>
      <c r="J3" s="521" t="s">
        <v>125</v>
      </c>
      <c r="K3" s="521" t="s">
        <v>126</v>
      </c>
      <c r="L3" s="521" t="s">
        <v>147</v>
      </c>
      <c r="M3" s="521"/>
      <c r="N3" s="521"/>
      <c r="O3" s="521"/>
      <c r="P3" s="521"/>
      <c r="Q3" s="564"/>
      <c r="R3" s="521"/>
      <c r="S3" s="562"/>
    </row>
    <row r="4" spans="1:19" ht="76.5">
      <c r="A4" s="520"/>
      <c r="B4" s="528"/>
      <c r="C4" s="524"/>
      <c r="D4" s="524"/>
      <c r="E4" s="524"/>
      <c r="F4" s="46" t="s">
        <v>162</v>
      </c>
      <c r="G4" s="51" t="s">
        <v>163</v>
      </c>
      <c r="H4" s="179" t="s">
        <v>127</v>
      </c>
      <c r="I4" s="179" t="s">
        <v>161</v>
      </c>
      <c r="J4" s="521"/>
      <c r="K4" s="521"/>
      <c r="L4" s="51" t="s">
        <v>164</v>
      </c>
      <c r="M4" s="51" t="s">
        <v>165</v>
      </c>
      <c r="N4" s="51" t="s">
        <v>45</v>
      </c>
      <c r="O4" s="51" t="s">
        <v>166</v>
      </c>
      <c r="P4" s="521"/>
      <c r="Q4" s="528"/>
      <c r="R4" s="521"/>
      <c r="S4" s="563"/>
    </row>
    <row r="5" spans="1:19" ht="1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62">
        <v>19</v>
      </c>
    </row>
    <row r="6" spans="1:21" s="57" customFormat="1" ht="14.25">
      <c r="A6" s="56" t="s">
        <v>88</v>
      </c>
      <c r="B6" s="283">
        <v>51424</v>
      </c>
      <c r="C6" s="283">
        <v>12126</v>
      </c>
      <c r="D6" s="283">
        <v>68470</v>
      </c>
      <c r="E6" s="283"/>
      <c r="F6" s="283"/>
      <c r="G6" s="283">
        <v>24000</v>
      </c>
      <c r="H6" s="283"/>
      <c r="I6" s="283"/>
      <c r="J6" s="283">
        <v>0</v>
      </c>
      <c r="K6" s="283">
        <v>0</v>
      </c>
      <c r="L6" s="283"/>
      <c r="M6" s="283">
        <v>6150</v>
      </c>
      <c r="N6" s="283"/>
      <c r="O6" s="283"/>
      <c r="P6" s="283"/>
      <c r="Q6" s="283"/>
      <c r="R6" s="188"/>
      <c r="S6" s="309">
        <f aca="true" t="shared" si="0" ref="S6:S28">SUM(B6:R6)</f>
        <v>162170</v>
      </c>
      <c r="T6" s="60"/>
      <c r="U6" s="59"/>
    </row>
    <row r="7" spans="1:21" s="57" customFormat="1" ht="14.25">
      <c r="A7" s="134" t="s">
        <v>112</v>
      </c>
      <c r="B7" s="98">
        <v>23975</v>
      </c>
      <c r="C7" s="98">
        <v>4675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90"/>
      <c r="S7" s="99">
        <f t="shared" si="0"/>
        <v>28650</v>
      </c>
      <c r="T7" s="60"/>
      <c r="U7" s="59"/>
    </row>
    <row r="8" spans="1:20" s="57" customFormat="1" ht="26.25">
      <c r="A8" s="58" t="s">
        <v>102</v>
      </c>
      <c r="B8" s="98"/>
      <c r="C8" s="98"/>
      <c r="D8" s="98">
        <v>20300</v>
      </c>
      <c r="E8" s="98"/>
      <c r="F8" s="98"/>
      <c r="G8" s="98"/>
      <c r="H8" s="98"/>
      <c r="I8" s="98"/>
      <c r="J8" s="98">
        <v>0</v>
      </c>
      <c r="K8" s="98">
        <v>10000</v>
      </c>
      <c r="L8" s="98"/>
      <c r="M8" s="98"/>
      <c r="N8" s="98"/>
      <c r="O8" s="98"/>
      <c r="P8" s="98"/>
      <c r="Q8" s="98"/>
      <c r="R8" s="190"/>
      <c r="S8" s="99">
        <f t="shared" si="0"/>
        <v>30300</v>
      </c>
      <c r="T8" s="60"/>
    </row>
    <row r="9" spans="1:20" s="57" customFormat="1" ht="14.25">
      <c r="A9" s="134" t="s">
        <v>112</v>
      </c>
      <c r="B9" s="135"/>
      <c r="C9" s="135"/>
      <c r="D9" s="135">
        <v>20300</v>
      </c>
      <c r="E9" s="135"/>
      <c r="F9" s="135"/>
      <c r="G9" s="135"/>
      <c r="H9" s="135"/>
      <c r="I9" s="135"/>
      <c r="J9" s="135"/>
      <c r="K9" s="135">
        <v>10000</v>
      </c>
      <c r="L9" s="135"/>
      <c r="M9" s="135"/>
      <c r="N9" s="135"/>
      <c r="O9" s="135"/>
      <c r="P9" s="98"/>
      <c r="Q9" s="135"/>
      <c r="R9" s="211"/>
      <c r="S9" s="99">
        <f t="shared" si="0"/>
        <v>30300</v>
      </c>
      <c r="T9" s="60"/>
    </row>
    <row r="10" spans="1:21" s="57" customFormat="1" ht="26.25">
      <c r="A10" s="58" t="s">
        <v>95</v>
      </c>
      <c r="B10" s="98"/>
      <c r="C10" s="98"/>
      <c r="D10" s="98">
        <v>123838</v>
      </c>
      <c r="E10" s="98"/>
      <c r="F10" s="98"/>
      <c r="G10" s="98"/>
      <c r="H10" s="98"/>
      <c r="I10" s="98"/>
      <c r="J10" s="98">
        <v>190880</v>
      </c>
      <c r="K10" s="98">
        <v>68058</v>
      </c>
      <c r="L10" s="98"/>
      <c r="M10" s="98"/>
      <c r="N10" s="98"/>
      <c r="O10" s="98"/>
      <c r="P10" s="98"/>
      <c r="Q10" s="98"/>
      <c r="R10" s="190"/>
      <c r="S10" s="99">
        <f t="shared" si="0"/>
        <v>382776</v>
      </c>
      <c r="T10" s="60"/>
      <c r="U10" s="59"/>
    </row>
    <row r="11" spans="1:21" s="57" customFormat="1" ht="14.25">
      <c r="A11" s="134" t="s">
        <v>457</v>
      </c>
      <c r="B11" s="98"/>
      <c r="C11" s="98"/>
      <c r="D11" s="98"/>
      <c r="E11" s="98"/>
      <c r="F11" s="98"/>
      <c r="G11" s="98"/>
      <c r="H11" s="98"/>
      <c r="I11" s="98"/>
      <c r="J11" s="98">
        <v>10000</v>
      </c>
      <c r="K11" s="98"/>
      <c r="L11" s="98"/>
      <c r="M11" s="98"/>
      <c r="N11" s="98"/>
      <c r="O11" s="98"/>
      <c r="P11" s="98"/>
      <c r="Q11" s="98"/>
      <c r="R11" s="190"/>
      <c r="S11" s="99">
        <f t="shared" si="0"/>
        <v>10000</v>
      </c>
      <c r="T11" s="60"/>
      <c r="U11" s="59"/>
    </row>
    <row r="12" spans="1:21" s="57" customFormat="1" ht="14.25">
      <c r="A12" s="134" t="s">
        <v>458</v>
      </c>
      <c r="B12" s="98"/>
      <c r="C12" s="98"/>
      <c r="D12" s="98">
        <f>SUM(D10:D11)</f>
        <v>123838</v>
      </c>
      <c r="E12" s="98"/>
      <c r="F12" s="98"/>
      <c r="G12" s="98"/>
      <c r="H12" s="98"/>
      <c r="I12" s="98"/>
      <c r="J12" s="98">
        <f>SUM(J10:J11)</f>
        <v>200880</v>
      </c>
      <c r="K12" s="98">
        <f>SUM(K10:K11)</f>
        <v>68058</v>
      </c>
      <c r="L12" s="98"/>
      <c r="M12" s="98"/>
      <c r="N12" s="98"/>
      <c r="O12" s="98"/>
      <c r="P12" s="98"/>
      <c r="Q12" s="98"/>
      <c r="R12" s="190"/>
      <c r="S12" s="99">
        <f t="shared" si="0"/>
        <v>392776</v>
      </c>
      <c r="T12" s="60"/>
      <c r="U12" s="59"/>
    </row>
    <row r="13" spans="1:21" s="57" customFormat="1" ht="14.25">
      <c r="A13" s="58" t="s">
        <v>373</v>
      </c>
      <c r="B13" s="98"/>
      <c r="C13" s="98"/>
      <c r="D13" s="98"/>
      <c r="E13" s="98"/>
      <c r="F13" s="98"/>
      <c r="G13" s="98"/>
      <c r="H13" s="98"/>
      <c r="I13" s="98"/>
      <c r="J13" s="98">
        <v>11000</v>
      </c>
      <c r="K13" s="98"/>
      <c r="L13" s="98"/>
      <c r="M13" s="98"/>
      <c r="N13" s="98"/>
      <c r="O13" s="98"/>
      <c r="P13" s="98"/>
      <c r="Q13" s="98"/>
      <c r="R13" s="190"/>
      <c r="S13" s="99">
        <f t="shared" si="0"/>
        <v>11000</v>
      </c>
      <c r="T13" s="60"/>
      <c r="U13" s="59"/>
    </row>
    <row r="14" spans="1:21" s="57" customFormat="1" ht="14.25">
      <c r="A14" s="58" t="s">
        <v>273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>
        <v>38550</v>
      </c>
      <c r="R14" s="190"/>
      <c r="S14" s="99">
        <f t="shared" si="0"/>
        <v>38550</v>
      </c>
      <c r="T14" s="60"/>
      <c r="U14" s="59"/>
    </row>
    <row r="15" spans="1:21" s="57" customFormat="1" ht="14.25">
      <c r="A15" s="134" t="s">
        <v>225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>
        <v>38550</v>
      </c>
      <c r="R15" s="190"/>
      <c r="S15" s="99">
        <f t="shared" si="0"/>
        <v>38550</v>
      </c>
      <c r="T15" s="60"/>
      <c r="U15" s="59"/>
    </row>
    <row r="16" spans="1:21" s="57" customFormat="1" ht="26.25">
      <c r="A16" s="58" t="s">
        <v>209</v>
      </c>
      <c r="B16" s="98"/>
      <c r="C16" s="98"/>
      <c r="D16" s="98"/>
      <c r="E16" s="98"/>
      <c r="F16" s="281">
        <v>83260</v>
      </c>
      <c r="G16" s="281"/>
      <c r="H16" s="281"/>
      <c r="I16" s="281"/>
      <c r="J16" s="281"/>
      <c r="K16" s="281"/>
      <c r="L16" s="281">
        <v>3000</v>
      </c>
      <c r="M16" s="281"/>
      <c r="N16" s="281"/>
      <c r="O16" s="281"/>
      <c r="P16" s="281">
        <v>1943710</v>
      </c>
      <c r="Q16" s="98"/>
      <c r="R16" s="190"/>
      <c r="S16" s="282">
        <f t="shared" si="0"/>
        <v>2029970</v>
      </c>
      <c r="T16" s="60"/>
      <c r="U16" s="59"/>
    </row>
    <row r="17" spans="1:21" s="57" customFormat="1" ht="14.25">
      <c r="A17" s="134" t="s">
        <v>112</v>
      </c>
      <c r="B17" s="98"/>
      <c r="C17" s="98"/>
      <c r="D17" s="98"/>
      <c r="E17" s="98"/>
      <c r="F17" s="98">
        <v>10497</v>
      </c>
      <c r="G17" s="98"/>
      <c r="H17" s="98"/>
      <c r="I17" s="98"/>
      <c r="J17" s="98"/>
      <c r="K17" s="98"/>
      <c r="L17" s="98"/>
      <c r="M17" s="98"/>
      <c r="N17" s="98"/>
      <c r="O17" s="98"/>
      <c r="P17" s="98">
        <v>1002872</v>
      </c>
      <c r="Q17" s="98"/>
      <c r="R17" s="190"/>
      <c r="S17" s="192">
        <f t="shared" si="0"/>
        <v>1013369</v>
      </c>
      <c r="T17" s="60"/>
      <c r="U17" s="59"/>
    </row>
    <row r="18" spans="1:21" s="57" customFormat="1" ht="14.25">
      <c r="A18" s="58" t="s">
        <v>269</v>
      </c>
      <c r="B18" s="98"/>
      <c r="C18" s="98"/>
      <c r="D18" s="98">
        <v>1500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190"/>
      <c r="S18" s="192">
        <f t="shared" si="0"/>
        <v>1500</v>
      </c>
      <c r="T18" s="60"/>
      <c r="U18" s="59"/>
    </row>
    <row r="19" spans="1:21" s="57" customFormat="1" ht="14.25">
      <c r="A19" s="58" t="s">
        <v>91</v>
      </c>
      <c r="B19" s="98">
        <v>1000</v>
      </c>
      <c r="C19" s="98">
        <v>195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90"/>
      <c r="S19" s="192">
        <f t="shared" si="0"/>
        <v>1195</v>
      </c>
      <c r="T19" s="60"/>
      <c r="U19" s="59"/>
    </row>
    <row r="20" spans="1:21" s="57" customFormat="1" ht="14.25">
      <c r="A20" s="278" t="s">
        <v>92</v>
      </c>
      <c r="B20" s="138"/>
      <c r="C20" s="138"/>
      <c r="D20" s="138">
        <v>1500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98"/>
      <c r="Q20" s="138"/>
      <c r="R20" s="138"/>
      <c r="S20" s="279">
        <f t="shared" si="0"/>
        <v>1500</v>
      </c>
      <c r="T20" s="60"/>
      <c r="U20" s="61"/>
    </row>
    <row r="21" spans="1:21" s="57" customFormat="1" ht="26.25">
      <c r="A21" s="58" t="s">
        <v>205</v>
      </c>
      <c r="B21" s="98"/>
      <c r="C21" s="98"/>
      <c r="D21" s="98"/>
      <c r="E21" s="98"/>
      <c r="F21" s="98"/>
      <c r="G21" s="98"/>
      <c r="H21" s="98"/>
      <c r="I21" s="98"/>
      <c r="J21" s="98">
        <v>135406</v>
      </c>
      <c r="K21" s="98">
        <v>82177</v>
      </c>
      <c r="L21" s="98"/>
      <c r="M21" s="98"/>
      <c r="N21" s="98"/>
      <c r="O21" s="98"/>
      <c r="P21" s="98"/>
      <c r="Q21" s="98"/>
      <c r="R21" s="190"/>
      <c r="S21" s="192">
        <f t="shared" si="0"/>
        <v>217583</v>
      </c>
      <c r="T21" s="60"/>
      <c r="U21" s="59"/>
    </row>
    <row r="22" spans="1:21" s="57" customFormat="1" ht="14.25">
      <c r="A22" s="134" t="s">
        <v>112</v>
      </c>
      <c r="B22" s="98"/>
      <c r="C22" s="98"/>
      <c r="D22" s="98"/>
      <c r="E22" s="98"/>
      <c r="F22" s="98"/>
      <c r="G22" s="98"/>
      <c r="H22" s="98"/>
      <c r="I22" s="98"/>
      <c r="J22" s="98"/>
      <c r="K22" s="98">
        <v>82177</v>
      </c>
      <c r="L22" s="98"/>
      <c r="M22" s="98"/>
      <c r="N22" s="98"/>
      <c r="O22" s="98"/>
      <c r="P22" s="98"/>
      <c r="Q22" s="98"/>
      <c r="R22" s="190"/>
      <c r="S22" s="192">
        <f t="shared" si="0"/>
        <v>82177</v>
      </c>
      <c r="T22" s="60"/>
      <c r="U22" s="59"/>
    </row>
    <row r="23" spans="1:21" s="57" customFormat="1" ht="14.25">
      <c r="A23" s="58" t="s">
        <v>94</v>
      </c>
      <c r="B23" s="98"/>
      <c r="C23" s="98"/>
      <c r="D23" s="98">
        <v>93250</v>
      </c>
      <c r="E23" s="98"/>
      <c r="F23" s="98"/>
      <c r="G23" s="98">
        <v>9125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90"/>
      <c r="S23" s="192">
        <f t="shared" si="0"/>
        <v>102375</v>
      </c>
      <c r="T23" s="60"/>
      <c r="U23" s="59"/>
    </row>
    <row r="24" spans="1:21" s="57" customFormat="1" ht="14.25">
      <c r="A24" s="134" t="s">
        <v>457</v>
      </c>
      <c r="B24" s="98"/>
      <c r="C24" s="98"/>
      <c r="D24" s="98">
        <v>600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90"/>
      <c r="S24" s="192">
        <f t="shared" si="0"/>
        <v>600</v>
      </c>
      <c r="T24" s="60"/>
      <c r="U24" s="59"/>
    </row>
    <row r="25" spans="1:21" s="57" customFormat="1" ht="14.25">
      <c r="A25" s="134" t="s">
        <v>458</v>
      </c>
      <c r="B25" s="98"/>
      <c r="C25" s="98"/>
      <c r="D25" s="98">
        <f>SUM(D23:D24)</f>
        <v>93850</v>
      </c>
      <c r="E25" s="98"/>
      <c r="F25" s="98"/>
      <c r="G25" s="98">
        <f>SUM(G23:G24)</f>
        <v>9125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90"/>
      <c r="S25" s="192">
        <f t="shared" si="0"/>
        <v>102975</v>
      </c>
      <c r="T25" s="60"/>
      <c r="U25" s="59"/>
    </row>
    <row r="26" spans="1:21" s="57" customFormat="1" ht="14.25">
      <c r="A26" s="134" t="s">
        <v>112</v>
      </c>
      <c r="B26" s="98"/>
      <c r="C26" s="98"/>
      <c r="D26" s="98">
        <v>93250</v>
      </c>
      <c r="E26" s="98"/>
      <c r="F26" s="98"/>
      <c r="G26" s="98">
        <v>9125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190"/>
      <c r="S26" s="192">
        <f t="shared" si="0"/>
        <v>102375</v>
      </c>
      <c r="T26" s="60"/>
      <c r="U26" s="59"/>
    </row>
    <row r="27" spans="1:21" s="57" customFormat="1" ht="14.25">
      <c r="A27" s="210" t="s">
        <v>98</v>
      </c>
      <c r="B27" s="135"/>
      <c r="C27" s="135"/>
      <c r="D27" s="135">
        <v>22150</v>
      </c>
      <c r="E27" s="135"/>
      <c r="F27" s="135"/>
      <c r="G27" s="135"/>
      <c r="H27" s="135"/>
      <c r="I27" s="135"/>
      <c r="J27" s="135">
        <v>144000</v>
      </c>
      <c r="K27" s="135"/>
      <c r="L27" s="135"/>
      <c r="M27" s="135"/>
      <c r="N27" s="135"/>
      <c r="O27" s="135"/>
      <c r="P27" s="98"/>
      <c r="Q27" s="135"/>
      <c r="R27" s="211"/>
      <c r="S27" s="280">
        <f t="shared" si="0"/>
        <v>166150</v>
      </c>
      <c r="T27" s="60"/>
      <c r="U27" s="59"/>
    </row>
    <row r="28" spans="1:21" s="57" customFormat="1" ht="14.25">
      <c r="A28" s="134" t="s">
        <v>112</v>
      </c>
      <c r="B28" s="111"/>
      <c r="C28" s="111"/>
      <c r="D28" s="111">
        <v>20150</v>
      </c>
      <c r="E28" s="111"/>
      <c r="F28" s="111"/>
      <c r="G28" s="111"/>
      <c r="H28" s="111"/>
      <c r="I28" s="111"/>
      <c r="J28" s="111">
        <v>24000</v>
      </c>
      <c r="K28" s="111"/>
      <c r="L28" s="111"/>
      <c r="M28" s="111"/>
      <c r="N28" s="111"/>
      <c r="O28" s="111"/>
      <c r="P28" s="98"/>
      <c r="Q28" s="111"/>
      <c r="R28" s="189"/>
      <c r="S28" s="192">
        <f t="shared" si="0"/>
        <v>44150</v>
      </c>
      <c r="T28" s="60"/>
      <c r="U28" s="59"/>
    </row>
    <row r="29" spans="1:21" s="57" customFormat="1" ht="14.25">
      <c r="A29" s="58" t="s">
        <v>93</v>
      </c>
      <c r="B29" s="98"/>
      <c r="C29" s="98"/>
      <c r="D29" s="98">
        <v>6000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90"/>
      <c r="S29" s="192">
        <f aca="true" t="shared" si="1" ref="S29:S38">SUM(B29:R29)</f>
        <v>6000</v>
      </c>
      <c r="T29" s="60"/>
      <c r="U29" s="59"/>
    </row>
    <row r="30" spans="1:21" s="57" customFormat="1" ht="15" thickBot="1">
      <c r="A30" s="145" t="s">
        <v>112</v>
      </c>
      <c r="B30" s="123"/>
      <c r="C30" s="123"/>
      <c r="D30" s="123">
        <v>5000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91"/>
      <c r="S30" s="268">
        <f t="shared" si="1"/>
        <v>5000</v>
      </c>
      <c r="T30" s="60"/>
      <c r="U30" s="59"/>
    </row>
    <row r="31" spans="1:21" s="57" customFormat="1" ht="14.25">
      <c r="A31" s="56" t="s">
        <v>241</v>
      </c>
      <c r="B31" s="283"/>
      <c r="C31" s="283"/>
      <c r="D31" s="283">
        <v>11100</v>
      </c>
      <c r="E31" s="283"/>
      <c r="F31" s="283"/>
      <c r="G31" s="283"/>
      <c r="H31" s="283"/>
      <c r="I31" s="283"/>
      <c r="J31" s="283">
        <v>2665569</v>
      </c>
      <c r="K31" s="283">
        <v>16000</v>
      </c>
      <c r="L31" s="283"/>
      <c r="M31" s="283"/>
      <c r="N31" s="283"/>
      <c r="O31" s="283"/>
      <c r="P31" s="283"/>
      <c r="Q31" s="283"/>
      <c r="R31" s="283"/>
      <c r="S31" s="309">
        <f t="shared" si="1"/>
        <v>2692669</v>
      </c>
      <c r="T31" s="60"/>
      <c r="U31" s="59"/>
    </row>
    <row r="32" spans="1:21" s="57" customFormat="1" ht="14.25">
      <c r="A32" s="134" t="s">
        <v>112</v>
      </c>
      <c r="B32" s="98"/>
      <c r="C32" s="98"/>
      <c r="D32" s="98">
        <v>100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>
        <f t="shared" si="1"/>
        <v>100</v>
      </c>
      <c r="T32" s="60"/>
      <c r="U32" s="59"/>
    </row>
    <row r="33" spans="1:20" s="57" customFormat="1" ht="14.25">
      <c r="A33" s="278" t="s">
        <v>89</v>
      </c>
      <c r="B33" s="98"/>
      <c r="C33" s="98"/>
      <c r="D33" s="98">
        <v>56209</v>
      </c>
      <c r="E33" s="98"/>
      <c r="F33" s="98"/>
      <c r="G33" s="98"/>
      <c r="H33" s="98"/>
      <c r="I33" s="98"/>
      <c r="J33" s="98">
        <v>8428</v>
      </c>
      <c r="K33" s="98"/>
      <c r="L33" s="98"/>
      <c r="M33" s="98"/>
      <c r="N33" s="98"/>
      <c r="O33" s="98"/>
      <c r="P33" s="98"/>
      <c r="Q33" s="98"/>
      <c r="R33" s="190"/>
      <c r="S33" s="192">
        <f t="shared" si="1"/>
        <v>64637</v>
      </c>
      <c r="T33" s="60"/>
    </row>
    <row r="34" spans="1:20" s="57" customFormat="1" ht="14.25">
      <c r="A34" s="134" t="s">
        <v>112</v>
      </c>
      <c r="B34" s="98"/>
      <c r="C34" s="98"/>
      <c r="D34" s="98">
        <v>48500</v>
      </c>
      <c r="E34" s="98"/>
      <c r="F34" s="98"/>
      <c r="G34" s="98"/>
      <c r="H34" s="98"/>
      <c r="I34" s="98"/>
      <c r="J34" s="98">
        <v>8428</v>
      </c>
      <c r="K34" s="98"/>
      <c r="L34" s="98"/>
      <c r="M34" s="98"/>
      <c r="N34" s="98"/>
      <c r="O34" s="98"/>
      <c r="P34" s="98"/>
      <c r="Q34" s="98"/>
      <c r="R34" s="190"/>
      <c r="S34" s="192">
        <f t="shared" si="1"/>
        <v>56928</v>
      </c>
      <c r="T34" s="60"/>
    </row>
    <row r="35" spans="1:21" s="57" customFormat="1" ht="14.25">
      <c r="A35" s="278" t="s">
        <v>96</v>
      </c>
      <c r="B35" s="138"/>
      <c r="C35" s="138"/>
      <c r="D35" s="138">
        <v>8350</v>
      </c>
      <c r="E35" s="138"/>
      <c r="F35" s="138"/>
      <c r="G35" s="138"/>
      <c r="H35" s="138"/>
      <c r="I35" s="138"/>
      <c r="J35" s="138">
        <v>550</v>
      </c>
      <c r="K35" s="138"/>
      <c r="L35" s="138"/>
      <c r="M35" s="138"/>
      <c r="N35" s="138"/>
      <c r="O35" s="138"/>
      <c r="P35" s="138"/>
      <c r="Q35" s="138"/>
      <c r="R35" s="442"/>
      <c r="S35" s="280">
        <f t="shared" si="1"/>
        <v>8900</v>
      </c>
      <c r="T35" s="60"/>
      <c r="U35" s="59"/>
    </row>
    <row r="36" spans="1:21" s="57" customFormat="1" ht="14.25">
      <c r="A36" s="134" t="s">
        <v>112</v>
      </c>
      <c r="B36" s="98"/>
      <c r="C36" s="98"/>
      <c r="D36" s="98">
        <v>3800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190"/>
      <c r="S36" s="192">
        <f t="shared" si="1"/>
        <v>3800</v>
      </c>
      <c r="T36" s="60"/>
      <c r="U36" s="59"/>
    </row>
    <row r="37" spans="1:21" s="57" customFormat="1" ht="26.25">
      <c r="A37" s="58" t="s">
        <v>90</v>
      </c>
      <c r="B37" s="98"/>
      <c r="C37" s="98"/>
      <c r="D37" s="98">
        <v>22000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9">
        <f t="shared" si="1"/>
        <v>22000</v>
      </c>
      <c r="T37" s="60"/>
      <c r="U37" s="59"/>
    </row>
    <row r="38" spans="1:21" s="57" customFormat="1" ht="14.25">
      <c r="A38" s="134" t="s">
        <v>112</v>
      </c>
      <c r="B38" s="98"/>
      <c r="C38" s="98"/>
      <c r="D38" s="98">
        <v>22000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>
        <f t="shared" si="1"/>
        <v>22000</v>
      </c>
      <c r="T38" s="60"/>
      <c r="U38" s="59"/>
    </row>
    <row r="39" spans="1:21" s="57" customFormat="1" ht="14.25">
      <c r="A39" s="58" t="s">
        <v>99</v>
      </c>
      <c r="B39" s="98"/>
      <c r="C39" s="98"/>
      <c r="D39" s="98">
        <v>1580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190"/>
      <c r="S39" s="192">
        <f aca="true" t="shared" si="2" ref="S39:S52">SUM(B39:R39)</f>
        <v>1580</v>
      </c>
      <c r="T39" s="60"/>
      <c r="U39" s="59"/>
    </row>
    <row r="40" spans="1:21" s="57" customFormat="1" ht="26.25">
      <c r="A40" s="58" t="s">
        <v>271</v>
      </c>
      <c r="B40" s="98"/>
      <c r="C40" s="98"/>
      <c r="D40" s="98">
        <v>1489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190"/>
      <c r="S40" s="192">
        <f t="shared" si="2"/>
        <v>1489</v>
      </c>
      <c r="T40" s="60"/>
      <c r="U40" s="59"/>
    </row>
    <row r="41" spans="1:21" s="57" customFormat="1" ht="26.25">
      <c r="A41" s="58" t="s">
        <v>182</v>
      </c>
      <c r="B41" s="98"/>
      <c r="C41" s="98"/>
      <c r="D41" s="98"/>
      <c r="E41" s="98"/>
      <c r="F41" s="98"/>
      <c r="G41" s="281">
        <v>8500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190"/>
      <c r="S41" s="192">
        <f t="shared" si="2"/>
        <v>8500</v>
      </c>
      <c r="T41" s="60"/>
      <c r="U41" s="59"/>
    </row>
    <row r="42" spans="1:21" s="57" customFormat="1" ht="14.25">
      <c r="A42" s="134" t="s">
        <v>457</v>
      </c>
      <c r="B42" s="98"/>
      <c r="C42" s="98"/>
      <c r="D42" s="98"/>
      <c r="E42" s="98"/>
      <c r="F42" s="98"/>
      <c r="G42" s="281">
        <v>100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190"/>
      <c r="S42" s="192">
        <f t="shared" si="2"/>
        <v>100</v>
      </c>
      <c r="T42" s="60"/>
      <c r="U42" s="59"/>
    </row>
    <row r="43" spans="1:21" s="57" customFormat="1" ht="14.25">
      <c r="A43" s="134" t="s">
        <v>458</v>
      </c>
      <c r="B43" s="98"/>
      <c r="C43" s="98"/>
      <c r="D43" s="98"/>
      <c r="E43" s="98"/>
      <c r="F43" s="98"/>
      <c r="G43" s="281">
        <f>SUM(G41:G42)</f>
        <v>8600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190"/>
      <c r="S43" s="192">
        <f t="shared" si="2"/>
        <v>8600</v>
      </c>
      <c r="T43" s="60"/>
      <c r="U43" s="59"/>
    </row>
    <row r="44" spans="1:21" s="57" customFormat="1" ht="14.25">
      <c r="A44" s="58" t="s">
        <v>211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>
        <v>4905</v>
      </c>
      <c r="N44" s="98"/>
      <c r="O44" s="98"/>
      <c r="P44" s="98"/>
      <c r="Q44" s="98"/>
      <c r="R44" s="190"/>
      <c r="S44" s="192">
        <f t="shared" si="2"/>
        <v>4905</v>
      </c>
      <c r="T44" s="60"/>
      <c r="U44" s="59"/>
    </row>
    <row r="45" spans="1:21" s="57" customFormat="1" ht="14.25">
      <c r="A45" s="58" t="s">
        <v>100</v>
      </c>
      <c r="B45" s="98"/>
      <c r="C45" s="98"/>
      <c r="D45" s="98"/>
      <c r="E45" s="98"/>
      <c r="F45" s="98"/>
      <c r="G45" s="98">
        <v>55454</v>
      </c>
      <c r="H45" s="98"/>
      <c r="J45" s="98"/>
      <c r="K45" s="98"/>
      <c r="L45" s="98"/>
      <c r="M45" s="98"/>
      <c r="N45" s="98"/>
      <c r="O45" s="98"/>
      <c r="P45" s="98"/>
      <c r="Q45" s="98"/>
      <c r="R45" s="190"/>
      <c r="S45" s="192">
        <f t="shared" si="2"/>
        <v>55454</v>
      </c>
      <c r="T45" s="60"/>
      <c r="U45" s="59"/>
    </row>
    <row r="46" spans="1:21" s="57" customFormat="1" ht="14.25">
      <c r="A46" s="134" t="s">
        <v>457</v>
      </c>
      <c r="B46" s="98"/>
      <c r="C46" s="98"/>
      <c r="D46" s="98"/>
      <c r="E46" s="98"/>
      <c r="F46" s="98"/>
      <c r="G46" s="98">
        <v>50</v>
      </c>
      <c r="H46" s="98"/>
      <c r="I46" s="443"/>
      <c r="J46" s="98"/>
      <c r="K46" s="98"/>
      <c r="L46" s="98"/>
      <c r="M46" s="98"/>
      <c r="N46" s="98"/>
      <c r="O46" s="98"/>
      <c r="P46" s="98"/>
      <c r="Q46" s="98"/>
      <c r="R46" s="190"/>
      <c r="S46" s="192">
        <f t="shared" si="2"/>
        <v>50</v>
      </c>
      <c r="T46" s="60"/>
      <c r="U46" s="59"/>
    </row>
    <row r="47" spans="1:21" s="57" customFormat="1" ht="14.25">
      <c r="A47" s="134" t="s">
        <v>458</v>
      </c>
      <c r="B47" s="98"/>
      <c r="C47" s="98"/>
      <c r="D47" s="98"/>
      <c r="E47" s="98"/>
      <c r="F47" s="98"/>
      <c r="G47" s="98">
        <f>SUM(G45:G46)</f>
        <v>55504</v>
      </c>
      <c r="H47" s="98"/>
      <c r="J47" s="98"/>
      <c r="K47" s="98"/>
      <c r="L47" s="98"/>
      <c r="M47" s="98"/>
      <c r="N47" s="98"/>
      <c r="O47" s="98"/>
      <c r="P47" s="98"/>
      <c r="Q47" s="98"/>
      <c r="R47" s="190"/>
      <c r="S47" s="192">
        <f t="shared" si="2"/>
        <v>55504</v>
      </c>
      <c r="T47" s="60"/>
      <c r="U47" s="59"/>
    </row>
    <row r="48" spans="1:21" s="57" customFormat="1" ht="26.25">
      <c r="A48" s="58" t="s">
        <v>101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281">
        <v>5500</v>
      </c>
      <c r="N48" s="98"/>
      <c r="O48" s="98"/>
      <c r="P48" s="98"/>
      <c r="Q48" s="98"/>
      <c r="R48" s="190"/>
      <c r="S48" s="192">
        <f t="shared" si="2"/>
        <v>5500</v>
      </c>
      <c r="T48" s="60"/>
      <c r="U48" s="59"/>
    </row>
    <row r="49" spans="1:21" s="57" customFormat="1" ht="26.25">
      <c r="A49" s="58" t="s">
        <v>371</v>
      </c>
      <c r="B49" s="98"/>
      <c r="C49" s="98"/>
      <c r="D49" s="98"/>
      <c r="E49" s="98"/>
      <c r="F49" s="98"/>
      <c r="G49" s="98"/>
      <c r="H49" s="98"/>
      <c r="I49" s="98"/>
      <c r="J49" s="98"/>
      <c r="K49" s="98">
        <v>262938</v>
      </c>
      <c r="L49" s="98"/>
      <c r="M49" s="281"/>
      <c r="N49" s="98"/>
      <c r="O49" s="98"/>
      <c r="Q49" s="98"/>
      <c r="R49" s="190"/>
      <c r="S49" s="192">
        <f t="shared" si="2"/>
        <v>262938</v>
      </c>
      <c r="T49" s="60"/>
      <c r="U49" s="59"/>
    </row>
    <row r="50" spans="1:21" s="57" customFormat="1" ht="14.25">
      <c r="A50" s="134" t="s">
        <v>457</v>
      </c>
      <c r="B50" s="98"/>
      <c r="C50" s="98"/>
      <c r="D50" s="98"/>
      <c r="E50" s="98"/>
      <c r="F50" s="98"/>
      <c r="G50" s="98"/>
      <c r="H50" s="98"/>
      <c r="I50" s="98"/>
      <c r="J50" s="98"/>
      <c r="K50" s="98">
        <v>18780</v>
      </c>
      <c r="L50" s="98"/>
      <c r="M50" s="281"/>
      <c r="N50" s="98"/>
      <c r="O50" s="98"/>
      <c r="P50" s="443"/>
      <c r="Q50" s="98"/>
      <c r="R50" s="190"/>
      <c r="S50" s="192">
        <f t="shared" si="2"/>
        <v>18780</v>
      </c>
      <c r="T50" s="60"/>
      <c r="U50" s="59"/>
    </row>
    <row r="51" spans="1:21" s="57" customFormat="1" ht="14.25">
      <c r="A51" s="134" t="s">
        <v>458</v>
      </c>
      <c r="B51" s="98"/>
      <c r="C51" s="98"/>
      <c r="D51" s="98"/>
      <c r="E51" s="98"/>
      <c r="F51" s="98"/>
      <c r="G51" s="98"/>
      <c r="H51" s="98"/>
      <c r="I51" s="98"/>
      <c r="J51" s="98"/>
      <c r="K51" s="98">
        <f>SUM(K49:K50)</f>
        <v>281718</v>
      </c>
      <c r="L51" s="98"/>
      <c r="M51" s="281"/>
      <c r="N51" s="98"/>
      <c r="O51" s="98"/>
      <c r="P51" s="443"/>
      <c r="Q51" s="98"/>
      <c r="R51" s="190"/>
      <c r="S51" s="192">
        <f t="shared" si="2"/>
        <v>281718</v>
      </c>
      <c r="T51" s="60"/>
      <c r="U51" s="59"/>
    </row>
    <row r="52" spans="1:21" s="57" customFormat="1" ht="27" thickBot="1">
      <c r="A52" s="480" t="s">
        <v>372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>
        <v>79317</v>
      </c>
      <c r="L52" s="123"/>
      <c r="M52" s="481"/>
      <c r="N52" s="123"/>
      <c r="O52" s="123"/>
      <c r="P52" s="482"/>
      <c r="Q52" s="123"/>
      <c r="R52" s="191"/>
      <c r="S52" s="268">
        <f t="shared" si="2"/>
        <v>79317</v>
      </c>
      <c r="T52" s="60"/>
      <c r="U52" s="59"/>
    </row>
    <row r="53" spans="1:21" s="57" customFormat="1" ht="26.25">
      <c r="A53" s="56" t="s">
        <v>268</v>
      </c>
      <c r="B53" s="283"/>
      <c r="C53" s="283"/>
      <c r="D53" s="483">
        <v>1000</v>
      </c>
      <c r="E53" s="283"/>
      <c r="F53" s="283"/>
      <c r="G53" s="483">
        <v>39500</v>
      </c>
      <c r="H53" s="283"/>
      <c r="I53" s="283"/>
      <c r="J53" s="283"/>
      <c r="K53" s="283">
        <v>110529</v>
      </c>
      <c r="L53" s="283"/>
      <c r="M53" s="283"/>
      <c r="N53" s="283"/>
      <c r="O53" s="283"/>
      <c r="P53" s="283"/>
      <c r="Q53" s="283"/>
      <c r="R53" s="188"/>
      <c r="S53" s="269">
        <f aca="true" t="shared" si="3" ref="S53:S60">SUM(B53:R53)</f>
        <v>151029</v>
      </c>
      <c r="T53" s="60"/>
      <c r="U53" s="59"/>
    </row>
    <row r="54" spans="1:21" s="57" customFormat="1" ht="14.25">
      <c r="A54" s="134" t="s">
        <v>457</v>
      </c>
      <c r="B54" s="98"/>
      <c r="C54" s="98"/>
      <c r="D54" s="281"/>
      <c r="E54" s="98"/>
      <c r="F54" s="98"/>
      <c r="G54" s="281"/>
      <c r="H54" s="98"/>
      <c r="I54" s="98"/>
      <c r="J54" s="98"/>
      <c r="K54" s="98">
        <v>29071</v>
      </c>
      <c r="L54" s="98"/>
      <c r="M54" s="98"/>
      <c r="N54" s="98"/>
      <c r="O54" s="98"/>
      <c r="P54" s="98"/>
      <c r="Q54" s="98"/>
      <c r="R54" s="190"/>
      <c r="S54" s="192">
        <f t="shared" si="3"/>
        <v>29071</v>
      </c>
      <c r="T54" s="60"/>
      <c r="U54" s="59"/>
    </row>
    <row r="55" spans="1:21" s="57" customFormat="1" ht="14.25">
      <c r="A55" s="134" t="s">
        <v>458</v>
      </c>
      <c r="B55" s="98"/>
      <c r="C55" s="98"/>
      <c r="D55" s="281">
        <f>SUM(D53:D54)</f>
        <v>1000</v>
      </c>
      <c r="E55" s="98"/>
      <c r="F55" s="98"/>
      <c r="G55" s="281">
        <f>SUM(G53:G54)</f>
        <v>39500</v>
      </c>
      <c r="H55" s="98"/>
      <c r="I55" s="98"/>
      <c r="J55" s="98"/>
      <c r="K55" s="98">
        <f>SUM(K53:K54)</f>
        <v>139600</v>
      </c>
      <c r="L55" s="98"/>
      <c r="M55" s="98"/>
      <c r="N55" s="98"/>
      <c r="O55" s="98"/>
      <c r="P55" s="98"/>
      <c r="Q55" s="98"/>
      <c r="R55" s="190"/>
      <c r="S55" s="192">
        <f t="shared" si="3"/>
        <v>180100</v>
      </c>
      <c r="T55" s="60"/>
      <c r="U55" s="59"/>
    </row>
    <row r="56" spans="1:21" s="57" customFormat="1" ht="26.25">
      <c r="A56" s="58" t="s">
        <v>169</v>
      </c>
      <c r="B56" s="98"/>
      <c r="C56" s="98"/>
      <c r="D56" s="98"/>
      <c r="E56" s="98"/>
      <c r="F56" s="98"/>
      <c r="G56" s="98"/>
      <c r="H56" s="98"/>
      <c r="I56" s="98"/>
      <c r="J56" s="281">
        <v>5000</v>
      </c>
      <c r="K56" s="98"/>
      <c r="L56" s="98"/>
      <c r="M56" s="98"/>
      <c r="N56" s="98"/>
      <c r="O56" s="98"/>
      <c r="P56" s="98"/>
      <c r="Q56" s="98"/>
      <c r="R56" s="190"/>
      <c r="S56" s="192">
        <f t="shared" si="3"/>
        <v>5000</v>
      </c>
      <c r="T56" s="60"/>
      <c r="U56" s="59"/>
    </row>
    <row r="57" spans="1:21" s="57" customFormat="1" ht="14.25">
      <c r="A57" s="58" t="s">
        <v>272</v>
      </c>
      <c r="B57" s="98"/>
      <c r="C57" s="98"/>
      <c r="D57" s="98">
        <v>72894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190"/>
      <c r="S57" s="192">
        <f t="shared" si="3"/>
        <v>72894</v>
      </c>
      <c r="T57" s="60"/>
      <c r="U57" s="59"/>
    </row>
    <row r="58" spans="1:21" s="57" customFormat="1" ht="26.25">
      <c r="A58" s="58" t="s">
        <v>170</v>
      </c>
      <c r="B58" s="98"/>
      <c r="C58" s="98"/>
      <c r="D58" s="98"/>
      <c r="E58" s="281">
        <v>21150</v>
      </c>
      <c r="F58" s="281">
        <v>1800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190"/>
      <c r="S58" s="192">
        <f t="shared" si="3"/>
        <v>22950</v>
      </c>
      <c r="T58" s="60"/>
      <c r="U58" s="59"/>
    </row>
    <row r="59" spans="1:21" s="57" customFormat="1" ht="14.25">
      <c r="A59" s="210" t="s">
        <v>97</v>
      </c>
      <c r="B59" s="135"/>
      <c r="C59" s="135"/>
      <c r="D59" s="135"/>
      <c r="E59" s="135"/>
      <c r="F59" s="135"/>
      <c r="G59" s="135"/>
      <c r="H59" s="135">
        <v>76263</v>
      </c>
      <c r="I59" s="135"/>
      <c r="J59" s="135"/>
      <c r="K59" s="135"/>
      <c r="L59" s="135"/>
      <c r="M59" s="135"/>
      <c r="N59" s="135">
        <v>324459</v>
      </c>
      <c r="O59" s="135"/>
      <c r="P59" s="111"/>
      <c r="Q59" s="135"/>
      <c r="R59" s="211"/>
      <c r="S59" s="267">
        <f t="shared" si="3"/>
        <v>400722</v>
      </c>
      <c r="T59" s="60"/>
      <c r="U59" s="59"/>
    </row>
    <row r="60" spans="1:21" s="57" customFormat="1" ht="14.25">
      <c r="A60" s="134" t="s">
        <v>457</v>
      </c>
      <c r="B60" s="98"/>
      <c r="C60" s="98"/>
      <c r="D60" s="98"/>
      <c r="E60" s="98"/>
      <c r="F60" s="98"/>
      <c r="G60" s="98"/>
      <c r="H60" s="98">
        <v>-10750</v>
      </c>
      <c r="I60" s="98"/>
      <c r="J60" s="98"/>
      <c r="K60" s="98"/>
      <c r="L60" s="98"/>
      <c r="M60" s="98"/>
      <c r="N60" s="98">
        <v>-65351</v>
      </c>
      <c r="O60" s="98"/>
      <c r="P60" s="98"/>
      <c r="Q60" s="98"/>
      <c r="R60" s="479"/>
      <c r="S60" s="192">
        <f t="shared" si="3"/>
        <v>-76101</v>
      </c>
      <c r="T60" s="60"/>
      <c r="U60" s="59"/>
    </row>
    <row r="61" spans="1:21" s="57" customFormat="1" ht="15" thickBot="1">
      <c r="A61" s="134" t="s">
        <v>458</v>
      </c>
      <c r="B61" s="135"/>
      <c r="C61" s="135"/>
      <c r="D61" s="135"/>
      <c r="E61" s="135"/>
      <c r="F61" s="135"/>
      <c r="G61" s="135"/>
      <c r="H61" s="135">
        <f>SUM(H59:H60)</f>
        <v>65513</v>
      </c>
      <c r="I61" s="135"/>
      <c r="J61" s="135"/>
      <c r="K61" s="135"/>
      <c r="L61" s="135"/>
      <c r="M61" s="135"/>
      <c r="N61" s="135">
        <f>SUM(N59:N60)</f>
        <v>259108</v>
      </c>
      <c r="O61" s="135"/>
      <c r="P61" s="135"/>
      <c r="Q61" s="135"/>
      <c r="R61" s="211"/>
      <c r="S61" s="267">
        <f>SUM(S59:S60)</f>
        <v>324621</v>
      </c>
      <c r="T61" s="60"/>
      <c r="U61" s="59"/>
    </row>
    <row r="62" spans="1:22" s="2" customFormat="1" ht="15.75" customHeight="1">
      <c r="A62" s="112" t="s">
        <v>47</v>
      </c>
      <c r="B62" s="133">
        <f>SUM(B6+B8+B10+B14+B16+B18+B19+B20+B21+B23+B27+B29+B31+B33+B35+B37+B39+B40+B41+B44+B45+B48+B53+B56+B57+B58+B59+B49+B52+B13)</f>
        <v>52424</v>
      </c>
      <c r="C62" s="133">
        <f aca="true" t="shared" si="4" ref="C62:S62">SUM(C6+C8+C10+C14+C16+C18+C19+C20+C21+C23+C27+C29+C31+C33+C35+C37+C39+C40+C41+C44+C45+C48+C53+C56+C57+C58+C59+C49+C52+C13)</f>
        <v>12321</v>
      </c>
      <c r="D62" s="133">
        <f t="shared" si="4"/>
        <v>511630</v>
      </c>
      <c r="E62" s="133">
        <f t="shared" si="4"/>
        <v>21150</v>
      </c>
      <c r="F62" s="133">
        <f t="shared" si="4"/>
        <v>85060</v>
      </c>
      <c r="G62" s="133">
        <f t="shared" si="4"/>
        <v>136579</v>
      </c>
      <c r="H62" s="133">
        <f t="shared" si="4"/>
        <v>76263</v>
      </c>
      <c r="I62" s="133">
        <f t="shared" si="4"/>
        <v>0</v>
      </c>
      <c r="J62" s="133">
        <f t="shared" si="4"/>
        <v>3160833</v>
      </c>
      <c r="K62" s="133">
        <f t="shared" si="4"/>
        <v>629019</v>
      </c>
      <c r="L62" s="133">
        <f t="shared" si="4"/>
        <v>3000</v>
      </c>
      <c r="M62" s="133">
        <f t="shared" si="4"/>
        <v>16555</v>
      </c>
      <c r="N62" s="133">
        <f t="shared" si="4"/>
        <v>324459</v>
      </c>
      <c r="O62" s="133">
        <f>SUM(O6+O8+O10+O14+O16+O18+O19+O20+O21+O23+O27+O29+O31+O33+O35+O37+O39+O40+O41+O44+O45+O48+O53+O56+O57+O58+O59+O13)</f>
        <v>0</v>
      </c>
      <c r="P62" s="133">
        <f>SUM(P6+P8+P10+P14+P16+P18+P19+P20+P21+P23+P27+P29+P31+P33+P35+P37+P39+P40+P41+P44+P45+P48+P53+P56+P57+P58+P59+O49+O52+P13)</f>
        <v>1943710</v>
      </c>
      <c r="Q62" s="133">
        <f t="shared" si="4"/>
        <v>38550</v>
      </c>
      <c r="R62" s="133">
        <f t="shared" si="4"/>
        <v>0</v>
      </c>
      <c r="S62" s="407">
        <f t="shared" si="4"/>
        <v>7011553</v>
      </c>
      <c r="T62" s="5"/>
      <c r="U62" s="5"/>
      <c r="V62" s="5"/>
    </row>
    <row r="63" spans="1:22" s="2" customFormat="1" ht="15.75" customHeight="1">
      <c r="A63" s="437" t="s">
        <v>457</v>
      </c>
      <c r="B63" s="446">
        <f>SUM(B54+B50+B24+B11+B60+B46+B42)</f>
        <v>0</v>
      </c>
      <c r="C63" s="446">
        <f aca="true" t="shared" si="5" ref="C63:S63">SUM(C54+C50+C24+C11+C60+C46+C42)</f>
        <v>0</v>
      </c>
      <c r="D63" s="446">
        <f t="shared" si="5"/>
        <v>600</v>
      </c>
      <c r="E63" s="446">
        <f t="shared" si="5"/>
        <v>0</v>
      </c>
      <c r="F63" s="446">
        <f t="shared" si="5"/>
        <v>0</v>
      </c>
      <c r="G63" s="446">
        <f t="shared" si="5"/>
        <v>150</v>
      </c>
      <c r="H63" s="446">
        <f t="shared" si="5"/>
        <v>-10750</v>
      </c>
      <c r="I63" s="446">
        <f t="shared" si="5"/>
        <v>0</v>
      </c>
      <c r="J63" s="446">
        <f t="shared" si="5"/>
        <v>10000</v>
      </c>
      <c r="K63" s="446">
        <f t="shared" si="5"/>
        <v>47851</v>
      </c>
      <c r="L63" s="446">
        <f t="shared" si="5"/>
        <v>0</v>
      </c>
      <c r="M63" s="446">
        <f t="shared" si="5"/>
        <v>0</v>
      </c>
      <c r="N63" s="446">
        <f t="shared" si="5"/>
        <v>-65351</v>
      </c>
      <c r="O63" s="446">
        <f t="shared" si="5"/>
        <v>0</v>
      </c>
      <c r="P63" s="446">
        <f t="shared" si="5"/>
        <v>0</v>
      </c>
      <c r="Q63" s="446">
        <f t="shared" si="5"/>
        <v>0</v>
      </c>
      <c r="R63" s="446">
        <f t="shared" si="5"/>
        <v>0</v>
      </c>
      <c r="S63" s="358">
        <f t="shared" si="5"/>
        <v>-17500</v>
      </c>
      <c r="T63" s="5"/>
      <c r="U63" s="5"/>
      <c r="V63" s="5"/>
    </row>
    <row r="64" spans="1:22" s="2" customFormat="1" ht="15.75" customHeight="1">
      <c r="A64" s="438" t="s">
        <v>458</v>
      </c>
      <c r="B64" s="444">
        <f>SUM(B62:B63)</f>
        <v>52424</v>
      </c>
      <c r="C64" s="444">
        <f aca="true" t="shared" si="6" ref="C64:S64">SUM(C62:C63)</f>
        <v>12321</v>
      </c>
      <c r="D64" s="444">
        <f t="shared" si="6"/>
        <v>512230</v>
      </c>
      <c r="E64" s="444">
        <f t="shared" si="6"/>
        <v>21150</v>
      </c>
      <c r="F64" s="444">
        <f t="shared" si="6"/>
        <v>85060</v>
      </c>
      <c r="G64" s="444">
        <f t="shared" si="6"/>
        <v>136729</v>
      </c>
      <c r="H64" s="444">
        <f t="shared" si="6"/>
        <v>65513</v>
      </c>
      <c r="I64" s="444">
        <f t="shared" si="6"/>
        <v>0</v>
      </c>
      <c r="J64" s="444">
        <f t="shared" si="6"/>
        <v>3170833</v>
      </c>
      <c r="K64" s="444">
        <f t="shared" si="6"/>
        <v>676870</v>
      </c>
      <c r="L64" s="444">
        <f t="shared" si="6"/>
        <v>3000</v>
      </c>
      <c r="M64" s="444">
        <f t="shared" si="6"/>
        <v>16555</v>
      </c>
      <c r="N64" s="444">
        <f t="shared" si="6"/>
        <v>259108</v>
      </c>
      <c r="O64" s="444">
        <f t="shared" si="6"/>
        <v>0</v>
      </c>
      <c r="P64" s="444">
        <f t="shared" si="6"/>
        <v>1943710</v>
      </c>
      <c r="Q64" s="444">
        <f t="shared" si="6"/>
        <v>38550</v>
      </c>
      <c r="R64" s="444">
        <f t="shared" si="6"/>
        <v>0</v>
      </c>
      <c r="S64" s="445">
        <f t="shared" si="6"/>
        <v>6994053</v>
      </c>
      <c r="T64" s="5"/>
      <c r="U64" s="5"/>
      <c r="V64" s="5"/>
    </row>
    <row r="65" spans="1:19" s="2" customFormat="1" ht="15">
      <c r="A65" s="136" t="s">
        <v>111</v>
      </c>
      <c r="B65" s="143">
        <f>SUM(B9+B28+B17+B15+B38+B34+B7+B36+B26+B22+B30+B32)</f>
        <v>23975</v>
      </c>
      <c r="C65" s="143">
        <f aca="true" t="shared" si="7" ref="C65:S65">SUM(C9+C28+C17+C15+C38+C34+C7+C36+C26+C22+C30+C32)</f>
        <v>4675</v>
      </c>
      <c r="D65" s="143">
        <f t="shared" si="7"/>
        <v>213100</v>
      </c>
      <c r="E65" s="143">
        <f t="shared" si="7"/>
        <v>0</v>
      </c>
      <c r="F65" s="143">
        <f t="shared" si="7"/>
        <v>10497</v>
      </c>
      <c r="G65" s="143">
        <f t="shared" si="7"/>
        <v>9125</v>
      </c>
      <c r="H65" s="143">
        <f t="shared" si="7"/>
        <v>0</v>
      </c>
      <c r="I65" s="143">
        <f t="shared" si="7"/>
        <v>0</v>
      </c>
      <c r="J65" s="143">
        <f t="shared" si="7"/>
        <v>32428</v>
      </c>
      <c r="K65" s="143">
        <f t="shared" si="7"/>
        <v>92177</v>
      </c>
      <c r="L65" s="143">
        <f t="shared" si="7"/>
        <v>0</v>
      </c>
      <c r="M65" s="143">
        <f t="shared" si="7"/>
        <v>0</v>
      </c>
      <c r="N65" s="143">
        <f t="shared" si="7"/>
        <v>0</v>
      </c>
      <c r="O65" s="143">
        <f t="shared" si="7"/>
        <v>0</v>
      </c>
      <c r="P65" s="143">
        <f t="shared" si="7"/>
        <v>1002872</v>
      </c>
      <c r="Q65" s="143">
        <f t="shared" si="7"/>
        <v>38550</v>
      </c>
      <c r="R65" s="143">
        <f t="shared" si="7"/>
        <v>0</v>
      </c>
      <c r="S65" s="408">
        <f t="shared" si="7"/>
        <v>1427399</v>
      </c>
    </row>
    <row r="66" spans="1:22" s="2" customFormat="1" ht="15.75" thickBot="1">
      <c r="A66" s="137" t="s">
        <v>65</v>
      </c>
      <c r="B66" s="144">
        <f>B64-B65</f>
        <v>28449</v>
      </c>
      <c r="C66" s="144">
        <f aca="true" t="shared" si="8" ref="C66:S66">C64-C65</f>
        <v>7646</v>
      </c>
      <c r="D66" s="144">
        <f t="shared" si="8"/>
        <v>299130</v>
      </c>
      <c r="E66" s="144">
        <f t="shared" si="8"/>
        <v>21150</v>
      </c>
      <c r="F66" s="144">
        <f t="shared" si="8"/>
        <v>74563</v>
      </c>
      <c r="G66" s="144">
        <f t="shared" si="8"/>
        <v>127604</v>
      </c>
      <c r="H66" s="144">
        <f t="shared" si="8"/>
        <v>65513</v>
      </c>
      <c r="I66" s="144">
        <f t="shared" si="8"/>
        <v>0</v>
      </c>
      <c r="J66" s="144">
        <f t="shared" si="8"/>
        <v>3138405</v>
      </c>
      <c r="K66" s="144">
        <f t="shared" si="8"/>
        <v>584693</v>
      </c>
      <c r="L66" s="144">
        <f t="shared" si="8"/>
        <v>3000</v>
      </c>
      <c r="M66" s="144">
        <f t="shared" si="8"/>
        <v>16555</v>
      </c>
      <c r="N66" s="144">
        <f t="shared" si="8"/>
        <v>259108</v>
      </c>
      <c r="O66" s="144">
        <f t="shared" si="8"/>
        <v>0</v>
      </c>
      <c r="P66" s="144">
        <f t="shared" si="8"/>
        <v>940838</v>
      </c>
      <c r="Q66" s="144">
        <f t="shared" si="8"/>
        <v>0</v>
      </c>
      <c r="R66" s="144">
        <f t="shared" si="8"/>
        <v>0</v>
      </c>
      <c r="S66" s="484">
        <f t="shared" si="8"/>
        <v>5566654</v>
      </c>
      <c r="V66" s="1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9055118110236221" bottom="0.3937007874015748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2018. évi főbb kiadásai jogcím-csoportonként és feladatonként&amp;R&amp;"Book Antiqua,Félkövér"8. melléket
ezer Ft</oddHeader>
    <oddFooter>&amp;C&amp;P</oddFooter>
  </headerFooter>
  <rowBreaks count="2" manualBreakCount="2">
    <brk id="30" max="255" man="1"/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736" customWidth="1"/>
    <col min="8" max="8" width="12.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686" t="s">
        <v>464</v>
      </c>
      <c r="B1" s="687" t="s">
        <v>5</v>
      </c>
      <c r="C1" s="687"/>
      <c r="D1" s="687"/>
      <c r="E1" s="687"/>
      <c r="F1" s="687"/>
      <c r="G1" s="687"/>
      <c r="H1" s="687" t="s">
        <v>483</v>
      </c>
      <c r="I1" s="687"/>
      <c r="J1" s="687"/>
      <c r="K1" s="688" t="s">
        <v>6</v>
      </c>
      <c r="L1" s="688" t="s">
        <v>484</v>
      </c>
      <c r="M1" s="689" t="s">
        <v>485</v>
      </c>
    </row>
    <row r="2" spans="1:13" ht="31.5" customHeight="1">
      <c r="A2" s="690"/>
      <c r="B2" s="691" t="s">
        <v>0</v>
      </c>
      <c r="C2" s="691" t="s">
        <v>486</v>
      </c>
      <c r="D2" s="691" t="s">
        <v>7</v>
      </c>
      <c r="E2" s="691" t="s">
        <v>487</v>
      </c>
      <c r="F2" s="692" t="s">
        <v>4</v>
      </c>
      <c r="G2" s="693"/>
      <c r="H2" s="691" t="s">
        <v>488</v>
      </c>
      <c r="I2" s="691" t="s">
        <v>8</v>
      </c>
      <c r="J2" s="691" t="s">
        <v>489</v>
      </c>
      <c r="K2" s="691"/>
      <c r="L2" s="691"/>
      <c r="M2" s="694"/>
    </row>
    <row r="3" spans="1:13" ht="51.75" customHeight="1" thickBot="1">
      <c r="A3" s="695"/>
      <c r="B3" s="696"/>
      <c r="C3" s="696"/>
      <c r="D3" s="696"/>
      <c r="E3" s="696"/>
      <c r="F3" s="697" t="s">
        <v>490</v>
      </c>
      <c r="G3" s="697" t="s">
        <v>491</v>
      </c>
      <c r="H3" s="696"/>
      <c r="I3" s="696"/>
      <c r="J3" s="696"/>
      <c r="K3" s="696"/>
      <c r="L3" s="698"/>
      <c r="M3" s="699"/>
    </row>
    <row r="4" spans="1:13" ht="17.25" thickBot="1">
      <c r="A4" s="700">
        <v>1</v>
      </c>
      <c r="B4" s="701">
        <v>2</v>
      </c>
      <c r="C4" s="701">
        <v>3</v>
      </c>
      <c r="D4" s="701">
        <v>4</v>
      </c>
      <c r="E4" s="701">
        <v>5</v>
      </c>
      <c r="F4" s="701">
        <v>6</v>
      </c>
      <c r="G4" s="701">
        <v>7</v>
      </c>
      <c r="H4" s="701">
        <v>8</v>
      </c>
      <c r="I4" s="701">
        <v>9</v>
      </c>
      <c r="J4" s="702">
        <v>10</v>
      </c>
      <c r="K4" s="703">
        <v>11</v>
      </c>
      <c r="L4" s="704">
        <v>12</v>
      </c>
      <c r="M4" s="705">
        <v>13</v>
      </c>
    </row>
    <row r="5" spans="1:13" ht="28.5">
      <c r="A5" s="706" t="s">
        <v>492</v>
      </c>
      <c r="B5" s="707">
        <v>227867</v>
      </c>
      <c r="C5" s="707">
        <v>47704</v>
      </c>
      <c r="D5" s="707">
        <v>50397</v>
      </c>
      <c r="E5" s="707"/>
      <c r="F5" s="707"/>
      <c r="G5" s="707"/>
      <c r="H5" s="707">
        <v>2720</v>
      </c>
      <c r="I5" s="707">
        <v>290</v>
      </c>
      <c r="J5" s="708">
        <v>0</v>
      </c>
      <c r="K5" s="709">
        <f>SUM(B5:J5)</f>
        <v>328978</v>
      </c>
      <c r="L5" s="707">
        <v>53</v>
      </c>
      <c r="M5" s="710">
        <v>0</v>
      </c>
    </row>
    <row r="6" spans="1:13" ht="15">
      <c r="A6" s="711" t="s">
        <v>64</v>
      </c>
      <c r="B6" s="707">
        <v>136720</v>
      </c>
      <c r="C6" s="707">
        <v>28622</v>
      </c>
      <c r="D6" s="707">
        <v>25552</v>
      </c>
      <c r="E6" s="707"/>
      <c r="F6" s="707"/>
      <c r="G6" s="707"/>
      <c r="H6" s="707"/>
      <c r="I6" s="707"/>
      <c r="J6" s="708"/>
      <c r="K6" s="709">
        <f>SUM(B6:J6)</f>
        <v>190894</v>
      </c>
      <c r="L6" s="708">
        <v>42</v>
      </c>
      <c r="M6" s="712">
        <v>0</v>
      </c>
    </row>
    <row r="7" spans="1:15" s="650" customFormat="1" ht="28.5">
      <c r="A7" s="713" t="s">
        <v>493</v>
      </c>
      <c r="B7" s="708">
        <v>328514</v>
      </c>
      <c r="C7" s="708">
        <v>69889</v>
      </c>
      <c r="D7" s="708">
        <v>38288</v>
      </c>
      <c r="E7" s="708"/>
      <c r="F7" s="708"/>
      <c r="G7" s="708"/>
      <c r="H7" s="708">
        <v>3175</v>
      </c>
      <c r="I7" s="708">
        <v>4600</v>
      </c>
      <c r="J7" s="708"/>
      <c r="K7" s="714">
        <f aca="true" t="shared" si="0" ref="K7:K21">SUM(B7:I7)</f>
        <v>444466</v>
      </c>
      <c r="L7" s="708">
        <v>93</v>
      </c>
      <c r="M7" s="715">
        <v>0</v>
      </c>
      <c r="O7" s="1"/>
    </row>
    <row r="8" spans="1:15" s="650" customFormat="1" ht="15">
      <c r="A8" s="711" t="s">
        <v>64</v>
      </c>
      <c r="B8" s="708">
        <v>279237</v>
      </c>
      <c r="C8" s="708">
        <v>59405</v>
      </c>
      <c r="D8" s="708">
        <v>34687</v>
      </c>
      <c r="E8" s="708"/>
      <c r="F8" s="708"/>
      <c r="G8" s="708"/>
      <c r="H8" s="708">
        <v>0</v>
      </c>
      <c r="I8" s="708">
        <v>0</v>
      </c>
      <c r="J8" s="708"/>
      <c r="K8" s="714">
        <f t="shared" si="0"/>
        <v>373329</v>
      </c>
      <c r="L8" s="708">
        <v>93</v>
      </c>
      <c r="M8" s="715">
        <v>0</v>
      </c>
      <c r="O8" s="1"/>
    </row>
    <row r="9" spans="1:13" ht="30">
      <c r="A9" s="716" t="s">
        <v>494</v>
      </c>
      <c r="B9" s="708">
        <v>40048</v>
      </c>
      <c r="C9" s="708">
        <v>8119</v>
      </c>
      <c r="D9" s="708">
        <v>126680</v>
      </c>
      <c r="E9" s="708"/>
      <c r="F9" s="708"/>
      <c r="G9" s="708"/>
      <c r="H9" s="708">
        <v>500</v>
      </c>
      <c r="I9" s="708">
        <v>7000</v>
      </c>
      <c r="J9" s="708"/>
      <c r="K9" s="714">
        <f t="shared" si="0"/>
        <v>182347</v>
      </c>
      <c r="L9" s="708">
        <v>13</v>
      </c>
      <c r="M9" s="712">
        <v>3</v>
      </c>
    </row>
    <row r="10" spans="1:13" ht="15">
      <c r="A10" s="711" t="s">
        <v>64</v>
      </c>
      <c r="B10" s="717">
        <v>3205</v>
      </c>
      <c r="C10" s="718">
        <v>650</v>
      </c>
      <c r="D10" s="718">
        <v>26733</v>
      </c>
      <c r="E10" s="718"/>
      <c r="F10" s="718"/>
      <c r="G10" s="718"/>
      <c r="H10" s="718"/>
      <c r="I10" s="718"/>
      <c r="J10" s="718"/>
      <c r="K10" s="714">
        <f t="shared" si="0"/>
        <v>30588</v>
      </c>
      <c r="L10" s="708">
        <v>7</v>
      </c>
      <c r="M10" s="712">
        <v>0</v>
      </c>
    </row>
    <row r="11" spans="1:13" ht="15">
      <c r="A11" s="713" t="s">
        <v>495</v>
      </c>
      <c r="B11" s="717">
        <v>35041</v>
      </c>
      <c r="C11" s="718">
        <v>6902</v>
      </c>
      <c r="D11" s="718">
        <v>13765</v>
      </c>
      <c r="E11" s="718"/>
      <c r="F11" s="718"/>
      <c r="G11" s="718"/>
      <c r="H11" s="718">
        <v>51811</v>
      </c>
      <c r="I11" s="718"/>
      <c r="J11" s="718"/>
      <c r="K11" s="714">
        <f t="shared" si="0"/>
        <v>107519</v>
      </c>
      <c r="L11" s="708">
        <v>12</v>
      </c>
      <c r="M11" s="712">
        <v>2</v>
      </c>
    </row>
    <row r="12" spans="1:13" ht="15">
      <c r="A12" s="711" t="s">
        <v>64</v>
      </c>
      <c r="B12" s="717">
        <v>6307</v>
      </c>
      <c r="C12" s="718">
        <v>1242</v>
      </c>
      <c r="D12" s="718">
        <v>2451</v>
      </c>
      <c r="E12" s="718"/>
      <c r="F12" s="718"/>
      <c r="G12" s="718"/>
      <c r="H12" s="718"/>
      <c r="I12" s="718"/>
      <c r="J12" s="718"/>
      <c r="K12" s="714">
        <f t="shared" si="0"/>
        <v>10000</v>
      </c>
      <c r="L12" s="708">
        <v>11</v>
      </c>
      <c r="M12" s="712">
        <v>0</v>
      </c>
    </row>
    <row r="13" spans="1:13" ht="30">
      <c r="A13" s="713" t="s">
        <v>496</v>
      </c>
      <c r="B13" s="708">
        <v>71321</v>
      </c>
      <c r="C13" s="719">
        <v>13758</v>
      </c>
      <c r="D13" s="719">
        <v>81080</v>
      </c>
      <c r="E13" s="719"/>
      <c r="F13" s="719">
        <v>169</v>
      </c>
      <c r="G13" s="719"/>
      <c r="H13" s="719">
        <v>1081</v>
      </c>
      <c r="I13" s="719"/>
      <c r="J13" s="719"/>
      <c r="K13" s="714">
        <f t="shared" si="0"/>
        <v>167409</v>
      </c>
      <c r="L13" s="708">
        <v>19</v>
      </c>
      <c r="M13" s="712">
        <v>0</v>
      </c>
    </row>
    <row r="14" spans="1:13" ht="15">
      <c r="A14" s="711" t="s">
        <v>64</v>
      </c>
      <c r="B14" s="708">
        <v>58891</v>
      </c>
      <c r="C14" s="719">
        <v>11353</v>
      </c>
      <c r="D14" s="719">
        <v>70343</v>
      </c>
      <c r="E14" s="719"/>
      <c r="F14" s="719">
        <v>169</v>
      </c>
      <c r="G14" s="719"/>
      <c r="H14" s="719"/>
      <c r="I14" s="719"/>
      <c r="J14" s="719"/>
      <c r="K14" s="714">
        <f t="shared" si="0"/>
        <v>140756</v>
      </c>
      <c r="L14" s="708">
        <v>14</v>
      </c>
      <c r="M14" s="712">
        <v>0</v>
      </c>
    </row>
    <row r="15" spans="1:13" ht="30">
      <c r="A15" s="713" t="s">
        <v>497</v>
      </c>
      <c r="B15" s="708">
        <v>144504</v>
      </c>
      <c r="C15" s="719">
        <v>31111</v>
      </c>
      <c r="D15" s="719">
        <v>108560</v>
      </c>
      <c r="E15" s="719"/>
      <c r="F15" s="719"/>
      <c r="G15" s="719"/>
      <c r="H15" s="719">
        <v>1302</v>
      </c>
      <c r="I15" s="719"/>
      <c r="J15" s="719"/>
      <c r="K15" s="714">
        <f t="shared" si="0"/>
        <v>285477</v>
      </c>
      <c r="L15" s="708">
        <v>56</v>
      </c>
      <c r="M15" s="712">
        <v>3</v>
      </c>
    </row>
    <row r="16" spans="1:13" ht="15">
      <c r="A16" s="711" t="s">
        <v>64</v>
      </c>
      <c r="B16" s="708">
        <v>80922</v>
      </c>
      <c r="C16" s="719">
        <v>17422</v>
      </c>
      <c r="D16" s="719">
        <v>60826</v>
      </c>
      <c r="E16" s="719"/>
      <c r="F16" s="719"/>
      <c r="G16" s="719"/>
      <c r="H16" s="719"/>
      <c r="I16" s="719"/>
      <c r="J16" s="718"/>
      <c r="K16" s="714">
        <f t="shared" si="0"/>
        <v>159170</v>
      </c>
      <c r="L16" s="708">
        <v>21</v>
      </c>
      <c r="M16" s="712">
        <v>0</v>
      </c>
    </row>
    <row r="17" spans="1:13" ht="15">
      <c r="A17" s="713" t="s">
        <v>498</v>
      </c>
      <c r="B17" s="708">
        <v>39197</v>
      </c>
      <c r="C17" s="719">
        <v>7593</v>
      </c>
      <c r="D17" s="719">
        <v>27603</v>
      </c>
      <c r="E17" s="719"/>
      <c r="F17" s="719"/>
      <c r="G17" s="719"/>
      <c r="H17" s="719">
        <v>1230</v>
      </c>
      <c r="I17" s="719">
        <v>614</v>
      </c>
      <c r="J17" s="718"/>
      <c r="K17" s="714">
        <f t="shared" si="0"/>
        <v>76237</v>
      </c>
      <c r="L17" s="719">
        <v>14</v>
      </c>
      <c r="M17" s="712"/>
    </row>
    <row r="18" spans="1:13" ht="30">
      <c r="A18" s="713" t="s">
        <v>499</v>
      </c>
      <c r="B18" s="708">
        <v>32743</v>
      </c>
      <c r="C18" s="719">
        <v>6262</v>
      </c>
      <c r="D18" s="719">
        <v>8484</v>
      </c>
      <c r="E18" s="719"/>
      <c r="F18" s="719"/>
      <c r="G18" s="719"/>
      <c r="H18" s="719">
        <v>284</v>
      </c>
      <c r="I18" s="719"/>
      <c r="J18" s="718"/>
      <c r="K18" s="714">
        <f t="shared" si="0"/>
        <v>47773</v>
      </c>
      <c r="L18" s="708">
        <v>13</v>
      </c>
      <c r="M18" s="712">
        <v>1</v>
      </c>
    </row>
    <row r="19" spans="1:13" ht="15">
      <c r="A19" s="711" t="s">
        <v>64</v>
      </c>
      <c r="B19" s="708">
        <v>32743</v>
      </c>
      <c r="C19" s="719">
        <v>6262</v>
      </c>
      <c r="D19" s="719">
        <v>8484</v>
      </c>
      <c r="E19" s="719"/>
      <c r="F19" s="719"/>
      <c r="G19" s="719"/>
      <c r="H19" s="719">
        <v>284</v>
      </c>
      <c r="I19" s="719"/>
      <c r="J19" s="718"/>
      <c r="K19" s="714">
        <f t="shared" si="0"/>
        <v>47773</v>
      </c>
      <c r="L19" s="708">
        <v>13</v>
      </c>
      <c r="M19" s="712"/>
    </row>
    <row r="20" spans="1:13" ht="28.5">
      <c r="A20" s="713" t="s">
        <v>500</v>
      </c>
      <c r="B20" s="708">
        <v>330470</v>
      </c>
      <c r="C20" s="719">
        <v>70435</v>
      </c>
      <c r="D20" s="719">
        <v>379048</v>
      </c>
      <c r="E20" s="719"/>
      <c r="F20" s="719"/>
      <c r="G20" s="719"/>
      <c r="H20" s="719">
        <v>44868</v>
      </c>
      <c r="I20" s="719">
        <v>18189</v>
      </c>
      <c r="J20" s="719"/>
      <c r="K20" s="714">
        <f>SUM(B20:J20)</f>
        <v>843010</v>
      </c>
      <c r="L20" s="708">
        <v>123</v>
      </c>
      <c r="M20" s="712">
        <v>17</v>
      </c>
    </row>
    <row r="21" spans="1:13" ht="15.75" thickBot="1">
      <c r="A21" s="720" t="s">
        <v>64</v>
      </c>
      <c r="B21" s="721">
        <v>70390</v>
      </c>
      <c r="C21" s="722">
        <v>15066</v>
      </c>
      <c r="D21" s="722">
        <v>80723</v>
      </c>
      <c r="E21" s="722"/>
      <c r="F21" s="722"/>
      <c r="G21" s="722"/>
      <c r="H21" s="722"/>
      <c r="I21" s="722"/>
      <c r="J21" s="722"/>
      <c r="K21" s="723">
        <f t="shared" si="0"/>
        <v>166179</v>
      </c>
      <c r="L21" s="724">
        <v>123</v>
      </c>
      <c r="M21" s="725">
        <v>0</v>
      </c>
    </row>
    <row r="22" spans="1:13" s="5" customFormat="1" ht="30">
      <c r="A22" s="726" t="s">
        <v>501</v>
      </c>
      <c r="B22" s="727">
        <f>SUM(B5+B7+B9+B11+B13+B15+B17+B18+B20)</f>
        <v>1249705</v>
      </c>
      <c r="C22" s="728">
        <f aca="true" t="shared" si="1" ref="C22:L22">SUM(C5+C7+C9+C11+C13+C15+C17+C20+C18)</f>
        <v>261773</v>
      </c>
      <c r="D22" s="728">
        <f t="shared" si="1"/>
        <v>833905</v>
      </c>
      <c r="E22" s="728">
        <f t="shared" si="1"/>
        <v>0</v>
      </c>
      <c r="F22" s="728">
        <f t="shared" si="1"/>
        <v>169</v>
      </c>
      <c r="G22" s="728">
        <f t="shared" si="1"/>
        <v>0</v>
      </c>
      <c r="H22" s="728">
        <f t="shared" si="1"/>
        <v>106971</v>
      </c>
      <c r="I22" s="728">
        <f t="shared" si="1"/>
        <v>30693</v>
      </c>
      <c r="J22" s="728">
        <f t="shared" si="1"/>
        <v>0</v>
      </c>
      <c r="K22" s="728">
        <f t="shared" si="1"/>
        <v>2483216</v>
      </c>
      <c r="L22" s="727">
        <f t="shared" si="1"/>
        <v>396</v>
      </c>
      <c r="M22" s="729">
        <f>SUM(M5+M7+M9+M11+M13+M15+M17+M20+M18)</f>
        <v>26</v>
      </c>
    </row>
    <row r="23" spans="1:13" s="2" customFormat="1" ht="15">
      <c r="A23" s="730" t="s">
        <v>64</v>
      </c>
      <c r="B23" s="709">
        <f>SUM(B6+B8+B10+B12+B14+B16+B21+B19)</f>
        <v>668415</v>
      </c>
      <c r="C23" s="714">
        <f aca="true" t="shared" si="2" ref="C23:K23">SUM(C6+C8+C10+C12+C14+C16+C21+C19)</f>
        <v>140022</v>
      </c>
      <c r="D23" s="714">
        <f t="shared" si="2"/>
        <v>309799</v>
      </c>
      <c r="E23" s="714">
        <f t="shared" si="2"/>
        <v>0</v>
      </c>
      <c r="F23" s="714">
        <f t="shared" si="2"/>
        <v>169</v>
      </c>
      <c r="G23" s="714">
        <f t="shared" si="2"/>
        <v>0</v>
      </c>
      <c r="H23" s="714">
        <f t="shared" si="2"/>
        <v>284</v>
      </c>
      <c r="I23" s="714">
        <f t="shared" si="2"/>
        <v>0</v>
      </c>
      <c r="J23" s="714">
        <f t="shared" si="2"/>
        <v>0</v>
      </c>
      <c r="K23" s="714">
        <f t="shared" si="2"/>
        <v>1118689</v>
      </c>
      <c r="L23" s="709">
        <f>SUM(L6+L8+L10+L12+L14+L16+L21)</f>
        <v>311</v>
      </c>
      <c r="M23" s="731">
        <f>SUM(M6+M8+M10+M12+M14+M16+M21)</f>
        <v>0</v>
      </c>
    </row>
    <row r="24" spans="1:13" s="2" customFormat="1" ht="15.75" thickBot="1">
      <c r="A24" s="732" t="s">
        <v>65</v>
      </c>
      <c r="B24" s="733">
        <f>B22-B23</f>
        <v>581290</v>
      </c>
      <c r="C24" s="723">
        <f aca="true" t="shared" si="3" ref="C24:M24">C22-C23</f>
        <v>121751</v>
      </c>
      <c r="D24" s="723">
        <f t="shared" si="3"/>
        <v>524106</v>
      </c>
      <c r="E24" s="723">
        <f t="shared" si="3"/>
        <v>0</v>
      </c>
      <c r="F24" s="723">
        <f t="shared" si="3"/>
        <v>0</v>
      </c>
      <c r="G24" s="723">
        <f t="shared" si="3"/>
        <v>0</v>
      </c>
      <c r="H24" s="723">
        <f t="shared" si="3"/>
        <v>106687</v>
      </c>
      <c r="I24" s="723">
        <f t="shared" si="3"/>
        <v>30693</v>
      </c>
      <c r="J24" s="723">
        <f t="shared" si="3"/>
        <v>0</v>
      </c>
      <c r="K24" s="723">
        <f t="shared" si="3"/>
        <v>1364527</v>
      </c>
      <c r="L24" s="734">
        <f t="shared" si="3"/>
        <v>85</v>
      </c>
      <c r="M24" s="735">
        <f t="shared" si="3"/>
        <v>26</v>
      </c>
    </row>
  </sheetData>
  <sheetProtection/>
  <mergeCells count="14">
    <mergeCell ref="F2:G2"/>
    <mergeCell ref="H2:H3"/>
    <mergeCell ref="I2:I3"/>
    <mergeCell ref="J2:J3"/>
    <mergeCell ref="A1:A3"/>
    <mergeCell ref="B1:G1"/>
    <mergeCell ref="H1:J1"/>
    <mergeCell ref="K1:K3"/>
    <mergeCell ref="L1:L3"/>
    <mergeCell ref="M1:M3"/>
    <mergeCell ref="B2:B3"/>
    <mergeCell ref="C2:C3"/>
    <mergeCell ref="D2:D3"/>
    <mergeCell ref="E2:E3"/>
  </mergeCells>
  <printOptions/>
  <pageMargins left="0.31496062992125984" right="0.31496062992125984" top="0.7480314960629921" bottom="0.5118110236220472" header="0.31496062992125984" footer="0.2362204724409449"/>
  <pageSetup horizontalDpi="600" verticalDpi="600" orientation="landscape" paperSize="9" scale="95" r:id="rId1"/>
  <headerFooter>
    <oddHeader>&amp;C&amp;"Book Antiqua,Félkövér"&amp;11Önkormányzati költségvetési szervek
2018. évi kiadásai jogcím-csoportonként&amp;R&amp;"Book Antiqua,Félkövér"&amp;11 &amp;10 9.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2018-04-05T07:15:05Z</cp:lastPrinted>
  <dcterms:created xsi:type="dcterms:W3CDTF">2011-12-13T08:40:14Z</dcterms:created>
  <dcterms:modified xsi:type="dcterms:W3CDTF">2018-04-05T07:15:06Z</dcterms:modified>
  <cp:category/>
  <cp:version/>
  <cp:contentType/>
  <cp:contentStatus/>
</cp:coreProperties>
</file>