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55" windowWidth="2430" windowHeight="117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</sheets>
  <definedNames>
    <definedName name="_xlnm.Print_Titles" localSheetId="9">'10'!$3:$8</definedName>
    <definedName name="_xlnm.Print_Titles" localSheetId="11">'12'!$4:$10</definedName>
    <definedName name="_xlnm.Print_Titles" localSheetId="15">'16'!$3:$9</definedName>
    <definedName name="_xlnm.Print_Titles" localSheetId="19">'20'!$4:$5</definedName>
    <definedName name="_xlnm.Print_Titles" localSheetId="2">'3'!$3:$9</definedName>
    <definedName name="_xlnm.Print_Titles" localSheetId="3">'4'!$3:$8</definedName>
    <definedName name="_xlnm.Print_Titles" localSheetId="4">'5'!$3:$8</definedName>
    <definedName name="_xlnm.Print_Titles" localSheetId="5">'6'!$3:$8</definedName>
    <definedName name="_xlnm.Print_Titles" localSheetId="6">'7'!$3:$10</definedName>
    <definedName name="_xlnm.Print_Titles" localSheetId="8">'9'!$4:$9</definedName>
  </definedNames>
  <calcPr fullCalcOnLoad="1"/>
</workbook>
</file>

<file path=xl/sharedStrings.xml><?xml version="1.0" encoding="utf-8"?>
<sst xmlns="http://schemas.openxmlformats.org/spreadsheetml/2006/main" count="2141" uniqueCount="848">
  <si>
    <t>Önkormányzati vagyonnal való gazdálkodással kapcsolatos feladatok</t>
  </si>
  <si>
    <t>Közvilágítás</t>
  </si>
  <si>
    <t>Háziorvosi alapellátás</t>
  </si>
  <si>
    <t xml:space="preserve">Ifjuság-egészségügyi gondozás </t>
  </si>
  <si>
    <t>Közterület rendjének fenntartása</t>
  </si>
  <si>
    <t>Tartalékok mindösszesen</t>
  </si>
  <si>
    <t>költségvetési intézményeinek</t>
  </si>
  <si>
    <t>Intézmények összesen</t>
  </si>
  <si>
    <t>Intézmények összesen:</t>
  </si>
  <si>
    <t>Cegléd Város Önkormányzata összesen:</t>
  </si>
  <si>
    <t>I. Személyi juttatások</t>
  </si>
  <si>
    <t>III. Dologi kiadások</t>
  </si>
  <si>
    <t xml:space="preserve">Cegléd Város Önkormányzata  </t>
  </si>
  <si>
    <t xml:space="preserve">összesített </t>
  </si>
  <si>
    <t>Általános tartalék</t>
  </si>
  <si>
    <t>Cegléd Város Önkormányzata</t>
  </si>
  <si>
    <t>Kiadások</t>
  </si>
  <si>
    <t>Megnevezés</t>
  </si>
  <si>
    <t>Összesen</t>
  </si>
  <si>
    <t>Dologi kiadások</t>
  </si>
  <si>
    <t>Egyéb felhalmozási célú kiadások</t>
  </si>
  <si>
    <t>Környezetvédelmi alap</t>
  </si>
  <si>
    <t>Ceglédi Csatornamű Víziközmű Társulat</t>
  </si>
  <si>
    <t>Széchenyi úti óvoda</t>
  </si>
  <si>
    <t xml:space="preserve"> Pesti úti óvoda</t>
  </si>
  <si>
    <t xml:space="preserve"> Lövész utcai óvoda</t>
  </si>
  <si>
    <t>Pesti úti óvoda</t>
  </si>
  <si>
    <t>Lövész utcai óvoda</t>
  </si>
  <si>
    <t>A. Finanszírozás</t>
  </si>
  <si>
    <t>Bevételek</t>
  </si>
  <si>
    <t>Működési mérleg</t>
  </si>
  <si>
    <t>Felhalmozási mérleg</t>
  </si>
  <si>
    <t xml:space="preserve">Cegléd Város Önkormányzata </t>
  </si>
  <si>
    <t>Cegléd Város Önkormányzata költségvetési intézményeinek</t>
  </si>
  <si>
    <t>Kossuth Múzeum</t>
  </si>
  <si>
    <t>Ceglédi Közös Önkormányzati Hivatal</t>
  </si>
  <si>
    <t>Bölcsődék Védőnők Igazgatósága</t>
  </si>
  <si>
    <t>Ceglédi Intézmények Gazdasági Hivatala</t>
  </si>
  <si>
    <t>Bölcsődei Védőnői Igazgatóság</t>
  </si>
  <si>
    <t>Eredeti előirányzat</t>
  </si>
  <si>
    <t xml:space="preserve">Kötelező </t>
  </si>
  <si>
    <t xml:space="preserve">Önként </t>
  </si>
  <si>
    <t xml:space="preserve">Feladat </t>
  </si>
  <si>
    <t xml:space="preserve">Munkaadókat terhelő járulékok és szociális hozzájárulási adó                                                                            </t>
  </si>
  <si>
    <t>Beruházások</t>
  </si>
  <si>
    <t>Felújítások</t>
  </si>
  <si>
    <t>I. Egyéb működési célú támogatások államháztartáson belülre</t>
  </si>
  <si>
    <t>II. Egyéb működési célú támogatások államháztartáson kívülre</t>
  </si>
  <si>
    <t xml:space="preserve">államháztartáson belülre és kívülre 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</si>
  <si>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</si>
  <si>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</si>
  <si>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</si>
  <si>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Felhalmozási célú önkormányzati támogatások</t>
  </si>
  <si>
    <t>Egyéb felhalmozási célú támogatások bevételei államháztartáson belülről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</si>
  <si>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</si>
  <si>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</si>
  <si>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</si>
  <si>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</si>
  <si>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</si>
  <si>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Egyéb működési bevételek</t>
  </si>
  <si>
    <t>I. Önkormányzatok működési támogatásai</t>
  </si>
  <si>
    <t>III. Felhalmozási célú támogatások államháztartáson belülről</t>
  </si>
  <si>
    <t>VI.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</si>
  <si>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</si>
  <si>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</si>
  <si>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</si>
  <si>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</si>
  <si>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</si>
  <si>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</si>
  <si>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</si>
  <si>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</si>
  <si>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</si>
  <si>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VII. Felhalmozási bevételek</t>
  </si>
  <si>
    <t>VIII. Működési célú átvett pénzeszközök</t>
  </si>
  <si>
    <t xml:space="preserve">IX. Felhalmozási célú átvett pénzeszközök </t>
  </si>
  <si>
    <t>Egyéb működési célú támogatások bevételei államháztartáson belülről</t>
  </si>
  <si>
    <t>Önkormányzatok elszámolásai a központi költségvetéssel</t>
  </si>
  <si>
    <t xml:space="preserve">Egyéb közhatalmi bevételek </t>
  </si>
  <si>
    <t>II. Működési célú támogatások államháztartáson belülről</t>
  </si>
  <si>
    <t xml:space="preserve">III. Termékek és szolgáltatások adói </t>
  </si>
  <si>
    <t>IV. Közhatalmi bevételek</t>
  </si>
  <si>
    <t>V. Működési bevételek</t>
  </si>
  <si>
    <t>VI. Működési célú átvett pénzeszközök</t>
  </si>
  <si>
    <t>VII. Felhalmozási célú támogatások államháztartáson belülről</t>
  </si>
  <si>
    <t>VIII. Felhalmozási bevételek</t>
  </si>
  <si>
    <t>B.) Felhalmozási bevétel összesen (VII.+VIII.+IX.)</t>
  </si>
  <si>
    <t>D.) Finanszírozási bevételek</t>
  </si>
  <si>
    <t>E.) Bevétel összesen (=C.)+D.))</t>
  </si>
  <si>
    <t>C.) Bevétel főösszege (=A.)+B.))</t>
  </si>
  <si>
    <t>a.) Önkormányzat</t>
  </si>
  <si>
    <t>b.) Intézmények</t>
  </si>
  <si>
    <t xml:space="preserve">XI. Munkaadókat terhelő járulékok és szociális hozzájárulási adó                                                                            </t>
  </si>
  <si>
    <t>XII. Dologi kiadások</t>
  </si>
  <si>
    <t>XIII. Ellátottak pénzbeli juttatásai</t>
  </si>
  <si>
    <t>XIV. Egyéb működési célú kiadások</t>
  </si>
  <si>
    <t>cb.) Általános tartalék</t>
  </si>
  <si>
    <t>ca.) Céltartalék</t>
  </si>
  <si>
    <t>F.) Működési kiadás összesen (=X.+…+XIV.)</t>
  </si>
  <si>
    <t>XV. Beruházások</t>
  </si>
  <si>
    <t>XVI. Felújítások</t>
  </si>
  <si>
    <t>XVII. Egyéb felhalmozási célú kiadások</t>
  </si>
  <si>
    <t>G.) Felhalmozási kiadás összesen (=XV.+XVI.+XVII.)</t>
  </si>
  <si>
    <t>H.) Kiadás főösszege (=F.)+G.))</t>
  </si>
  <si>
    <t>J.) Kiadás összesen (H.)+I.))</t>
  </si>
  <si>
    <t>Üdülői szálláshely-szolgáltatás és étkeztetés</t>
  </si>
  <si>
    <t>Önkormányzatok és önkormányzati hivatalok jogalkotó és általános igazgatási tevékenysége</t>
  </si>
  <si>
    <t>Hulladékgazdálkodási igazgatás</t>
  </si>
  <si>
    <t>Szennyvízcsatorna építése, fenntartása, üzemeltetése</t>
  </si>
  <si>
    <t>Sportlétesítmények, edzőtáborok működtetése és fejlesztése</t>
  </si>
  <si>
    <t>IV. Termékek és szolgáltatások adói</t>
  </si>
  <si>
    <t>V. Közhatalmi bevételek</t>
  </si>
  <si>
    <t>B.) Finanszírozási bevételek</t>
  </si>
  <si>
    <t>C.) Önkormányzat bevételei összesen (=A.)+B.))</t>
  </si>
  <si>
    <t>A.) Költségvetési bevételek (=II.+III.+V.+…+IX.)</t>
  </si>
  <si>
    <t>II. Működési célú támogatások államháztartáson belülről (I.+II.)</t>
  </si>
  <si>
    <t>Gyermekvédelmi pénzbeli és természetbeni ellátások</t>
  </si>
  <si>
    <t>X. Személyi juttatások</t>
  </si>
  <si>
    <t>Személyi juttatások</t>
  </si>
  <si>
    <t>Kiemelt állami és önkormányzati rendezvények</t>
  </si>
  <si>
    <t xml:space="preserve">II. Munkaadókat terhelő járulékok és szociális hozzájárulási adó                                                                            </t>
  </si>
  <si>
    <t>Zöldterület-kezelés</t>
  </si>
  <si>
    <t>Város-, községgazdálkodási egyéb szolgáltatások</t>
  </si>
  <si>
    <t>Polgári honvédelem ágazati feladatai, a lakosság felkészítése</t>
  </si>
  <si>
    <t>Egyéb szociális pénzbeli és természetbeni ellátások, támogatások</t>
  </si>
  <si>
    <t>IV. Ellátottak pénzbeli juttatásai</t>
  </si>
  <si>
    <t>V. Egyéb működési célú kiadások</t>
  </si>
  <si>
    <t>Versenysport- és utánpótlás-nevelési tevékenység és támogatása</t>
  </si>
  <si>
    <t>Civil szervezetek működési támogatása</t>
  </si>
  <si>
    <t>Civil szervezetek programtámogatása</t>
  </si>
  <si>
    <t>Céltartalék összesen</t>
  </si>
  <si>
    <t>ebből: Céltartalék</t>
  </si>
  <si>
    <t>ebből: Általános tartalék</t>
  </si>
  <si>
    <t>A.) Működési kiadás összesen (=I.+…+V.)</t>
  </si>
  <si>
    <t>VI. Beruházások</t>
  </si>
  <si>
    <t>VII. Felújítások</t>
  </si>
  <si>
    <t>VIII. Egyéb felhalmozási célú kiadások</t>
  </si>
  <si>
    <t>B.) Felhalmozási kiadás összesen (=VI.+VII.+VIII.)</t>
  </si>
  <si>
    <t>C.) Kiadási főösszeg (=A.)+B.))</t>
  </si>
  <si>
    <t>E.) Kiadás összesen</t>
  </si>
  <si>
    <t>I.) Finanszírozási kiadások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</si>
  <si>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</si>
  <si>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</si>
  <si>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</si>
  <si>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</si>
  <si>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</si>
  <si>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</si>
  <si>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</si>
  <si>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</si>
  <si>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</si>
  <si>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</si>
  <si>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</si>
  <si>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c.) ebből Tartalékok:</t>
  </si>
  <si>
    <t>Közutak, hidak, alagutak üzemeltetése, fenntartása</t>
  </si>
  <si>
    <t>Belföldi finanszírozás kiadásai</t>
  </si>
  <si>
    <t>D.) Finanszírozási kiadások</t>
  </si>
  <si>
    <t>Működési költségvetési egyenleg (=A.)-F.))</t>
  </si>
  <si>
    <t>Felhalmozási költségvetési egyenleg (=B.)-G.))</t>
  </si>
  <si>
    <t>Cegléd Város Roma Nemzetiségi Önkormányzata</t>
  </si>
  <si>
    <t>Intézményi OEP támogatás (BÖVI)</t>
  </si>
  <si>
    <t>Alapítványok támogatása</t>
  </si>
  <si>
    <t>bursa hungarica</t>
  </si>
  <si>
    <t>Beruházás összesen:</t>
  </si>
  <si>
    <t>A.) Működési bevétel összesen (=II.+IV.+V.+VI.)</t>
  </si>
  <si>
    <t>Ceglédi Többcélú Kistérségi Társulás - állami normatíva átadása</t>
  </si>
  <si>
    <t>Ceglédi Többcélú Kistérségi Társulás - Gyermekjóléti Központ bepótlás</t>
  </si>
  <si>
    <t>Polgárőrök támogatása</t>
  </si>
  <si>
    <t>Városvédelmi és idegenforgalmi keret</t>
  </si>
  <si>
    <t>CVSE - Lőrincz Tamás</t>
  </si>
  <si>
    <t>CVSE - Lőrincz Viktor</t>
  </si>
  <si>
    <t>Ungvári Miklós támogatás</t>
  </si>
  <si>
    <t>városi tanulmányi ösztöndíj</t>
  </si>
  <si>
    <t>Mezőgazdasági támogatások</t>
  </si>
  <si>
    <t>Állam-igazgatási</t>
  </si>
  <si>
    <t>Ceglédi Elefántkölykök Kosárlabda Klub</t>
  </si>
  <si>
    <t>Ceglédi Kosárlabda Egyesület</t>
  </si>
  <si>
    <t>2017. évi összesített költségvetési mérlege</t>
  </si>
  <si>
    <t>2017. évi Eredeti előirányzat</t>
  </si>
  <si>
    <t>2017. évi költségvetési mérlege</t>
  </si>
  <si>
    <t>2017. évi bevételei forrásonként</t>
  </si>
  <si>
    <t>2017. évi bevételei kormányzati funkciónként</t>
  </si>
  <si>
    <t>2017. évi kiadásai kormányzati funkciónként</t>
  </si>
  <si>
    <t>2017. évi bevételei</t>
  </si>
  <si>
    <t>2017. évi kiadásai</t>
  </si>
  <si>
    <t xml:space="preserve">2017. évi tartalékai </t>
  </si>
  <si>
    <t>2017. évi  összesített beruházási kiadásai</t>
  </si>
  <si>
    <t xml:space="preserve">2017. évi egyéb működési célú támogatásai </t>
  </si>
  <si>
    <t>Önkormányzatok funkcióra nem sorolható bevételei államháztartáson kívülről</t>
  </si>
  <si>
    <t>Készletértékesítés ellenértéke</t>
  </si>
  <si>
    <t>Közvetített szolgáltatások ellenértéke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</si>
  <si>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</si>
  <si>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</si>
  <si>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</si>
  <si>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</si>
  <si>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</si>
  <si>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Egyéb pénzügyi műveletek bevételei (=44+45)</t>
  </si>
  <si>
    <t>Biztosító által fizetett kártérítés</t>
  </si>
  <si>
    <t>Települési önkormányzatok szociális gyermekjóléti és gyermekétkeztetési feladatainak támogatása</t>
  </si>
  <si>
    <t>Működési célú költségvetési támogatások és kiegészítő támogatások</t>
  </si>
  <si>
    <t>Elszámolásból származó bevételek</t>
  </si>
  <si>
    <t>Önkormányzatok működési támogatásai (=01+…+06)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</si>
  <si>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</si>
  <si>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</si>
  <si>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</si>
  <si>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</si>
  <si>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Működési célú támogatások államháztartáson belülről (=07+…+12)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</si>
  <si>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</si>
  <si>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</si>
  <si>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</si>
  <si>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Felhalmozási célú támogatások államháztartáson belülről (=14+…+18)</t>
  </si>
  <si>
    <t>Magánszemélyek jövedelemadói</t>
  </si>
  <si>
    <t xml:space="preserve">Társaságok jövedelemadói </t>
  </si>
  <si>
    <t>Jövedelemadók (=20+21)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</si>
  <si>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</si>
  <si>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</si>
  <si>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</si>
  <si>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</si>
  <si>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</si>
  <si>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</si>
  <si>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</si>
  <si>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</si>
  <si>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Termékek és szolgáltatások adói (=26+…+30) </t>
  </si>
  <si>
    <t>Közhatalmi bevételek (=22+...+25+31+32)</t>
  </si>
  <si>
    <t>Működési bevételek (=34+…+40+43+46+...+48)</t>
  </si>
  <si>
    <t>Felhalmozási bevételek (=50+…+54)</t>
  </si>
  <si>
    <t>Működési célú garancia- és kezességvállalásból származó megtérülések államháztartáson kívülről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</si>
  <si>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</si>
  <si>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</si>
  <si>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Működési célú visszatérítendő támogatások, kölcsönök visszatérülése államháztartáson kívülről</t>
  </si>
  <si>
    <t>Működési célú átvett pénzeszközök (=56+…+60)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</si>
  <si>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</si>
  <si>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</si>
  <si>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Felhalmozási célú átvett pénzeszközök (=62+…+66)</t>
  </si>
  <si>
    <t>Költségvetési bevételek (=13+19+33+49+55+61+67)</t>
  </si>
  <si>
    <t>Sorszám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</si>
  <si>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</si>
  <si>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</si>
  <si>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</si>
  <si>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</si>
  <si>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</si>
  <si>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</si>
  <si>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</si>
  <si>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</si>
  <si>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</si>
  <si>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</si>
  <si>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</si>
  <si>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</si>
  <si>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</si>
  <si>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</si>
  <si>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</si>
  <si>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</si>
  <si>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</si>
  <si>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</si>
  <si>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</si>
  <si>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</si>
  <si>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</si>
  <si>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</si>
  <si>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</si>
  <si>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</si>
  <si>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</si>
  <si>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</si>
  <si>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</si>
  <si>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</si>
  <si>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</si>
  <si>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</si>
  <si>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</si>
  <si>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</si>
  <si>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</si>
  <si>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</si>
  <si>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</si>
  <si>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</si>
  <si>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</si>
  <si>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</si>
  <si>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</si>
  <si>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</si>
  <si>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</si>
  <si>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</si>
  <si>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</si>
  <si>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</si>
  <si>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</si>
  <si>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</si>
  <si>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</si>
  <si>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</si>
  <si>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</si>
  <si>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</si>
  <si>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</si>
  <si>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</si>
  <si>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</si>
  <si>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</si>
  <si>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</si>
  <si>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</si>
  <si>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</si>
  <si>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</si>
  <si>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</si>
  <si>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</si>
  <si>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</si>
  <si>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</si>
  <si>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</si>
  <si>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</si>
  <si>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</si>
  <si>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</si>
  <si>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</si>
  <si>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Finanszírozási bevételek</t>
  </si>
  <si>
    <t>Önkormányzat bevételei összesen (=68+69)</t>
  </si>
  <si>
    <t>Mindösszesen: (=70+77)</t>
  </si>
  <si>
    <t>79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</si>
  <si>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</si>
  <si>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</si>
  <si>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</si>
  <si>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</si>
  <si>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</si>
  <si>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</si>
  <si>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</si>
  <si>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Intézmények költségvetési bevételei összesen (=71+…77)</t>
  </si>
  <si>
    <t>Költségvetési kiadások összesen:</t>
  </si>
  <si>
    <t>1</t>
  </si>
  <si>
    <t>Működési célú támogatások államháztartáson belülről (=02)</t>
  </si>
  <si>
    <t>Közhatalmi bevételek (=04)</t>
  </si>
  <si>
    <t>Működési bevételek (=06+…+12+15+18+19+20)</t>
  </si>
  <si>
    <t>Működési célú átvett pénzeszközök (=22)</t>
  </si>
  <si>
    <t>Működési bevétel összesen (=03+05+21+23)</t>
  </si>
  <si>
    <t>Felhalmozási célú támogatások államháztartáson belülről (=25+26)</t>
  </si>
  <si>
    <t>Felhalmozási bevételek (=28)</t>
  </si>
  <si>
    <t>Felhalmozási célú átvett pénzeszközök (=30)</t>
  </si>
  <si>
    <t>Felhalmozási bevétel összesen (=27+29+31)</t>
  </si>
  <si>
    <t>Bevétel összesen (=01+24+32)</t>
  </si>
  <si>
    <t>2</t>
  </si>
  <si>
    <t>3</t>
  </si>
  <si>
    <t>4</t>
  </si>
  <si>
    <t>5</t>
  </si>
  <si>
    <t>6</t>
  </si>
  <si>
    <t>7</t>
  </si>
  <si>
    <t>8</t>
  </si>
  <si>
    <t>9</t>
  </si>
  <si>
    <t>Kamatbevételek és más nyereségjellegű bevételek (13+14)</t>
  </si>
  <si>
    <t>Egyéb pénzügyi műveletek bevételei (16+17)</t>
  </si>
  <si>
    <t>Ellátottak pénzbeli juttatásai</t>
  </si>
  <si>
    <t>Egyéb működési célú kiadások</t>
  </si>
  <si>
    <t>adatok forintban</t>
  </si>
  <si>
    <t>Tartalékok - ingatlan vásárlások/visszavásárlások, ingatlan felújítások (Ölyv utca, Tesco, 8194/2 hrsz, Autoclub Kft., Balatonszárszó tulajdonrész vásárlás, felújítás; Deák téri óvoda felújítása, Bajcsy Zsilinszky u.)</t>
  </si>
  <si>
    <t>Tartalékok - sport tartalékkeret</t>
  </si>
  <si>
    <t>Tartalékok - belvíz elleni védekezés</t>
  </si>
  <si>
    <t>Tartalékok - érintésvédelmi és tűzvédelmi felülvizsgálatok miatti feltárt hibák javítása</t>
  </si>
  <si>
    <t>Tartalékok - tervezési keret (kerékpárút, járda, közúti híd, csapadékvízelvezetés, ingatlanokhoz kapcsolódó, stb.)</t>
  </si>
  <si>
    <t>Tartalékok - panelprogram Kossuth F. u. 52-54.</t>
  </si>
  <si>
    <t>Ceglédi TV Közhasznú Nonprofit Kft. - pótbefizetés</t>
  </si>
  <si>
    <t>VÁRVAG Kft.</t>
  </si>
  <si>
    <t>A Motorsport Napja</t>
  </si>
  <si>
    <t>Bizottsági keret - GB</t>
  </si>
  <si>
    <t>Bizottsági keret - JÜP</t>
  </si>
  <si>
    <t>Bizottsági keret - KON</t>
  </si>
  <si>
    <t>Ceglédi Kék Cápák SE női kézilabda NB II.</t>
  </si>
  <si>
    <t>Ceglédi Kézilabda Klub Sport Egyesület</t>
  </si>
  <si>
    <t>Ceglédi Termálfürdő Üzemeltető Kft. - pótbefizetés</t>
  </si>
  <si>
    <t>IRMÁK Közhasznú Nonprofit Kft. - fogyatékos személyek támogató szolgálata</t>
  </si>
  <si>
    <t>Civil szervezetek támogatása</t>
  </si>
  <si>
    <t>Gerje Sport Kft. - CEKK 2016/2017 EK legjobb 16 közé jutásához</t>
  </si>
  <si>
    <t>CVSE - 2. évfolyamosok úszásoktatása 2016/2017</t>
  </si>
  <si>
    <t>CVSE - 2. évfolyamosok úszásoktatása 2017/2018</t>
  </si>
  <si>
    <t>CVSE - szakosztályi támogatás</t>
  </si>
  <si>
    <t>CVSE Damjanich u. 3. üzemeltetési támogatás</t>
  </si>
  <si>
    <t>CVSE városi uszoda működési támogatása</t>
  </si>
  <si>
    <t>Egyéb egyéni támogatási keret</t>
  </si>
  <si>
    <t>Magyar Máltai Szeretetszolgálat Egesület - Tanyagondnoki szolgálat</t>
  </si>
  <si>
    <t>VÁRVAG közmunka program</t>
  </si>
  <si>
    <t>Velkey-Guth Ádám</t>
  </si>
  <si>
    <t>JUDO csarnok működtetésére (321/2014. (XII. 18.) ök. hat.)</t>
  </si>
  <si>
    <t>Ceglédi Sportcsarnok Kft. - pótbefizetés</t>
  </si>
  <si>
    <t>Kossuth Művelődési Központ Nonprofit Kulturális Kft. - pótbefizetés</t>
  </si>
  <si>
    <t xml:space="preserve">Ceglédi Többcélú Kistérségi Társulás - 36.972 fő x 10 Ft/lakos </t>
  </si>
  <si>
    <t>Cegléd Vasutas Egyesület - visszatérítendő támogatás - városi uszoda működtetése</t>
  </si>
  <si>
    <t>Ceglédi Kék Cápák SE női kézilabda NB II. - visszatérítendő támogatás</t>
  </si>
  <si>
    <t>Ceglédi Kosárlabda Egyesület - visszatérítendő támogatás</t>
  </si>
  <si>
    <t>III. Egyéb működési célú visszatérítendő támogatások államháztartáson kívülre</t>
  </si>
  <si>
    <t>számítástechnikai, informatikai eszközök beszerzése (ASP, egyéb)</t>
  </si>
  <si>
    <t>szekrények, irodabútorok cseréje, beszerzése, egyéb tárgyi eszközök beszerzése (konyhai eszközök, mobiltelefonok, stb.)</t>
  </si>
  <si>
    <t>Szentháromság tér zöldfelület rendezése</t>
  </si>
  <si>
    <t>PM_ONKORMUT_2016 - belterületi utak szilárd burkolattal történő kiépítése, felújítása és korszerűsítése</t>
  </si>
  <si>
    <t>VP6-7.2.1-7.4.1.2-16 - külterületi utak fejlesztése</t>
  </si>
  <si>
    <t xml:space="preserve">Alszegi - Déli út szalagkorlát folyóka építés kivitelezési munkálatai </t>
  </si>
  <si>
    <t>Szabadság tér I. ütem</t>
  </si>
  <si>
    <t>Bajcsy-Zsilinszky út 1. gépjárműtároló építése</t>
  </si>
  <si>
    <t>ASP bevezetés</t>
  </si>
  <si>
    <t>KOFOP-1.2.1-VEKOP-16 ASP bevezetés</t>
  </si>
  <si>
    <t>G1 új szivattyú vásárlása 1 db</t>
  </si>
  <si>
    <t>Belterületi közvilágítás bővítés</t>
  </si>
  <si>
    <t>térfigyelő kamerarendszer bővítése</t>
  </si>
  <si>
    <t>Sportparkok kialakítása (204/2016. (VIII. 11.) Ök. Hat.)</t>
  </si>
  <si>
    <t>Malomtó széli sporttelepnél közművesítés, tereprendezés stb.</t>
  </si>
  <si>
    <t>VEKOP-1.2.2-15-2016-00005 - Ipari területek bővítése az Északi Ipari-Kereskedelmi Övezetben Cegléden</t>
  </si>
  <si>
    <t>VEKOP-5.3.2-15-2016-00026 - Cegléd északi-ipari kereskedelmi övezetének becsatolása a városi kerékpárhálózatba</t>
  </si>
  <si>
    <t>VP-6-7.4.1.1-16 - Közösség a természetben (csemői vadászház)</t>
  </si>
  <si>
    <t>GZR-T-Ö-2016-0007 - Az élhető és zöld Ceglédért (E-töltő)</t>
  </si>
  <si>
    <t>Kossuth Művelődési Központ Nonprofit Kulturális Kft. - törzstőke</t>
  </si>
  <si>
    <t>Cegléd 5720 hrsz , természetben Cegléd, Dinnyéshalom utca 1. Cegléd 5724/4 hrsz temetőbővítés</t>
  </si>
  <si>
    <t>műszaki ellenőri keretszerződés</t>
  </si>
  <si>
    <t>Kossuth Ferenc utca I. ütem - (Kossuth tér hrsz.: 167)</t>
  </si>
  <si>
    <t>információ biztonsági keret - (tűzfal csere, beléptető a szerverszobába, szünetmentes tápegység)</t>
  </si>
  <si>
    <t>csapadékvíz/belvíz átemelő műtárgy vízjogi létesítési engedélyes tervének elkészítése</t>
  </si>
  <si>
    <t>Hosszabb időtartamú közfoglalkoztatás</t>
  </si>
  <si>
    <t>Tartalékok - Pályázati keret (VEKOP-5.3.2-15 Közlekedésfejlesztés Pest Megyében Cegléd-Csemő kerékpárút, egyéb.)</t>
  </si>
  <si>
    <t>Pest Megyei Rendőr-főkapitányság Ceglédi Rendőrkapitányság</t>
  </si>
  <si>
    <t>Pest Megyei Katasztrófavédelmi Igazgatóság Cegléd Kirendeltség</t>
  </si>
  <si>
    <t>GERJE-SZTŐK Helyi Vidékfejlesztési Közösség Egyesülete - visszatérítendő támogatás</t>
  </si>
  <si>
    <t>Falugondnokok Duna-Tisza Közi Egyesülete</t>
  </si>
  <si>
    <t>1980/2013. (XII. 29.) Korm. határozat Malomtó széli labdarúgó sportlétesítmény fejlesztés (állami) - - 1823/2016. (XII. 22.) Korm. határozat - beruházás</t>
  </si>
  <si>
    <t>Ceglédi Többcélú Kistérségi Társulás - állami normatíva átadása - 2016</t>
  </si>
  <si>
    <t>HEGE-PRO Kft. - "HegeShow"</t>
  </si>
  <si>
    <t>Városháza belső udvari ablakcserék</t>
  </si>
  <si>
    <t>Ceglédi Városfejlesztési Kft. - pótbefizetés</t>
  </si>
  <si>
    <t>Ceglédi Városfejlesztési Kft. - támogatás</t>
  </si>
  <si>
    <t>Tartalékok - rekortán pálya 20% önerő</t>
  </si>
  <si>
    <t>Ceglédi Fúvós Egylet</t>
  </si>
  <si>
    <t>Városháza Dísztermében belső építészeti beruházás</t>
  </si>
  <si>
    <t>Külterületi közvilágítás bővítés</t>
  </si>
  <si>
    <r>
      <t xml:space="preserve">Ceglédi Városi Könyvtár </t>
    </r>
    <r>
      <rPr>
        <sz val="12"/>
        <rFont val="Times New Roman"/>
        <family val="1"/>
      </rPr>
      <t>(Kossuth Művelődési Központ és Könyvtár)</t>
    </r>
  </si>
  <si>
    <t>Ceglédi Termálfürdő továbbfejlesztése, vízfelület növelése, aquaparkhoz mutatványosi elem beszerzése 1/2016. (I. 7.) Ök. Határozat - Fürdő hullámmedence + hullámkeltő berendezés + aquapark csúszda</t>
  </si>
  <si>
    <t>Kulturális javak beszerzése</t>
  </si>
  <si>
    <t>2017. évi  összesített felújítási kiadásai</t>
  </si>
  <si>
    <t xml:space="preserve">parkolók-, buszmegállók kialakítása, járda és burkolat felújítás, kerékpárutak felújítása </t>
  </si>
  <si>
    <t>Lestánszki dűlő híd javítása</t>
  </si>
  <si>
    <t>közüzemi konyhák felújítása</t>
  </si>
  <si>
    <t>orvosi rendelők felújítása -  (víz, gáz, villany, beteg wc, pince födém, megerősítése, akadálymentesítés)</t>
  </si>
  <si>
    <t>Szennyvízcsatorna elkülönített fejlesztési alapok</t>
  </si>
  <si>
    <t>KEHOP-5.2.9-16-2016-00042 Épületenergetikai felújítások Cegléd Város intézményein</t>
  </si>
  <si>
    <t>Művelődési ház gépészeti felújítás</t>
  </si>
  <si>
    <t>VÁRVAG Kft. - belvárosi épület felújítása (Tiszti Klub, Katolikus bazársor, Szabadság tér 2., ügyészség, Teleki u. 14., Gudody patika, Külső-kőrösi u. telephely, Eötvös tér, Szolnoki út 67. stb.)</t>
  </si>
  <si>
    <t>Cegléd Város Önkormányzata összesen</t>
  </si>
  <si>
    <t>Városháza - I. és II. emeletei férfi és női mosdó felújítása</t>
  </si>
  <si>
    <t>folyosók burkolása</t>
  </si>
  <si>
    <t>folyosó, átadó helyiség burkolása</t>
  </si>
  <si>
    <t>Felújítás összesen</t>
  </si>
  <si>
    <t>ingatlan vásárlások</t>
  </si>
  <si>
    <t>Széchenyi Úti Óvoda Ugyeri Tagóvodájának bővítése (Örkényi út 583.)</t>
  </si>
  <si>
    <t>Ceglédi Kézilabda Klub Sport Egyesület - visszatérítendő támogatás</t>
  </si>
  <si>
    <t>Cegléd-Felszegi Református Egyházközség (reformáció 500. évfordulója)</t>
  </si>
  <si>
    <t>Balatonszárszói Ifjúsági tábor konyha és vizesblokk felújítása</t>
  </si>
  <si>
    <t>Kossuth téri országos műemlék épület felújítása</t>
  </si>
  <si>
    <t>Belterületi utak felújítása (Rákóczi út, Szabadság tér)</t>
  </si>
  <si>
    <t>fénymásoló beszerzés</t>
  </si>
  <si>
    <t>felújítási keret - 2017/2017. (VI. 22.) ök. hat.</t>
  </si>
  <si>
    <t>Ceglédi Városi Könyvtár</t>
  </si>
  <si>
    <t>könyvtári célú érdekeltségnövelő támogatás</t>
  </si>
  <si>
    <t>Egyéb sportcélú támogatások</t>
  </si>
  <si>
    <t xml:space="preserve">Gerje Sport Kft. - CEKK 201/2018 EK </t>
  </si>
  <si>
    <t>Lövész utcai óvoda fejlesztése (hrsz: 4022/2) (PM pályázat)</t>
  </si>
  <si>
    <t>háziorvosi alapellátás - informatikai egyéb eszközbeszerzések</t>
  </si>
  <si>
    <t>Evangélikus bazársor út-, parkoló felújítás</t>
  </si>
  <si>
    <t>VÁRVAG Kft. - belvárosi épület felújítása, egyéb beruházások (Tiszti Klub, Katolikus bazársor, Szabadság tér 2., ügyészség, Teleki u. 14., Gudody patika, Külső-kőrösi u. telephely, Eötvös tér, Szolnoki út 67. stb.)</t>
  </si>
  <si>
    <t xml:space="preserve">Cegléd , Fürdő út és környéke parkoló, sétány kiépítése, parkosítás, utca bútorok </t>
  </si>
  <si>
    <t>ÁNTSZ kötelezés: mosogatógép beszerzés</t>
  </si>
  <si>
    <t>Köz- és térvilágítás felújítása, lámpatestek beszerzése</t>
  </si>
  <si>
    <t>VUELTA Sportszervező és Szolgáltató Kft. - Tour de Hongrie Magyar Kerékpáros Körverseny</t>
  </si>
  <si>
    <t>ingatlanokhoz kapcsolódó tervezési díjak</t>
  </si>
  <si>
    <t>2017. évi összesített egyéb felhalmozási célú kiadásai</t>
  </si>
  <si>
    <t>Ceglédi Termálfürdő Üzemeltető Kft. - felhalmozási célú támogatás</t>
  </si>
  <si>
    <t>Ceglédi Termálfürdő Üzemeltető Kft. - hullámkeltő berendezés beszerzése</t>
  </si>
  <si>
    <t>Ceglédi TV Közhasznú Nonprofit Kft. - fejlesztés</t>
  </si>
  <si>
    <t>Gál József Sportcsarnok bővítés és felújítása - TAO - Ceglédi Kék Cápák SE</t>
  </si>
  <si>
    <t>Gál József Sportcsarnok bővítés és felújítása - TAO - Ceglédi Kosárlabda Egyesület</t>
  </si>
  <si>
    <t>katasztrófa keret</t>
  </si>
  <si>
    <t>Toldy Ferenc Kórház és Rendelőintézet - támogatás</t>
  </si>
  <si>
    <t>I. Egyéb felhalmozási célú kiadások államháztartáson kívülre</t>
  </si>
  <si>
    <t>VÁRVAG Kft. - visszatérítendő támogatás</t>
  </si>
  <si>
    <t>Cegléd Vasutas Egyesület - visszatérítendő támogatás</t>
  </si>
  <si>
    <t xml:space="preserve">II. Felhalmozási célú visszatérítendő támogatások államháztartáson kívülre </t>
  </si>
  <si>
    <t>III. Egyéb felhalmozási célú kiadások összesen (=I.+II.)</t>
  </si>
  <si>
    <t>Ceglédi TV Közhasznú Nonprofit Kft. - Batthyány utca 1. mozi épület felújítása (374/2017. (XII. 14.) Ök. határozat)</t>
  </si>
  <si>
    <t>"Kossuth Művelődési Központ" Közhazsnú Nonprofit Kft. - Művelődési Ház épület felújítására (374/2017. (XII. 14.) Ök. határozat)</t>
  </si>
  <si>
    <t>374/2017. (XII. 14.) Ök hat. Felnőtt Könyvtár; Taáncsics M. Ált. Iskola Népkör u. óvoda  felújításai</t>
  </si>
  <si>
    <t>viharkár miatti épületfelújítások</t>
  </si>
  <si>
    <t>egyéb tárgyi eszköz beszerzés</t>
  </si>
  <si>
    <t>"Ceglédi Mindennapi Kenyerünk" Szociális Szövetkezet</t>
  </si>
  <si>
    <t>Cegléd Városi Könyvtár</t>
  </si>
  <si>
    <t>belső lépcső felújítása</t>
  </si>
  <si>
    <t>Ugyeri óvoda csoportbővítés</t>
  </si>
  <si>
    <t>Egyéb működési célú kiadások (=I+…+IV.)</t>
  </si>
  <si>
    <t>IV. Elvonások és befizetések</t>
  </si>
  <si>
    <t>normatíva visszafizetése</t>
  </si>
  <si>
    <t>Ceglédi Sporttörténeti Bizottság</t>
  </si>
  <si>
    <t>Módosított előirányzat</t>
  </si>
  <si>
    <t>Teljesítés</t>
  </si>
  <si>
    <t>garancia-, és kezességvállalás valamint lekötött betétállományai</t>
  </si>
  <si>
    <t>2017. év</t>
  </si>
  <si>
    <t>Bruttó összeg</t>
  </si>
  <si>
    <t>NINCS</t>
  </si>
  <si>
    <t>Összesen:</t>
  </si>
  <si>
    <t xml:space="preserve">                Cegléd Város Önkormányzata</t>
  </si>
  <si>
    <t xml:space="preserve">           2017. évi létszámadatainak címrendje</t>
  </si>
  <si>
    <t>adatok főben</t>
  </si>
  <si>
    <t>Cím</t>
  </si>
  <si>
    <t>Alcím</t>
  </si>
  <si>
    <t>Intézmény neve</t>
  </si>
  <si>
    <t>1.</t>
  </si>
  <si>
    <t>Igazgatási ágazat</t>
  </si>
  <si>
    <t>ebből csökkent munkaképességű alkalmazott</t>
  </si>
  <si>
    <t>2.</t>
  </si>
  <si>
    <t>1. cím összesen:</t>
  </si>
  <si>
    <t>Köznevelési ágazat</t>
  </si>
  <si>
    <t>3.</t>
  </si>
  <si>
    <t>4.</t>
  </si>
  <si>
    <t>2. cím összesen:</t>
  </si>
  <si>
    <t>Szociális ágazat</t>
  </si>
  <si>
    <t>Bölcsödei Védőnői Igazgatóság</t>
  </si>
  <si>
    <t>3. cím összesen:</t>
  </si>
  <si>
    <t>Kultúrális ágazat</t>
  </si>
  <si>
    <t>Kossuth Művelődési Központ és Könyvtár</t>
  </si>
  <si>
    <t>4. cím összesen:</t>
  </si>
  <si>
    <t>2-4. cím összesen:</t>
  </si>
  <si>
    <t>1-4 cím összesen:</t>
  </si>
  <si>
    <t xml:space="preserve">Fizető parkolók üzemeltetés bevételei és kiadásai </t>
  </si>
  <si>
    <t>nettó</t>
  </si>
  <si>
    <t>áfa</t>
  </si>
  <si>
    <t>bruttó</t>
  </si>
  <si>
    <t>parkolási díjak</t>
  </si>
  <si>
    <t>pótdíjak</t>
  </si>
  <si>
    <t>MOBIL parkolási díj</t>
  </si>
  <si>
    <t>Összes bevétel</t>
  </si>
  <si>
    <t>parkolók üzemeltetése</t>
  </si>
  <si>
    <t>Mobil parkolás üzemeltetése</t>
  </si>
  <si>
    <t>Összes üzemeltetési kiadás</t>
  </si>
  <si>
    <t xml:space="preserve"> </t>
  </si>
  <si>
    <t>2017. évi</t>
  </si>
  <si>
    <t>Előző időszak</t>
  </si>
  <si>
    <t>Módosítások (+/-)</t>
  </si>
  <si>
    <t>Tárgyi időszak</t>
  </si>
  <si>
    <t xml:space="preserve">tulajdonában álló gazdálkodó szervezetek működéséből származó </t>
  </si>
  <si>
    <t>kötelezettségek, részesedések alakulása</t>
  </si>
  <si>
    <t>Megnevezése</t>
  </si>
  <si>
    <t>Tulajdoni hányad                         (%-ban)</t>
  </si>
  <si>
    <t>Fennálló kötelezettség                                 (ezer forintban)</t>
  </si>
  <si>
    <t>Ceglédi Sportcsarnok Kft.</t>
  </si>
  <si>
    <t>Ceglédi Termálfürdő Üzemeltető Kft.</t>
  </si>
  <si>
    <t>VÁRVAG Városfejlesztési és Vagyongazdálkodási Nonprofit Közhasznú Kft.</t>
  </si>
  <si>
    <t>Ceglédi TV Közhasznú Nonprofit Kft.</t>
  </si>
  <si>
    <t>Ceglédi Városfejlesztési Kft.</t>
  </si>
  <si>
    <t xml:space="preserve">  </t>
  </si>
  <si>
    <t>Központi költségvetés funkcióra nem sorolható bevétel államháztartáson kívülről</t>
  </si>
  <si>
    <t>Erzsébet Utalványforgalmazó Zrt.</t>
  </si>
  <si>
    <t>HEGE-PRO Kft. - "I. Ceglédi Triál bajnokság"</t>
  </si>
  <si>
    <t>Magyar Vöröskereszt Pest Megyei Szervezete</t>
  </si>
  <si>
    <t>#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</si>
  <si>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</si>
  <si>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</si>
  <si>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</si>
  <si>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</si>
  <si>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</si>
  <si>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</si>
  <si>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</si>
  <si>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</si>
  <si>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</si>
  <si>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</si>
  <si>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</si>
  <si>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</si>
  <si>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</si>
  <si>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</si>
  <si>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</si>
  <si>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</si>
  <si>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</si>
  <si>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</si>
  <si>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</si>
  <si>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D/I/1 Költségvetési évben esedékes követelések működési célú támogatások bevételeire államháztartáson belülről (&gt;=D/I/1a)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</si>
  <si>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</si>
  <si>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</si>
  <si>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</si>
  <si>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</si>
  <si>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</si>
  <si>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</si>
  <si>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</si>
  <si>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</si>
  <si>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</si>
  <si>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</si>
  <si>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</si>
  <si>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</si>
  <si>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</si>
  <si>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</si>
  <si>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</si>
  <si>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</si>
  <si>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</si>
  <si>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</si>
  <si>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</si>
  <si>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</si>
  <si>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</si>
  <si>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</si>
  <si>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</si>
  <si>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</si>
  <si>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117</t>
  </si>
  <si>
    <t>D/II/4d - ebből: költségvetési évet követően esedékes követelések kiszámlázott általános forgalmi adóra</t>
  </si>
  <si>
    <t>123</t>
  </si>
  <si>
    <t>D/II/5 Költségvetési évet követően esedékes követelések felhalmozási bevételre (=D/II/5a+…+D/II/5e)</t>
  </si>
  <si>
    <t>125</t>
  </si>
  <si>
    <t>D/II/5b - ebből: költségvetési évet követően esedékes követelések ingatlanok értékesítésére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</si>
  <si>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</si>
  <si>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</si>
  <si>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</si>
  <si>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</si>
  <si>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</si>
  <si>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</si>
  <si>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</si>
  <si>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</si>
  <si>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145</t>
  </si>
  <si>
    <t>D/III/1b - ebből: beruházásokra, felújításokra adott előlegek</t>
  </si>
  <si>
    <t>147</t>
  </si>
  <si>
    <t>D/III/1d - ebből: igénybe vett szolgáltatásra adott előlegek</t>
  </si>
  <si>
    <t>148</t>
  </si>
  <si>
    <t>D/III/1e - ebből: foglalkoztatottaknak adott előlegek</t>
  </si>
  <si>
    <t>151</t>
  </si>
  <si>
    <t>D/III/3 Más által beszedett bevételek elszámolása</t>
  </si>
  <si>
    <t>155</t>
  </si>
  <si>
    <t>D/III/7 Folyósított, megelőlegezett társadalombiztosítási és családtámogatási ellátások elszámolása</t>
  </si>
  <si>
    <t>158</t>
  </si>
  <si>
    <t>D/III Követelés jellegű sajátos elszámolások (=D/III/1+…+D/III/9)</t>
  </si>
  <si>
    <t>159</t>
  </si>
  <si>
    <t>D) KÖVETELÉSEK  (=D/I+D/II+D/III)</t>
  </si>
  <si>
    <t>160</t>
  </si>
  <si>
    <t>E/I/1 Adott előleghez kapcsolódó előzetesen felszámított levonható általános forgalmi adó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</si>
  <si>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</si>
  <si>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</si>
  <si>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</si>
  <si>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</si>
  <si>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</si>
  <si>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</si>
  <si>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</si>
  <si>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</si>
  <si>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165</t>
  </si>
  <si>
    <t>E/II/1 Kapott előleghez kapcsolódó fizetendő általános forgalmi adó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</si>
  <si>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</si>
  <si>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</si>
  <si>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</si>
  <si>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</si>
  <si>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</si>
  <si>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</si>
  <si>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</si>
  <si>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</si>
  <si>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</si>
  <si>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</si>
  <si>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</si>
  <si>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</si>
  <si>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</si>
  <si>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</si>
  <si>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</si>
  <si>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</si>
  <si>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</si>
  <si>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</si>
  <si>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</si>
  <si>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</si>
  <si>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</si>
  <si>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</si>
  <si>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</si>
  <si>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</si>
  <si>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</si>
  <si>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</si>
  <si>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</si>
  <si>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</si>
  <si>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187</t>
  </si>
  <si>
    <t>H/I/1 Költségvetési évben esedékes kötelezettségek személyi juttatásokra</t>
  </si>
  <si>
    <t>189</t>
  </si>
  <si>
    <t>H/I/3 Költségvetési évben esedékes kötelezettségek dologi kiadásokra</t>
  </si>
  <si>
    <t>190</t>
  </si>
  <si>
    <t>H/I/4 Költségvetési évben esedékes kötelezettségek ellátottak pénzbeli juttatásaira</t>
  </si>
  <si>
    <t>194</t>
  </si>
  <si>
    <t>H/I/6 Költségvetési évben esedékes kötelezettségek beruházásokra</t>
  </si>
  <si>
    <t>195</t>
  </si>
  <si>
    <t>H/I/7 Költségvetési évben esedékes kötelezettségek felújításokra</t>
  </si>
  <si>
    <t>212</t>
  </si>
  <si>
    <t>H/I Költségvetési évben esedékes kötelezettségek (=H/I/1+…+H/I/9)</t>
  </si>
  <si>
    <t>213</t>
  </si>
  <si>
    <t>H/II/1 Költségvetési évet követően esedékes kötelezettségek személyi juttatásokra</t>
  </si>
  <si>
    <t>215</t>
  </si>
  <si>
    <t>H/II/3 Költségvetési évet követően esedékes kötelezettségek dologi kiadásokra</t>
  </si>
  <si>
    <t>216</t>
  </si>
  <si>
    <t>H/II/4 Költségvetési évet követően esedékes kötelezettségek ellátottak pénzbeli juttatásaira</t>
  </si>
  <si>
    <t>217</t>
  </si>
  <si>
    <t>H/II/5 Költségvetési évet követően esedékes kötelezettségek egyéb működési célú kiadásokra (&gt;=H/II/5a+H/II/5b)</t>
  </si>
  <si>
    <t>220</t>
  </si>
  <si>
    <t>H/II/6 Költségvetési évet követően esedékes kötelezettségek beruházásokra</t>
  </si>
  <si>
    <t>221</t>
  </si>
  <si>
    <t>H/II/7 Költségvetési évet követően esedékes kötelezettségek felújításokra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</si>
  <si>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</si>
  <si>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</si>
  <si>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</si>
  <si>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</si>
  <si>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</si>
  <si>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</si>
  <si>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</si>
  <si>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</si>
  <si>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</si>
  <si>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</si>
  <si>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244</t>
  </si>
  <si>
    <t>H/III/8 Letétre, megőrzésre, fedezetkezelésre átvett pénzeszközök, biztosítékok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</si>
  <si>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</si>
  <si>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</si>
  <si>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</si>
  <si>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</si>
  <si>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</si>
  <si>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</si>
  <si>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</si>
  <si>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</si>
  <si>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</si>
  <si>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</si>
  <si>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</si>
  <si>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</si>
  <si>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</si>
  <si>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</si>
  <si>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</si>
  <si>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</si>
  <si>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</si>
  <si>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</si>
  <si>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</si>
  <si>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</si>
  <si>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</si>
  <si>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</si>
  <si>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</si>
  <si>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</si>
  <si>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</si>
  <si>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</si>
  <si>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</si>
  <si>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</si>
  <si>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</si>
  <si>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</si>
  <si>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</si>
  <si>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</si>
  <si>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19 Befektetett pénzügyi eszközökből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</si>
  <si>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</si>
  <si>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</si>
  <si>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</si>
  <si>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25 Részesedések, értékpapírok, pénzeszközök értékvesztése (&gt;=25a+25b)</t>
  </si>
  <si>
    <t>IX Pénzügyi műveletek ráfordításai (=22+23+24+25+26)</t>
  </si>
  <si>
    <t>B)  PÉNZÜGYI MŰVELETEK EREDMÉNYE (=VIII-IX)</t>
  </si>
  <si>
    <t>C)  MÉRLEG SZERINTI EREDMÉNY (=±A±B)</t>
  </si>
  <si>
    <t>Összeg</t>
  </si>
  <si>
    <t>2017. évi maradványkimutatása</t>
  </si>
  <si>
    <t>E) Alaptevékenység szabad maradványa (=A-D)</t>
  </si>
  <si>
    <t>C) Összes maradvány (=A+B)</t>
  </si>
  <si>
    <t>A) Alaptevékenység maradványa (=±I±II)</t>
  </si>
  <si>
    <t>II. Alaptevékenység finanszírozási egyenlege (=03-04)</t>
  </si>
  <si>
    <t>04 Alaptevékenység finanszírozási kiadásai</t>
  </si>
  <si>
    <t>03 Alaptevékenység finanszírozási bevételei</t>
  </si>
  <si>
    <t>I. Alaptevékenység költségvetési egyenlege (=01-02)</t>
  </si>
  <si>
    <t>02 Alaptevékenység költségvetési kiadásai</t>
  </si>
  <si>
    <t>01 Alaptevékenység költségvetési bevételei</t>
  </si>
  <si>
    <t>könyvviteli mérlege</t>
  </si>
  <si>
    <t>2017. december 31.</t>
  </si>
  <si>
    <t>2017. évi eredménykimutatása</t>
  </si>
  <si>
    <t>Százalék</t>
  </si>
  <si>
    <t>%</t>
  </si>
  <si>
    <t>n.a.</t>
  </si>
  <si>
    <t>n.a</t>
  </si>
  <si>
    <t xml:space="preserve">Egyéb Felhalmozási kiadások </t>
  </si>
  <si>
    <t>Duna-Tisza közi Hulladékgazdálkodási Nonprofit Kft.</t>
  </si>
  <si>
    <t>BÁCSVÍZ Víz- és Csatornaszolgáltató Zrt.</t>
  </si>
  <si>
    <t>Ingatlankataszter</t>
  </si>
  <si>
    <t>Forgalomképes ingatlan</t>
  </si>
  <si>
    <t>db</t>
  </si>
  <si>
    <t>Nyilvántartási érték (ezer Ft)</t>
  </si>
  <si>
    <t>Bruttó érték (ezer Ft)</t>
  </si>
  <si>
    <t>Nagykőrösi Konzervgyár</t>
  </si>
  <si>
    <t>Forrás Rt. Részvény</t>
  </si>
  <si>
    <t xml:space="preserve">Ceglédi Termálfürdő Üzemeltető Kft. </t>
  </si>
  <si>
    <t>VÁRVAG Városüzemeltetési és Vagyongazdálkodási Nonprofit Kft.</t>
  </si>
  <si>
    <t>Ceglédi Sportcsarnok Kft,</t>
  </si>
  <si>
    <t xml:space="preserve">Ceglédi Városfejlesztési Kft. </t>
  </si>
  <si>
    <t xml:space="preserve">Kossuth Művelődési Központ Nonprofit Kulturális Kft. </t>
  </si>
  <si>
    <t>BÁCSVÍZ Víz- és Csatornaszolgáltató Zrt</t>
  </si>
  <si>
    <t>Részesedések</t>
  </si>
  <si>
    <t>adatok ezer forintban</t>
  </si>
  <si>
    <t>A) Nemzeti vagyonba tartozó befektetett eszközök</t>
  </si>
  <si>
    <t>I. Immateriális javak</t>
  </si>
  <si>
    <t>1. Vagyoni értékű jogok</t>
  </si>
  <si>
    <t>2. Szellemi termékek</t>
  </si>
  <si>
    <t>II.Tárgyi eszközök</t>
  </si>
  <si>
    <t>1. Ingatlanok és kapcsolódó vagyoni értékű jogok</t>
  </si>
  <si>
    <t>2. Gépek, berendezések, felszerelések, járművek</t>
  </si>
  <si>
    <t>3. Tenyészállatok</t>
  </si>
  <si>
    <t>4. Beruházások, felújítások</t>
  </si>
  <si>
    <t>5. Tárgyi eszközök értékhelyesbítése</t>
  </si>
  <si>
    <t>III.Befektetett pénzügyi eszközök</t>
  </si>
  <si>
    <t>1. Tartós részesedések</t>
  </si>
  <si>
    <t>- ebből: tartós részesedések jegybankban</t>
  </si>
  <si>
    <t>- ebből: tartós részesedések nem pénzügyi vállalkozásban</t>
  </si>
  <si>
    <t>- ebből: tartós részesedések pénzügyi vállalkozásban</t>
  </si>
  <si>
    <t>- ebből: tartós részesedések társulásban</t>
  </si>
  <si>
    <t>- egyéb tartós részesedések</t>
  </si>
  <si>
    <t>2. Tartós hitelviszonyt megtestesítő értékpapírok</t>
  </si>
  <si>
    <t>- ebből: államkötvények</t>
  </si>
  <si>
    <t>- ebből: helyi önkormányzatok kötvényei</t>
  </si>
  <si>
    <t>3. Befektetett pénzügyi eszközök értékhelyesbítése</t>
  </si>
  <si>
    <t>IV. Koncesszióba, vagyonkezelésbe adott eszközök</t>
  </si>
  <si>
    <t>1. Koncesszióba, vagyonkezelésbe adott eszközök</t>
  </si>
  <si>
    <t>- ebből: immateriális javak</t>
  </si>
  <si>
    <t>- ebből: tárgyi eszközök</t>
  </si>
  <si>
    <t>- ebből: tartós részesedések, tartós hitelviszonyt megtestesítő értékpapírok</t>
  </si>
  <si>
    <t>2. Koncesszióba, vagyonkezelésbe adott eszközök értékhelyesbítése</t>
  </si>
  <si>
    <t>B) Nemzeti vagyonba tartozó forgóeszközök</t>
  </si>
  <si>
    <t>I. Készletek</t>
  </si>
  <si>
    <t>1. Vásárolt készletek</t>
  </si>
  <si>
    <t>2. Átsorolt, követelés fejében átvett készletek</t>
  </si>
  <si>
    <t>3. Egyéb készletek</t>
  </si>
  <si>
    <t>4. Befejezetlen termelés, félkész termékek, késztermékek</t>
  </si>
  <si>
    <t>5. Növendék-, hízó és egyéb állatok</t>
  </si>
  <si>
    <t>II. Értékpapírok</t>
  </si>
  <si>
    <t>1. Nem tartós részesedések</t>
  </si>
  <si>
    <t>2. Forgatási célú hitelviszonyt megtestesítő értékpapírok</t>
  </si>
  <si>
    <t>C) Pénzeszközök</t>
  </si>
  <si>
    <t>I. Lekötött bankbetétek</t>
  </si>
  <si>
    <t>1. Éven túli lejáratú forint lekötött bankbetétek</t>
  </si>
  <si>
    <t>2. Éven túli lejáratú deviza lekötött bankbetétek</t>
  </si>
  <si>
    <t>II. Pénztárak, csekkek, betétkönyvek</t>
  </si>
  <si>
    <t>1. Forintpénztár</t>
  </si>
  <si>
    <t>2. Valutapénztár</t>
  </si>
  <si>
    <t>3. Betétkönyvek, csekkek, elektronikus pénzeszközök</t>
  </si>
  <si>
    <t>III. Forintszámlák</t>
  </si>
  <si>
    <t>1. Kincstáron kívüli forintszámlák</t>
  </si>
  <si>
    <t>2. Kincstárban vezetett forintszámlák</t>
  </si>
  <si>
    <t>IV. Devizaszámlák</t>
  </si>
  <si>
    <t>1. Kincstáron kívüli devizaszámlák</t>
  </si>
  <si>
    <t>2. Kincstárban vezetett devizaszámlák</t>
  </si>
  <si>
    <t>2017. évi vagyonkimutatása</t>
  </si>
  <si>
    <t>Korlátozottan forgalomképes</t>
  </si>
  <si>
    <t>Forgalomképtelen ingatlan</t>
  </si>
  <si>
    <t>D)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</si>
  <si>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</si>
  <si>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</si>
  <si>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</si>
  <si>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E) Egyéb sajátos eszközöldali elszámolások</t>
  </si>
  <si>
    <t>I. Előzetesen felszámított általános forgalmi adó elszámolása</t>
  </si>
  <si>
    <t>II. Fizetendő általános forgalmi adó elszámolása</t>
  </si>
  <si>
    <t>III. Egyéb sajátos eszközoldali elszámolások</t>
  </si>
  <si>
    <t>ESZKÖZÖK ÖSSZESEN</t>
  </si>
  <si>
    <t>20. melléklet a 11/2018. (V. 30.) önkormányzati rendelethez</t>
  </si>
  <si>
    <t>1. melléklet  a 11/2018. (V. 30.) önkormányzati rendelethez</t>
  </si>
  <si>
    <t>2. melléklet  a 11/2018. (V. 30.) önkormányzati rendelethez</t>
  </si>
  <si>
    <t>3. melléklet  a 11/2018. (V. 30.) önkormányzati rendelethez</t>
  </si>
  <si>
    <t>4. melléklet  a 11/2018. (V. 30.) önkormányzati rendelethez</t>
  </si>
  <si>
    <t>5. melléklet  a 11/2018. (V. 30.) önkormányzati rendelethez</t>
  </si>
  <si>
    <t>6. melléklet  a 11/2018. (V. 30.) önkormányzati rendelethez</t>
  </si>
  <si>
    <t>7. melléklet  a 11/2018. (V. 30.) önkormányzati rendelethez</t>
  </si>
  <si>
    <t>8. melléklet  a 11/2018. (V. 30.) önkormányzati rendelethez</t>
  </si>
  <si>
    <t>9. melléklet  a 11/2018. (V. 30.) önkormányzati rendelethez</t>
  </si>
  <si>
    <t>10. melléklet  a 11/2018. (V. 30.) önkormányzati rendelethez</t>
  </si>
  <si>
    <t>11. melléklet  a 11/2018. (V. 30.) önkormányzati rendelethez</t>
  </si>
  <si>
    <t>12. melléklet  a 11/2018. (V. 30.) önkormányzati rendelethez</t>
  </si>
  <si>
    <t>13. melléklet  a 11/2018. (V. 30.) önkormányzati rendelethez</t>
  </si>
  <si>
    <t>14. melléklet  a 11/2018. (V. 30.) önkormányzati rendelethez</t>
  </si>
  <si>
    <t>15. melléklet  a 11/2018. (V. 30.) önkormányzati rendelethez</t>
  </si>
  <si>
    <t>16. melléklet  a 11/2018. (V. 30.) önkormányzati rendelethez</t>
  </si>
  <si>
    <t>17. melléklet  a 11/2018. (V. 30.) önkormányzati rendelethez</t>
  </si>
  <si>
    <t>18. melléklet  a 11/2018. (V. 30.) önkormányzati rendelethez</t>
  </si>
  <si>
    <t>19. melléklet  a 11/2018. (V. 30.) önkormányzati rendelethez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</si>
</sst>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.0"/>
    <numFmt numFmtId="166" formatCode="0.0%"/>
    <numFmt numFmtId="167" formatCode="#,##0\ &quot;Ft&quot;"/>
    <numFmt numFmtId="168" formatCode="#,##0\ &quot;Ft&quot;;[Red]#,##0\ &quot;Ft&quot;"/>
    <numFmt numFmtId="169" formatCode="#,##0.00\ &quot;Ft&quot;;[Red]#,##0.00\ &quot;Ft&quot;"/>
    <numFmt numFmtId="170" formatCode="0.000"/>
    <numFmt numFmtId="171" formatCode="0.0000"/>
    <numFmt numFmtId="172" formatCode="mmm/yyyy"/>
    <numFmt numFmtId="173" formatCode="0.0"/>
    <numFmt numFmtId="174" formatCode="#&quot; &quot;?/2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\ [$Ft-40E];[Red]#,##0.00\ [$Ft-40E]"/>
    <numFmt numFmtId="184" formatCode="#,##0.00\ &quot;Ft&quot;"/>
    <numFmt numFmtId="185" formatCode="[$-40E]yyyy\.\ mmmm\ d\."/>
    <numFmt numFmtId="186" formatCode="#,##0\ _F_t"/>
    <numFmt numFmtId="187" formatCode="[$-F400]h:mm:ss\ AM/PM"/>
    <numFmt numFmtId="188" formatCode="#,##0&quot;Ft&quot;;\-#,##0&quot;Ft&quot;"/>
    <numFmt numFmtId="189" formatCode="#,##0&quot;Ft&quot;;[Red]\-#,##0&quot;Ft&quot;"/>
    <numFmt numFmtId="190" formatCode="#,##0.00&quot;Ft&quot;;\-#,##0.00&quot;Ft&quot;"/>
    <numFmt numFmtId="191" formatCode="#,##0.00&quot;Ft&quot;;[Red]\-#,##0.00&quot;Ft&quot;"/>
    <numFmt numFmtId="192" formatCode="_-* #,##0&quot;Ft&quot;_-;\-* #,##0&quot;Ft&quot;_-;_-* &quot;-&quot;&quot;Ft&quot;_-;_-@_-"/>
    <numFmt numFmtId="193" formatCode="_-* #,##0_F_t_-;\-* #,##0_F_t_-;_-* &quot;-&quot;_F_t_-;_-@_-"/>
    <numFmt numFmtId="194" formatCode="_-* #,##0.00&quot;Ft&quot;_-;\-* #,##0.00&quot;Ft&quot;_-;_-* &quot;-&quot;??&quot;Ft&quot;_-;_-@_-"/>
    <numFmt numFmtId="195" formatCode="_-* #,##0.00_F_t_-;\-* #,##0.00_F_t_-;_-* &quot;-&quot;??_F_t_-;_-@_-"/>
    <numFmt numFmtId="196" formatCode="#,##0&quot; Ft&quot;;\-#,##0&quot; Ft&quot;"/>
    <numFmt numFmtId="197" formatCode="#,##0&quot; Ft&quot;;[Red]\-#,##0&quot; Ft&quot;"/>
    <numFmt numFmtId="198" formatCode="#,##0.00&quot; Ft&quot;;\-#,##0.00&quot; Ft&quot;"/>
    <numFmt numFmtId="199" formatCode="#,##0.00&quot; Ft&quot;;[Red]\-#,##0.00&quot; Ft&quot;"/>
    <numFmt numFmtId="200" formatCode="0__"/>
    <numFmt numFmtId="201" formatCode="&quot;Igen&quot;;&quot;Igen&quot;;&quot;Nem&quot;"/>
    <numFmt numFmtId="202" formatCode="&quot;Igaz&quot;;&quot;Igaz&quot;;&quot;Hamis&quot;"/>
    <numFmt numFmtId="203" formatCode="&quot;Be&quot;;&quot;Be&quot;;&quot;Ki&quot;"/>
    <numFmt numFmtId="204" formatCode="[$€-2]\ #\ ##,000_);[Red]\([$€-2]\ #\ ##,000\)"/>
    <numFmt numFmtId="205" formatCode="00"/>
    <numFmt numFmtId="206" formatCode="\ ##########"/>
    <numFmt numFmtId="207" formatCode="[$¥€-2]\ #\ ##,000_);[Red]\([$€-2]\ #\ ##,000\)"/>
    <numFmt numFmtId="208" formatCode="_-* #,##0\ _F_t_-;\-* #,##0\ _F_t_-;_-* &quot;-&quot;??\ _F_t_-;_-@_-"/>
    <numFmt numFmtId="209" formatCode="#,##0_ ;\-#,##0\ 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9" borderId="1" applyNumberFormat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69" applyFont="1" applyAlignment="1">
      <alignment horizontal="right"/>
      <protection/>
    </xf>
    <xf numFmtId="3" fontId="7" fillId="32" borderId="11" xfId="70" applyNumberFormat="1" applyFont="1" applyFill="1" applyBorder="1" applyAlignment="1">
      <alignment wrapText="1"/>
      <protection/>
    </xf>
    <xf numFmtId="3" fontId="7" fillId="32" borderId="10" xfId="0" applyNumberFormat="1" applyFont="1" applyFill="1" applyBorder="1" applyAlignment="1">
      <alignment horizontal="right"/>
    </xf>
    <xf numFmtId="0" fontId="7" fillId="0" borderId="0" xfId="70" applyFont="1" applyAlignment="1">
      <alignment horizontal="center"/>
      <protection/>
    </xf>
    <xf numFmtId="0" fontId="6" fillId="32" borderId="12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0" fontId="6" fillId="0" borderId="0" xfId="70" applyFont="1">
      <alignment/>
      <protection/>
    </xf>
    <xf numFmtId="0" fontId="6" fillId="0" borderId="0" xfId="70" applyFont="1" applyAlignment="1">
      <alignment horizontal="center"/>
      <protection/>
    </xf>
    <xf numFmtId="3" fontId="6" fillId="0" borderId="0" xfId="70" applyNumberFormat="1" applyFont="1">
      <alignment/>
      <protection/>
    </xf>
    <xf numFmtId="3" fontId="6" fillId="0" borderId="0" xfId="70" applyNumberFormat="1" applyFont="1" applyAlignment="1">
      <alignment horizontal="right"/>
      <protection/>
    </xf>
    <xf numFmtId="3" fontId="6" fillId="0" borderId="0" xfId="70" applyNumberFormat="1" applyFont="1" applyAlignment="1">
      <alignment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0" xfId="70" applyFont="1" applyAlignment="1">
      <alignment wrapText="1"/>
      <protection/>
    </xf>
    <xf numFmtId="0" fontId="7" fillId="0" borderId="10" xfId="70" applyFont="1" applyBorder="1" applyAlignment="1">
      <alignment wrapText="1"/>
      <protection/>
    </xf>
    <xf numFmtId="0" fontId="6" fillId="0" borderId="10" xfId="70" applyFont="1" applyBorder="1" applyAlignment="1">
      <alignment wrapText="1"/>
      <protection/>
    </xf>
    <xf numFmtId="0" fontId="7" fillId="0" borderId="0" xfId="70" applyFont="1">
      <alignment/>
      <protection/>
    </xf>
    <xf numFmtId="3" fontId="7" fillId="0" borderId="0" xfId="70" applyNumberFormat="1" applyFont="1">
      <alignment/>
      <protection/>
    </xf>
    <xf numFmtId="0" fontId="6" fillId="0" borderId="0" xfId="70" applyFont="1" applyBorder="1">
      <alignment/>
      <protection/>
    </xf>
    <xf numFmtId="3" fontId="6" fillId="0" borderId="0" xfId="70" applyNumberFormat="1" applyFont="1" applyBorder="1">
      <alignment/>
      <protection/>
    </xf>
    <xf numFmtId="3" fontId="7" fillId="0" borderId="10" xfId="67" applyNumberFormat="1" applyFont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wrapText="1"/>
    </xf>
    <xf numFmtId="0" fontId="7" fillId="0" borderId="0" xfId="70" applyFont="1" applyAlignment="1">
      <alignment horizontal="center" vertical="center" wrapText="1"/>
      <protection/>
    </xf>
    <xf numFmtId="3" fontId="6" fillId="0" borderId="10" xfId="70" applyNumberFormat="1" applyFont="1" applyBorder="1" applyAlignment="1">
      <alignment wrapText="1"/>
      <protection/>
    </xf>
    <xf numFmtId="3" fontId="7" fillId="0" borderId="10" xfId="0" applyNumberFormat="1" applyFont="1" applyBorder="1" applyAlignment="1">
      <alignment wrapText="1"/>
    </xf>
    <xf numFmtId="0" fontId="7" fillId="0" borderId="0" xfId="70" applyFont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7" fillId="32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10" xfId="69" applyNumberFormat="1" applyFont="1" applyFill="1" applyBorder="1">
      <alignment/>
      <protection/>
    </xf>
    <xf numFmtId="3" fontId="7" fillId="0" borderId="10" xfId="70" applyNumberFormat="1" applyFont="1" applyBorder="1" applyAlignment="1">
      <alignment horizontal="right" wrapText="1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3" fontId="6" fillId="32" borderId="11" xfId="70" applyNumberFormat="1" applyFont="1" applyFill="1" applyBorder="1" applyAlignment="1">
      <alignment wrapText="1"/>
      <protection/>
    </xf>
    <xf numFmtId="3" fontId="7" fillId="0" borderId="11" xfId="70" applyNumberFormat="1" applyFont="1" applyBorder="1" applyAlignment="1">
      <alignment wrapText="1"/>
      <protection/>
    </xf>
    <xf numFmtId="3" fontId="7" fillId="0" borderId="10" xfId="69" applyNumberFormat="1" applyFont="1" applyFill="1" applyBorder="1">
      <alignment/>
      <protection/>
    </xf>
    <xf numFmtId="0" fontId="6" fillId="0" borderId="0" xfId="69" applyFont="1" applyFill="1">
      <alignment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69" applyFont="1" applyFill="1" applyBorder="1" applyAlignment="1">
      <alignment horizontal="center"/>
      <protection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4" xfId="69" applyFont="1" applyBorder="1" applyAlignment="1">
      <alignment horizontal="center" vertical="center" wrapText="1"/>
      <protection/>
    </xf>
    <xf numFmtId="0" fontId="7" fillId="0" borderId="14" xfId="69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7" fillId="0" borderId="10" xfId="69" applyFont="1" applyFill="1" applyBorder="1">
      <alignment/>
      <protection/>
    </xf>
    <xf numFmtId="0" fontId="7" fillId="0" borderId="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left" wrapText="1"/>
    </xf>
    <xf numFmtId="0" fontId="1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6" fillId="0" borderId="0" xfId="69" applyFont="1" applyAlignment="1">
      <alignment wrapText="1"/>
      <protection/>
    </xf>
    <xf numFmtId="3" fontId="7" fillId="0" borderId="10" xfId="0" applyNumberFormat="1" applyFont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6" fillId="32" borderId="10" xfId="0" applyFont="1" applyFill="1" applyBorder="1" applyAlignment="1">
      <alignment horizontal="left" wrapText="1"/>
    </xf>
    <xf numFmtId="3" fontId="6" fillId="0" borderId="0" xfId="0" applyNumberFormat="1" applyFont="1" applyFill="1" applyAlignment="1">
      <alignment/>
    </xf>
    <xf numFmtId="3" fontId="6" fillId="32" borderId="10" xfId="0" applyNumberFormat="1" applyFont="1" applyFill="1" applyBorder="1" applyAlignment="1">
      <alignment horizontal="right"/>
    </xf>
    <xf numFmtId="3" fontId="6" fillId="0" borderId="10" xfId="67" applyNumberFormat="1" applyFont="1" applyBorder="1" applyAlignment="1">
      <alignment horizontal="right" wrapText="1"/>
      <protection/>
    </xf>
    <xf numFmtId="3" fontId="6" fillId="0" borderId="10" xfId="0" applyNumberFormat="1" applyFont="1" applyBorder="1" applyAlignment="1">
      <alignment wrapText="1"/>
    </xf>
    <xf numFmtId="3" fontId="6" fillId="0" borderId="10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 vertical="center" wrapText="1"/>
    </xf>
    <xf numFmtId="0" fontId="7" fillId="32" borderId="12" xfId="0" applyFont="1" applyFill="1" applyBorder="1" applyAlignment="1">
      <alignment horizontal="left" wrapText="1"/>
    </xf>
    <xf numFmtId="3" fontId="6" fillId="0" borderId="10" xfId="70" applyNumberFormat="1" applyFont="1" applyBorder="1" applyAlignment="1">
      <alignment horizontal="right" wrapText="1"/>
      <protection/>
    </xf>
    <xf numFmtId="0" fontId="11" fillId="0" borderId="10" xfId="0" applyFont="1" applyFill="1" applyBorder="1" applyAlignment="1">
      <alignment wrapText="1"/>
    </xf>
    <xf numFmtId="3" fontId="6" fillId="0" borderId="10" xfId="70" applyNumberFormat="1" applyFont="1" applyFill="1" applyBorder="1" applyAlignment="1">
      <alignment wrapText="1"/>
      <protection/>
    </xf>
    <xf numFmtId="3" fontId="6" fillId="0" borderId="10" xfId="0" applyNumberFormat="1" applyFont="1" applyFill="1" applyBorder="1" applyAlignment="1">
      <alignment wrapText="1"/>
    </xf>
    <xf numFmtId="0" fontId="7" fillId="0" borderId="10" xfId="70" applyFont="1" applyBorder="1" applyAlignment="1">
      <alignment horizontal="center" vertical="center" wrapText="1"/>
      <protection/>
    </xf>
    <xf numFmtId="3" fontId="7" fillId="32" borderId="10" xfId="70" applyNumberFormat="1" applyFont="1" applyFill="1" applyBorder="1" applyAlignment="1">
      <alignment wrapText="1"/>
      <protection/>
    </xf>
    <xf numFmtId="0" fontId="12" fillId="0" borderId="10" xfId="0" applyFont="1" applyFill="1" applyBorder="1" applyAlignment="1">
      <alignment wrapText="1"/>
    </xf>
    <xf numFmtId="3" fontId="7" fillId="0" borderId="15" xfId="70" applyNumberFormat="1" applyFont="1" applyBorder="1" applyAlignment="1">
      <alignment wrapText="1"/>
      <protection/>
    </xf>
    <xf numFmtId="0" fontId="7" fillId="0" borderId="10" xfId="67" applyFont="1" applyFill="1" applyBorder="1" applyAlignment="1">
      <alignment wrapText="1"/>
      <protection/>
    </xf>
    <xf numFmtId="3" fontId="7" fillId="0" borderId="16" xfId="67" applyNumberFormat="1" applyFont="1" applyFill="1" applyBorder="1">
      <alignment/>
      <protection/>
    </xf>
    <xf numFmtId="3" fontId="7" fillId="0" borderId="10" xfId="67" applyNumberFormat="1" applyFont="1" applyFill="1" applyBorder="1">
      <alignment/>
      <protection/>
    </xf>
    <xf numFmtId="3" fontId="7" fillId="0" borderId="10" xfId="0" applyNumberFormat="1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wrapText="1"/>
    </xf>
    <xf numFmtId="0" fontId="7" fillId="0" borderId="12" xfId="70" applyFont="1" applyBorder="1" applyAlignment="1">
      <alignment wrapText="1"/>
      <protection/>
    </xf>
    <xf numFmtId="3" fontId="7" fillId="0" borderId="16" xfId="0" applyNumberFormat="1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3" fontId="7" fillId="0" borderId="15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0" fontId="7" fillId="0" borderId="0" xfId="73" applyFont="1" applyFill="1" applyBorder="1" applyAlignment="1">
      <alignment horizontal="center"/>
      <protection/>
    </xf>
    <xf numFmtId="0" fontId="6" fillId="0" borderId="0" xfId="69" applyFont="1" applyFill="1" applyAlignment="1">
      <alignment horizontal="right"/>
      <protection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4" xfId="67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left" vertical="center"/>
    </xf>
    <xf numFmtId="0" fontId="7" fillId="0" borderId="10" xfId="69" applyFont="1" applyFill="1" applyBorder="1" applyAlignment="1">
      <alignment wrapText="1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4" xfId="67" applyNumberFormat="1" applyFont="1" applyFill="1" applyBorder="1" applyAlignment="1">
      <alignment horizontal="right" wrapText="1"/>
      <protection/>
    </xf>
    <xf numFmtId="0" fontId="6" fillId="0" borderId="0" xfId="0" applyFont="1" applyFill="1" applyAlignment="1">
      <alignment wrapText="1"/>
    </xf>
    <xf numFmtId="0" fontId="6" fillId="0" borderId="0" xfId="73" applyFont="1" applyFill="1">
      <alignment/>
      <protection/>
    </xf>
    <xf numFmtId="0" fontId="6" fillId="0" borderId="0" xfId="73" applyFont="1" applyFill="1" applyBorder="1">
      <alignment/>
      <protection/>
    </xf>
    <xf numFmtId="3" fontId="6" fillId="0" borderId="0" xfId="73" applyNumberFormat="1" applyFont="1" applyFill="1" applyBorder="1" applyAlignment="1">
      <alignment horizontal="right"/>
      <protection/>
    </xf>
    <xf numFmtId="3" fontId="6" fillId="0" borderId="0" xfId="73" applyNumberFormat="1" applyFont="1" applyFill="1">
      <alignment/>
      <protection/>
    </xf>
    <xf numFmtId="3" fontId="7" fillId="0" borderId="10" xfId="67" applyNumberFormat="1" applyFont="1" applyFill="1" applyBorder="1" applyAlignment="1">
      <alignment horizontal="center" vertical="center" wrapText="1"/>
      <protection/>
    </xf>
    <xf numFmtId="0" fontId="9" fillId="0" borderId="0" xfId="70" applyFont="1" applyFill="1" applyAlignment="1">
      <alignment vertical="center"/>
      <protection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left"/>
    </xf>
    <xf numFmtId="0" fontId="6" fillId="32" borderId="12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3" fontId="12" fillId="0" borderId="10" xfId="57" applyNumberFormat="1" applyFont="1" applyFill="1" applyBorder="1" applyAlignment="1">
      <alignment/>
      <protection/>
    </xf>
    <xf numFmtId="3" fontId="7" fillId="32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8" xfId="70" applyFont="1" applyBorder="1" applyAlignment="1">
      <alignment wrapText="1"/>
      <protection/>
    </xf>
    <xf numFmtId="3" fontId="7" fillId="0" borderId="19" xfId="70" applyNumberFormat="1" applyFont="1" applyBorder="1" applyAlignment="1">
      <alignment wrapText="1"/>
      <protection/>
    </xf>
    <xf numFmtId="0" fontId="7" fillId="0" borderId="19" xfId="70" applyFont="1" applyBorder="1" applyAlignment="1">
      <alignment wrapText="1"/>
      <protection/>
    </xf>
    <xf numFmtId="3" fontId="7" fillId="0" borderId="20" xfId="70" applyNumberFormat="1" applyFont="1" applyBorder="1" applyAlignment="1">
      <alignment wrapText="1"/>
      <protection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17" xfId="0" applyFont="1" applyFill="1" applyBorder="1" applyAlignment="1">
      <alignment/>
    </xf>
    <xf numFmtId="3" fontId="7" fillId="0" borderId="18" xfId="70" applyNumberFormat="1" applyFont="1" applyBorder="1" applyAlignment="1">
      <alignment wrapText="1"/>
      <protection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3" fontId="7" fillId="0" borderId="0" xfId="70" applyNumberFormat="1" applyFont="1" applyBorder="1" applyAlignment="1">
      <alignment wrapText="1"/>
      <protection/>
    </xf>
    <xf numFmtId="0" fontId="6" fillId="0" borderId="1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0" xfId="69" applyNumberFormat="1" applyFont="1" applyFill="1">
      <alignment/>
      <protection/>
    </xf>
    <xf numFmtId="0" fontId="7" fillId="0" borderId="0" xfId="69" applyFont="1" applyFill="1">
      <alignment/>
      <protection/>
    </xf>
    <xf numFmtId="3" fontId="7" fillId="0" borderId="0" xfId="69" applyNumberFormat="1" applyFont="1" applyFill="1">
      <alignment/>
      <protection/>
    </xf>
    <xf numFmtId="0" fontId="7" fillId="0" borderId="0" xfId="69" applyFont="1" applyFill="1" applyAlignment="1">
      <alignment horizontal="center" wrapText="1"/>
      <protection/>
    </xf>
    <xf numFmtId="3" fontId="7" fillId="0" borderId="10" xfId="67" applyNumberFormat="1" applyFont="1" applyFill="1" applyBorder="1" applyAlignment="1">
      <alignment horizontal="right" wrapText="1"/>
      <protection/>
    </xf>
    <xf numFmtId="3" fontId="6" fillId="0" borderId="10" xfId="69" applyNumberFormat="1" applyFont="1" applyFill="1" applyBorder="1" applyAlignment="1">
      <alignment/>
      <protection/>
    </xf>
    <xf numFmtId="0" fontId="9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3" fontId="9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/>
    </xf>
    <xf numFmtId="0" fontId="9" fillId="0" borderId="0" xfId="71" applyFont="1" applyAlignment="1">
      <alignment/>
      <protection/>
    </xf>
    <xf numFmtId="0" fontId="6" fillId="0" borderId="0" xfId="68" applyFont="1">
      <alignment/>
      <protection/>
    </xf>
    <xf numFmtId="0" fontId="7" fillId="0" borderId="0" xfId="68" applyFont="1" applyAlignment="1">
      <alignment horizontal="center"/>
      <protection/>
    </xf>
    <xf numFmtId="0" fontId="7" fillId="0" borderId="14" xfId="68" applyFont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wrapText="1"/>
      <protection/>
    </xf>
    <xf numFmtId="3" fontId="6" fillId="0" borderId="10" xfId="68" applyNumberFormat="1" applyFont="1" applyFill="1" applyBorder="1" applyAlignment="1">
      <alignment horizontal="right"/>
      <protection/>
    </xf>
    <xf numFmtId="0" fontId="7" fillId="0" borderId="10" xfId="68" applyFont="1" applyBorder="1">
      <alignment/>
      <protection/>
    </xf>
    <xf numFmtId="3" fontId="7" fillId="0" borderId="10" xfId="68" applyNumberFormat="1" applyFont="1" applyBorder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/>
    </xf>
    <xf numFmtId="3" fontId="3" fillId="0" borderId="0" xfId="74" applyNumberFormat="1">
      <alignment/>
      <protection/>
    </xf>
    <xf numFmtId="0" fontId="3" fillId="0" borderId="0" xfId="74">
      <alignment/>
      <protection/>
    </xf>
    <xf numFmtId="0" fontId="7" fillId="0" borderId="0" xfId="0" applyFont="1" applyAlignment="1">
      <alignment/>
    </xf>
    <xf numFmtId="0" fontId="3" fillId="0" borderId="0" xfId="74" applyAlignment="1">
      <alignment/>
      <protection/>
    </xf>
    <xf numFmtId="0" fontId="6" fillId="0" borderId="0" xfId="74" applyFont="1">
      <alignment/>
      <protection/>
    </xf>
    <xf numFmtId="3" fontId="7" fillId="0" borderId="0" xfId="74" applyNumberFormat="1" applyFont="1">
      <alignment/>
      <protection/>
    </xf>
    <xf numFmtId="3" fontId="6" fillId="0" borderId="0" xfId="74" applyNumberFormat="1" applyFont="1">
      <alignment/>
      <protection/>
    </xf>
    <xf numFmtId="0" fontId="6" fillId="0" borderId="0" xfId="74" applyFont="1" applyAlignment="1">
      <alignment horizontal="center"/>
      <protection/>
    </xf>
    <xf numFmtId="3" fontId="6" fillId="0" borderId="0" xfId="74" applyNumberFormat="1" applyFont="1" applyAlignment="1">
      <alignment horizontal="center"/>
      <protection/>
    </xf>
    <xf numFmtId="3" fontId="6" fillId="0" borderId="0" xfId="74" applyNumberFormat="1" applyFont="1" applyAlignment="1">
      <alignment horizontal="right"/>
      <protection/>
    </xf>
    <xf numFmtId="0" fontId="7" fillId="0" borderId="10" xfId="74" applyFont="1" applyBorder="1" applyAlignment="1">
      <alignment horizontal="center"/>
      <protection/>
    </xf>
    <xf numFmtId="3" fontId="7" fillId="0" borderId="10" xfId="74" applyNumberFormat="1" applyFont="1" applyBorder="1" applyAlignment="1">
      <alignment horizontal="center"/>
      <protection/>
    </xf>
    <xf numFmtId="3" fontId="15" fillId="0" borderId="0" xfId="74" applyNumberFormat="1" applyFont="1">
      <alignment/>
      <protection/>
    </xf>
    <xf numFmtId="0" fontId="15" fillId="0" borderId="0" xfId="74" applyFont="1">
      <alignment/>
      <protection/>
    </xf>
    <xf numFmtId="0" fontId="6" fillId="0" borderId="10" xfId="74" applyFont="1" applyBorder="1">
      <alignment/>
      <protection/>
    </xf>
    <xf numFmtId="3" fontId="6" fillId="0" borderId="10" xfId="74" applyNumberFormat="1" applyFont="1" applyBorder="1">
      <alignment/>
      <protection/>
    </xf>
    <xf numFmtId="0" fontId="7" fillId="0" borderId="10" xfId="74" applyFont="1" applyBorder="1">
      <alignment/>
      <protection/>
    </xf>
    <xf numFmtId="3" fontId="7" fillId="0" borderId="10" xfId="74" applyNumberFormat="1" applyFont="1" applyBorder="1">
      <alignment/>
      <protection/>
    </xf>
    <xf numFmtId="0" fontId="6" fillId="0" borderId="10" xfId="74" applyFont="1" applyFill="1" applyBorder="1">
      <alignment/>
      <protection/>
    </xf>
    <xf numFmtId="3" fontId="6" fillId="0" borderId="10" xfId="74" applyNumberFormat="1" applyFont="1" applyFill="1" applyBorder="1">
      <alignment/>
      <protection/>
    </xf>
    <xf numFmtId="0" fontId="7" fillId="0" borderId="10" xfId="74" applyFont="1" applyFill="1" applyBorder="1">
      <alignment/>
      <protection/>
    </xf>
    <xf numFmtId="3" fontId="7" fillId="0" borderId="10" xfId="74" applyNumberFormat="1" applyFont="1" applyFill="1" applyBorder="1">
      <alignment/>
      <protection/>
    </xf>
    <xf numFmtId="0" fontId="7" fillId="0" borderId="0" xfId="74" applyFont="1">
      <alignment/>
      <protection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6" xfId="67" applyNumberFormat="1" applyFont="1" applyFill="1" applyBorder="1" applyAlignment="1">
      <alignment horizontal="center" vertical="center" wrapText="1"/>
      <protection/>
    </xf>
    <xf numFmtId="0" fontId="7" fillId="0" borderId="10" xfId="70" applyFont="1" applyBorder="1" applyAlignment="1">
      <alignment horizontal="center"/>
      <protection/>
    </xf>
    <xf numFmtId="0" fontId="9" fillId="0" borderId="0" xfId="70" applyFont="1" applyFill="1" applyAlignment="1">
      <alignment horizontal="center" vertical="center"/>
      <protection/>
    </xf>
    <xf numFmtId="0" fontId="7" fillId="0" borderId="15" xfId="70" applyFont="1" applyBorder="1" applyAlignment="1">
      <alignment horizontal="center"/>
      <protection/>
    </xf>
    <xf numFmtId="0" fontId="9" fillId="0" borderId="0" xfId="71" applyFont="1" applyAlignment="1">
      <alignment horizontal="center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3" fontId="17" fillId="0" borderId="22" xfId="0" applyNumberFormat="1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3" fontId="17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3" fontId="18" fillId="0" borderId="10" xfId="0" applyNumberFormat="1" applyFont="1" applyBorder="1" applyAlignment="1">
      <alignment horizontal="right" vertical="top" wrapText="1"/>
    </xf>
    <xf numFmtId="3" fontId="17" fillId="0" borderId="0" xfId="0" applyNumberFormat="1" applyFont="1" applyBorder="1" applyAlignment="1">
      <alignment horizontal="right" vertical="top" wrapText="1"/>
    </xf>
    <xf numFmtId="3" fontId="7" fillId="0" borderId="12" xfId="70" applyNumberFormat="1" applyFont="1" applyBorder="1" applyAlignment="1">
      <alignment wrapText="1"/>
      <protection/>
    </xf>
    <xf numFmtId="3" fontId="7" fillId="0" borderId="17" xfId="70" applyNumberFormat="1" applyFont="1" applyBorder="1" applyAlignment="1">
      <alignment wrapText="1"/>
      <protection/>
    </xf>
    <xf numFmtId="10" fontId="7" fillId="32" borderId="17" xfId="81" applyNumberFormat="1" applyFont="1" applyFill="1" applyBorder="1" applyAlignment="1">
      <alignment wrapText="1"/>
    </xf>
    <xf numFmtId="10" fontId="6" fillId="32" borderId="17" xfId="81" applyNumberFormat="1" applyFont="1" applyFill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3" fontId="6" fillId="0" borderId="12" xfId="70" applyNumberFormat="1" applyFont="1" applyBorder="1" applyAlignment="1">
      <alignment wrapText="1"/>
      <protection/>
    </xf>
    <xf numFmtId="3" fontId="7" fillId="0" borderId="18" xfId="0" applyNumberFormat="1" applyFont="1" applyBorder="1" applyAlignment="1">
      <alignment wrapText="1"/>
    </xf>
    <xf numFmtId="3" fontId="7" fillId="0" borderId="12" xfId="70" applyNumberFormat="1" applyFont="1" applyBorder="1" applyAlignment="1">
      <alignment horizontal="right" wrapText="1"/>
      <protection/>
    </xf>
    <xf numFmtId="10" fontId="6" fillId="32" borderId="10" xfId="81" applyNumberFormat="1" applyFont="1" applyFill="1" applyBorder="1" applyAlignment="1">
      <alignment wrapText="1"/>
    </xf>
    <xf numFmtId="10" fontId="7" fillId="32" borderId="10" xfId="81" applyNumberFormat="1" applyFont="1" applyFill="1" applyBorder="1" applyAlignment="1">
      <alignment wrapText="1"/>
    </xf>
    <xf numFmtId="10" fontId="6" fillId="32" borderId="11" xfId="81" applyNumberFormat="1" applyFont="1" applyFill="1" applyBorder="1" applyAlignment="1">
      <alignment wrapText="1"/>
    </xf>
    <xf numFmtId="10" fontId="7" fillId="32" borderId="11" xfId="81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170" fontId="6" fillId="0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3" fontId="6" fillId="0" borderId="23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20" fillId="0" borderId="0" xfId="0" applyFont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6" fillId="0" borderId="31" xfId="0" applyFont="1" applyBorder="1" applyAlignment="1">
      <alignment/>
    </xf>
    <xf numFmtId="208" fontId="6" fillId="0" borderId="32" xfId="42" applyNumberFormat="1" applyFont="1" applyBorder="1" applyAlignment="1">
      <alignment/>
    </xf>
    <xf numFmtId="0" fontId="57" fillId="0" borderId="33" xfId="0" applyFont="1" applyBorder="1" applyAlignment="1">
      <alignment horizontal="left"/>
    </xf>
    <xf numFmtId="49" fontId="6" fillId="0" borderId="34" xfId="0" applyNumberFormat="1" applyFont="1" applyBorder="1" applyAlignment="1">
      <alignment/>
    </xf>
    <xf numFmtId="49" fontId="56" fillId="0" borderId="34" xfId="0" applyNumberFormat="1" applyFont="1" applyBorder="1" applyAlignment="1">
      <alignment/>
    </xf>
    <xf numFmtId="0" fontId="56" fillId="0" borderId="34" xfId="0" applyFont="1" applyBorder="1" applyAlignment="1">
      <alignment/>
    </xf>
    <xf numFmtId="0" fontId="6" fillId="0" borderId="34" xfId="0" applyFont="1" applyBorder="1" applyAlignment="1">
      <alignment/>
    </xf>
    <xf numFmtId="209" fontId="57" fillId="0" borderId="35" xfId="42" applyNumberFormat="1" applyFont="1" applyBorder="1" applyAlignment="1">
      <alignment/>
    </xf>
    <xf numFmtId="209" fontId="57" fillId="0" borderId="15" xfId="42" applyNumberFormat="1" applyFont="1" applyBorder="1" applyAlignment="1">
      <alignment/>
    </xf>
    <xf numFmtId="209" fontId="6" fillId="0" borderId="35" xfId="42" applyNumberFormat="1" applyFont="1" applyBorder="1" applyAlignment="1">
      <alignment/>
    </xf>
    <xf numFmtId="209" fontId="6" fillId="0" borderId="15" xfId="42" applyNumberFormat="1" applyFont="1" applyBorder="1" applyAlignment="1">
      <alignment/>
    </xf>
    <xf numFmtId="209" fontId="6" fillId="0" borderId="35" xfId="42" applyNumberFormat="1" applyFont="1" applyFill="1" applyBorder="1" applyAlignment="1">
      <alignment/>
    </xf>
    <xf numFmtId="209" fontId="6" fillId="0" borderId="15" xfId="42" applyNumberFormat="1" applyFont="1" applyFill="1" applyBorder="1" applyAlignment="1">
      <alignment/>
    </xf>
    <xf numFmtId="0" fontId="6" fillId="0" borderId="35" xfId="0" applyFont="1" applyBorder="1" applyAlignment="1">
      <alignment/>
    </xf>
    <xf numFmtId="3" fontId="7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209" fontId="7" fillId="0" borderId="35" xfId="42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209" fontId="57" fillId="0" borderId="36" xfId="42" applyNumberFormat="1" applyFont="1" applyBorder="1" applyAlignment="1">
      <alignment/>
    </xf>
    <xf numFmtId="0" fontId="6" fillId="0" borderId="37" xfId="0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209" fontId="7" fillId="0" borderId="15" xfId="42" applyNumberFormat="1" applyFont="1" applyBorder="1" applyAlignment="1">
      <alignment/>
    </xf>
    <xf numFmtId="209" fontId="57" fillId="0" borderId="41" xfId="42" applyNumberFormat="1" applyFont="1" applyBorder="1" applyAlignment="1">
      <alignment/>
    </xf>
    <xf numFmtId="0" fontId="7" fillId="0" borderId="10" xfId="70" applyFont="1" applyBorder="1" applyAlignment="1">
      <alignment horizontal="center"/>
      <protection/>
    </xf>
    <xf numFmtId="0" fontId="7" fillId="0" borderId="12" xfId="70" applyFont="1" applyBorder="1" applyAlignment="1">
      <alignment horizontal="center"/>
      <protection/>
    </xf>
    <xf numFmtId="0" fontId="9" fillId="0" borderId="0" xfId="70" applyFont="1" applyFill="1" applyAlignment="1">
      <alignment horizontal="center" vertical="center"/>
      <protection/>
    </xf>
    <xf numFmtId="3" fontId="7" fillId="0" borderId="12" xfId="67" applyNumberFormat="1" applyFont="1" applyFill="1" applyBorder="1" applyAlignment="1">
      <alignment horizontal="center" vertical="center" wrapText="1"/>
      <protection/>
    </xf>
    <xf numFmtId="3" fontId="7" fillId="0" borderId="15" xfId="67" applyNumberFormat="1" applyFont="1" applyFill="1" applyBorder="1" applyAlignment="1">
      <alignment horizontal="center" vertical="center" wrapText="1"/>
      <protection/>
    </xf>
    <xf numFmtId="3" fontId="7" fillId="0" borderId="16" xfId="67" applyNumberFormat="1" applyFont="1" applyFill="1" applyBorder="1" applyAlignment="1">
      <alignment horizontal="center" vertical="center" wrapText="1"/>
      <protection/>
    </xf>
    <xf numFmtId="3" fontId="7" fillId="0" borderId="10" xfId="67" applyNumberFormat="1" applyFont="1" applyBorder="1" applyAlignment="1">
      <alignment horizontal="center" vertical="center" wrapText="1"/>
      <protection/>
    </xf>
    <xf numFmtId="0" fontId="7" fillId="0" borderId="0" xfId="70" applyFont="1" applyAlignment="1">
      <alignment horizontal="center"/>
      <protection/>
    </xf>
    <xf numFmtId="0" fontId="7" fillId="0" borderId="15" xfId="70" applyFont="1" applyBorder="1" applyAlignment="1">
      <alignment horizontal="center"/>
      <protection/>
    </xf>
    <xf numFmtId="0" fontId="7" fillId="0" borderId="0" xfId="70" applyFont="1" applyFill="1" applyAlignment="1">
      <alignment horizontal="center"/>
      <protection/>
    </xf>
    <xf numFmtId="0" fontId="7" fillId="0" borderId="0" xfId="0" applyFont="1" applyAlignment="1">
      <alignment horizont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73" applyFont="1" applyFill="1" applyBorder="1" applyAlignment="1">
      <alignment horizontal="center"/>
      <protection/>
    </xf>
    <xf numFmtId="0" fontId="7" fillId="0" borderId="0" xfId="69" applyFont="1" applyFill="1" applyBorder="1" applyAlignment="1">
      <alignment horizontal="center"/>
      <protection/>
    </xf>
    <xf numFmtId="0" fontId="7" fillId="0" borderId="0" xfId="69" applyFont="1" applyFill="1" applyAlignment="1">
      <alignment horizontal="center" wrapText="1"/>
      <protection/>
    </xf>
    <xf numFmtId="0" fontId="9" fillId="0" borderId="0" xfId="71" applyFont="1" applyAlignment="1">
      <alignment horizontal="center"/>
      <protection/>
    </xf>
    <xf numFmtId="0" fontId="7" fillId="0" borderId="0" xfId="68" applyFont="1" applyFill="1" applyAlignment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6" fillId="0" borderId="0" xfId="71" applyFont="1" applyAlignment="1">
      <alignment horizontal="center"/>
      <protection/>
    </xf>
    <xf numFmtId="0" fontId="18" fillId="0" borderId="0" xfId="68" applyFont="1" applyFill="1" applyAlignment="1">
      <alignment horizontal="center"/>
      <protection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3" fontId="7" fillId="0" borderId="0" xfId="74" applyNumberFormat="1" applyFont="1" applyAlignment="1">
      <alignment horizontal="center"/>
      <protection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31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51" xfId="0" applyFont="1" applyBorder="1" applyAlignment="1">
      <alignment horizontal="left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2 3" xfId="59"/>
    <cellStyle name="Normál 3" xfId="60"/>
    <cellStyle name="Normál 4" xfId="61"/>
    <cellStyle name="Normál 4 2" xfId="62"/>
    <cellStyle name="Normál 5" xfId="63"/>
    <cellStyle name="Normál 6" xfId="64"/>
    <cellStyle name="Normál 7" xfId="65"/>
    <cellStyle name="Normál 8" xfId="66"/>
    <cellStyle name="Normál_1-22.ktgv.táblák" xfId="67"/>
    <cellStyle name="Normál_17. garancia, kez.váll." xfId="68"/>
    <cellStyle name="Normál_2010Költségvetés" xfId="69"/>
    <cellStyle name="Normál_3 évi mérleg" xfId="70"/>
    <cellStyle name="Normál_adatlap" xfId="71"/>
    <cellStyle name="Normal_KTRSZJ" xfId="72"/>
    <cellStyle name="Normál_tartalék" xfId="73"/>
    <cellStyle name="Normál_várvag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73"/>
  <sheetViews>
    <sheetView tabSelected="1" zoomScalePageLayoutView="0" workbookViewId="0" topLeftCell="A1">
      <pane ySplit="10" topLeftCell="A11" activePane="bottomLeft" state="frozen"/>
      <selection pane="topLeft" activeCell="R1" sqref="R1"/>
      <selection pane="bottomLeft" activeCell="A1" sqref="A1:M1"/>
    </sheetView>
  </sheetViews>
  <sheetFormatPr defaultColWidth="8.00390625" defaultRowHeight="12.75"/>
  <cols>
    <col min="1" max="1" width="47.00390625" style="17" customWidth="1"/>
    <col min="2" max="3" width="14.25390625" style="19" bestFit="1" customWidth="1"/>
    <col min="4" max="4" width="10.625" style="19" customWidth="1"/>
    <col min="5" max="7" width="14.25390625" style="19" bestFit="1" customWidth="1"/>
    <col min="8" max="8" width="11.75390625" style="19" customWidth="1"/>
    <col min="9" max="9" width="15.375" style="19" bestFit="1" customWidth="1"/>
    <col min="10" max="10" width="14.25390625" style="19" bestFit="1" customWidth="1"/>
    <col min="11" max="11" width="13.375" style="19" customWidth="1"/>
    <col min="12" max="12" width="12.25390625" style="19" customWidth="1"/>
    <col min="13" max="13" width="14.25390625" style="19" bestFit="1" customWidth="1"/>
    <col min="14" max="14" width="9.625" style="19" bestFit="1" customWidth="1"/>
    <col min="15" max="15" width="52.125" style="17" customWidth="1"/>
    <col min="16" max="16" width="14.25390625" style="28" bestFit="1" customWidth="1"/>
    <col min="17" max="17" width="14.25390625" style="17" bestFit="1" customWidth="1"/>
    <col min="18" max="18" width="10.375" style="17" customWidth="1"/>
    <col min="19" max="19" width="14.125" style="17" customWidth="1"/>
    <col min="20" max="21" width="14.25390625" style="17" bestFit="1" customWidth="1"/>
    <col min="22" max="22" width="11.25390625" style="17" customWidth="1"/>
    <col min="23" max="23" width="15.375" style="17" bestFit="1" customWidth="1"/>
    <col min="24" max="24" width="14.25390625" style="17" bestFit="1" customWidth="1"/>
    <col min="25" max="25" width="12.375" style="17" bestFit="1" customWidth="1"/>
    <col min="26" max="26" width="11.25390625" style="17" customWidth="1"/>
    <col min="27" max="27" width="15.25390625" style="17" bestFit="1" customWidth="1"/>
    <col min="28" max="28" width="10.875" style="17" customWidth="1"/>
    <col min="29" max="16384" width="8.00390625" style="17" customWidth="1"/>
  </cols>
  <sheetData>
    <row r="1" spans="1:14" ht="15.75">
      <c r="A1" s="308" t="s">
        <v>829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227"/>
    </row>
    <row r="2" spans="1:19" ht="15.7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27" ht="15" customHeight="1">
      <c r="A3" s="313" t="s">
        <v>32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14"/>
      <c r="O3" s="313" t="s">
        <v>32</v>
      </c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</row>
    <row r="4" spans="1:27" ht="15.75">
      <c r="A4" s="313" t="s">
        <v>175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14"/>
      <c r="O4" s="313" t="s">
        <v>175</v>
      </c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</row>
    <row r="5" spans="1:19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5:28" ht="13.5" customHeight="1">
      <c r="O6" s="20"/>
      <c r="P6" s="7"/>
      <c r="Q6" s="21"/>
      <c r="S6" s="11"/>
      <c r="AA6" s="11"/>
      <c r="AB6" s="11" t="s">
        <v>337</v>
      </c>
    </row>
    <row r="7" spans="1:28" ht="15.75">
      <c r="A7" s="307" t="s">
        <v>29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228"/>
      <c r="O7" s="306" t="s">
        <v>16</v>
      </c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</row>
    <row r="8" spans="1:28" ht="15.75">
      <c r="A8" s="307" t="s">
        <v>30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228"/>
      <c r="O8" s="306" t="s">
        <v>30</v>
      </c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</row>
    <row r="9" spans="1:28" s="32" customFormat="1" ht="15.75" customHeight="1">
      <c r="A9" s="84" t="s">
        <v>17</v>
      </c>
      <c r="B9" s="312" t="s">
        <v>176</v>
      </c>
      <c r="C9" s="312"/>
      <c r="D9" s="312"/>
      <c r="E9" s="312"/>
      <c r="F9" s="309" t="s">
        <v>479</v>
      </c>
      <c r="G9" s="310"/>
      <c r="H9" s="310"/>
      <c r="I9" s="311"/>
      <c r="J9" s="309" t="s">
        <v>480</v>
      </c>
      <c r="K9" s="310"/>
      <c r="L9" s="310"/>
      <c r="M9" s="311"/>
      <c r="N9" s="225" t="s">
        <v>743</v>
      </c>
      <c r="O9" s="84" t="s">
        <v>17</v>
      </c>
      <c r="P9" s="312" t="s">
        <v>176</v>
      </c>
      <c r="Q9" s="312"/>
      <c r="R9" s="312"/>
      <c r="S9" s="312"/>
      <c r="T9" s="309" t="s">
        <v>479</v>
      </c>
      <c r="U9" s="310"/>
      <c r="V9" s="310"/>
      <c r="W9" s="311"/>
      <c r="X9" s="309" t="s">
        <v>480</v>
      </c>
      <c r="Y9" s="310"/>
      <c r="Z9" s="310"/>
      <c r="AA9" s="311"/>
      <c r="AB9" s="225" t="s">
        <v>743</v>
      </c>
    </row>
    <row r="10" spans="1:28" s="32" customFormat="1" ht="31.5">
      <c r="A10" s="51" t="s">
        <v>42</v>
      </c>
      <c r="B10" s="30" t="s">
        <v>40</v>
      </c>
      <c r="C10" s="44" t="s">
        <v>41</v>
      </c>
      <c r="D10" s="50" t="s">
        <v>172</v>
      </c>
      <c r="E10" s="44" t="s">
        <v>18</v>
      </c>
      <c r="F10" s="30" t="s">
        <v>40</v>
      </c>
      <c r="G10" s="44" t="s">
        <v>41</v>
      </c>
      <c r="H10" s="50" t="s">
        <v>172</v>
      </c>
      <c r="I10" s="44" t="s">
        <v>18</v>
      </c>
      <c r="J10" s="30" t="s">
        <v>40</v>
      </c>
      <c r="K10" s="44" t="s">
        <v>41</v>
      </c>
      <c r="L10" s="50" t="s">
        <v>172</v>
      </c>
      <c r="M10" s="44" t="s">
        <v>18</v>
      </c>
      <c r="N10" s="44" t="s">
        <v>744</v>
      </c>
      <c r="O10" s="51" t="s">
        <v>42</v>
      </c>
      <c r="P10" s="30" t="s">
        <v>40</v>
      </c>
      <c r="Q10" s="44" t="s">
        <v>41</v>
      </c>
      <c r="R10" s="50" t="s">
        <v>172</v>
      </c>
      <c r="S10" s="56" t="s">
        <v>18</v>
      </c>
      <c r="T10" s="30" t="s">
        <v>40</v>
      </c>
      <c r="U10" s="44" t="s">
        <v>41</v>
      </c>
      <c r="V10" s="50" t="s">
        <v>172</v>
      </c>
      <c r="W10" s="44" t="s">
        <v>18</v>
      </c>
      <c r="X10" s="30" t="s">
        <v>40</v>
      </c>
      <c r="Y10" s="44" t="s">
        <v>41</v>
      </c>
      <c r="Z10" s="50" t="s">
        <v>172</v>
      </c>
      <c r="AA10" s="44" t="s">
        <v>18</v>
      </c>
      <c r="AB10" s="44" t="s">
        <v>744</v>
      </c>
    </row>
    <row r="11" spans="1:28" s="23" customFormat="1" ht="15.75" customHeight="1">
      <c r="A11" s="63" t="s">
        <v>60</v>
      </c>
      <c r="B11" s="12">
        <f aca="true" t="shared" si="0" ref="B11:I11">SUM(B12:B13)</f>
        <v>1676763018</v>
      </c>
      <c r="C11" s="12">
        <f t="shared" si="0"/>
        <v>0</v>
      </c>
      <c r="D11" s="12">
        <f t="shared" si="0"/>
        <v>0</v>
      </c>
      <c r="E11" s="12">
        <f t="shared" si="0"/>
        <v>1676763018</v>
      </c>
      <c r="F11" s="12">
        <f t="shared" si="0"/>
        <v>1893527301</v>
      </c>
      <c r="G11" s="12">
        <f t="shared" si="0"/>
        <v>0</v>
      </c>
      <c r="H11" s="12">
        <f t="shared" si="0"/>
        <v>0</v>
      </c>
      <c r="I11" s="12">
        <f t="shared" si="0"/>
        <v>1893527301</v>
      </c>
      <c r="J11" s="12">
        <f>SUM(J12:J13)</f>
        <v>1893527301</v>
      </c>
      <c r="K11" s="12">
        <f>SUM(K12:K13)</f>
        <v>0</v>
      </c>
      <c r="L11" s="12">
        <f>SUM(L12:L13)</f>
        <v>0</v>
      </c>
      <c r="M11" s="12">
        <f>SUM(M12:M13)</f>
        <v>1893527301</v>
      </c>
      <c r="N11" s="252">
        <f>M11/I11</f>
        <v>1</v>
      </c>
      <c r="O11" s="59" t="s">
        <v>116</v>
      </c>
      <c r="P11" s="22">
        <f aca="true" t="shared" si="1" ref="P11:W11">SUM(P12:P13)</f>
        <v>1276814034</v>
      </c>
      <c r="Q11" s="22">
        <f t="shared" si="1"/>
        <v>7288960</v>
      </c>
      <c r="R11" s="22">
        <f t="shared" si="1"/>
        <v>0</v>
      </c>
      <c r="S11" s="22">
        <f t="shared" si="1"/>
        <v>1284102994</v>
      </c>
      <c r="T11" s="22">
        <f t="shared" si="1"/>
        <v>1376407984</v>
      </c>
      <c r="U11" s="22">
        <f t="shared" si="1"/>
        <v>9068460</v>
      </c>
      <c r="V11" s="22">
        <f t="shared" si="1"/>
        <v>0</v>
      </c>
      <c r="W11" s="22">
        <f t="shared" si="1"/>
        <v>1385476444</v>
      </c>
      <c r="X11" s="22">
        <f>SUM(X12:X13)</f>
        <v>1294172904</v>
      </c>
      <c r="Y11" s="22">
        <f>SUM(Y12:Y13)</f>
        <v>3066663</v>
      </c>
      <c r="Z11" s="22">
        <f>SUM(Z12:Z13)</f>
        <v>0</v>
      </c>
      <c r="AA11" s="22">
        <f>SUM(AA12:AA13)</f>
        <v>1297239567</v>
      </c>
      <c r="AB11" s="259">
        <f>AA11/W11</f>
        <v>0.9363129720594513</v>
      </c>
    </row>
    <row r="12" spans="1:28" s="23" customFormat="1" ht="15.75">
      <c r="A12" s="25" t="s">
        <v>89</v>
      </c>
      <c r="B12" s="33">
        <f>4!B10</f>
        <v>1676763018</v>
      </c>
      <c r="C12" s="33">
        <f>4!C10</f>
        <v>0</v>
      </c>
      <c r="D12" s="33">
        <f>4!D10</f>
        <v>0</v>
      </c>
      <c r="E12" s="33">
        <f>4!E10</f>
        <v>1676763018</v>
      </c>
      <c r="F12" s="33">
        <f>4!F10</f>
        <v>1893527301</v>
      </c>
      <c r="G12" s="33">
        <f>4!G10</f>
        <v>0</v>
      </c>
      <c r="H12" s="33">
        <f>4!H10</f>
        <v>0</v>
      </c>
      <c r="I12" s="33">
        <f>4!I10</f>
        <v>1893527301</v>
      </c>
      <c r="J12" s="33">
        <f>4!J10</f>
        <v>1893527301</v>
      </c>
      <c r="K12" s="33">
        <f>4!K10</f>
        <v>0</v>
      </c>
      <c r="L12" s="33">
        <f>4!L10</f>
        <v>0</v>
      </c>
      <c r="M12" s="33">
        <f>4!M10</f>
        <v>1893527301</v>
      </c>
      <c r="N12" s="253">
        <f aca="true" t="shared" si="2" ref="N12:N29">M12/I12</f>
        <v>1</v>
      </c>
      <c r="O12" s="25" t="s">
        <v>89</v>
      </c>
      <c r="P12" s="33">
        <f>5!B15</f>
        <v>69678403</v>
      </c>
      <c r="Q12" s="33">
        <f>5!C15</f>
        <v>6360000</v>
      </c>
      <c r="R12" s="33">
        <f>5!D15</f>
        <v>0</v>
      </c>
      <c r="S12" s="33">
        <f>SUM(P12:R12)</f>
        <v>76038403</v>
      </c>
      <c r="T12" s="33">
        <f>5!F15</f>
        <v>92381350</v>
      </c>
      <c r="U12" s="33">
        <f>5!G15</f>
        <v>7320000</v>
      </c>
      <c r="V12" s="33">
        <f>5!H15</f>
        <v>0</v>
      </c>
      <c r="W12" s="33">
        <f>SUM(T12:V12)</f>
        <v>99701350</v>
      </c>
      <c r="X12" s="33">
        <f>5!J15</f>
        <v>94274150</v>
      </c>
      <c r="Y12" s="33">
        <f>5!K15</f>
        <v>2247163</v>
      </c>
      <c r="Z12" s="33">
        <f>5!L15</f>
        <v>0</v>
      </c>
      <c r="AA12" s="33">
        <f>SUM(X12:Z12)</f>
        <v>96521313</v>
      </c>
      <c r="AB12" s="260">
        <f aca="true" t="shared" si="3" ref="AB12:AB29">AA12/W12</f>
        <v>0.9681043737120911</v>
      </c>
    </row>
    <row r="13" spans="1:28" s="23" customFormat="1" ht="15.75">
      <c r="A13" s="25" t="s">
        <v>90</v>
      </c>
      <c r="B13" s="33">
        <v>0</v>
      </c>
      <c r="C13" s="33">
        <v>0</v>
      </c>
      <c r="D13" s="33">
        <v>0</v>
      </c>
      <c r="E13" s="46">
        <f>SUM(B13:D13)</f>
        <v>0</v>
      </c>
      <c r="F13" s="33">
        <v>0</v>
      </c>
      <c r="G13" s="33">
        <v>0</v>
      </c>
      <c r="H13" s="33">
        <v>0</v>
      </c>
      <c r="I13" s="46">
        <f>SUM(F13:H13)</f>
        <v>0</v>
      </c>
      <c r="J13" s="33">
        <v>0</v>
      </c>
      <c r="K13" s="33">
        <v>0</v>
      </c>
      <c r="L13" s="33">
        <v>0</v>
      </c>
      <c r="M13" s="46">
        <f>SUM(J13:L13)</f>
        <v>0</v>
      </c>
      <c r="N13" s="253">
        <v>0</v>
      </c>
      <c r="O13" s="25" t="s">
        <v>90</v>
      </c>
      <c r="P13" s="33">
        <f>7!C102</f>
        <v>1207135631</v>
      </c>
      <c r="Q13" s="33">
        <f>7!D102</f>
        <v>928960</v>
      </c>
      <c r="R13" s="33">
        <f>7!E102</f>
        <v>0</v>
      </c>
      <c r="S13" s="33">
        <f>SUM(P13:R13)</f>
        <v>1208064591</v>
      </c>
      <c r="T13" s="33">
        <f>7!G102</f>
        <v>1284026634</v>
      </c>
      <c r="U13" s="33">
        <f>7!H102</f>
        <v>1748460</v>
      </c>
      <c r="V13" s="33">
        <f>7!I102</f>
        <v>0</v>
      </c>
      <c r="W13" s="33">
        <f>SUM(T13:V13)</f>
        <v>1285775094</v>
      </c>
      <c r="X13" s="33">
        <f>7!K102</f>
        <v>1199898754</v>
      </c>
      <c r="Y13" s="33">
        <f>7!L102</f>
        <v>819500</v>
      </c>
      <c r="Z13" s="33">
        <f>7!M102</f>
        <v>0</v>
      </c>
      <c r="AA13" s="33">
        <f>SUM(X13:Z13)</f>
        <v>1200718254</v>
      </c>
      <c r="AB13" s="260">
        <v>0</v>
      </c>
    </row>
    <row r="14" spans="1:28" s="23" customFormat="1" ht="31.5">
      <c r="A14" s="70" t="s">
        <v>78</v>
      </c>
      <c r="B14" s="22">
        <f aca="true" t="shared" si="4" ref="B14:I14">SUM(B15:B16)</f>
        <v>1892361320</v>
      </c>
      <c r="C14" s="22">
        <f t="shared" si="4"/>
        <v>11989696</v>
      </c>
      <c r="D14" s="22">
        <f t="shared" si="4"/>
        <v>0</v>
      </c>
      <c r="E14" s="22">
        <f t="shared" si="4"/>
        <v>1904351016</v>
      </c>
      <c r="F14" s="22">
        <f t="shared" si="4"/>
        <v>2153993018</v>
      </c>
      <c r="G14" s="22">
        <f t="shared" si="4"/>
        <v>14989696</v>
      </c>
      <c r="H14" s="22">
        <f t="shared" si="4"/>
        <v>0</v>
      </c>
      <c r="I14" s="22">
        <f t="shared" si="4"/>
        <v>2168982714</v>
      </c>
      <c r="J14" s="22">
        <f>SUM(J15:J16)</f>
        <v>2156842459</v>
      </c>
      <c r="K14" s="22">
        <f>SUM(K15:K16)</f>
        <v>12140255</v>
      </c>
      <c r="L14" s="22">
        <f>SUM(L15:L16)</f>
        <v>0</v>
      </c>
      <c r="M14" s="22">
        <f>SUM(M15:M16)</f>
        <v>2168982714</v>
      </c>
      <c r="N14" s="252">
        <f t="shared" si="2"/>
        <v>1</v>
      </c>
      <c r="O14" s="59" t="s">
        <v>91</v>
      </c>
      <c r="P14" s="22">
        <f aca="true" t="shared" si="5" ref="P14:W14">SUM(P15:P16)</f>
        <v>287361514</v>
      </c>
      <c r="Q14" s="22">
        <f t="shared" si="5"/>
        <v>5641867</v>
      </c>
      <c r="R14" s="22">
        <f t="shared" si="5"/>
        <v>0</v>
      </c>
      <c r="S14" s="22">
        <f t="shared" si="5"/>
        <v>293003381</v>
      </c>
      <c r="T14" s="22">
        <f t="shared" si="5"/>
        <v>312505317</v>
      </c>
      <c r="U14" s="22">
        <f t="shared" si="5"/>
        <v>6025197</v>
      </c>
      <c r="V14" s="22">
        <f t="shared" si="5"/>
        <v>0</v>
      </c>
      <c r="W14" s="22">
        <f t="shared" si="5"/>
        <v>318530514</v>
      </c>
      <c r="X14" s="22">
        <f>SUM(X15:X16)</f>
        <v>289116626</v>
      </c>
      <c r="Y14" s="22">
        <f>SUM(Y15:Y16)</f>
        <v>211880</v>
      </c>
      <c r="Z14" s="22">
        <f>SUM(Z15:Z16)</f>
        <v>0</v>
      </c>
      <c r="AA14" s="22">
        <f>SUM(AA15:AA16)</f>
        <v>289328506</v>
      </c>
      <c r="AB14" s="261">
        <f t="shared" si="3"/>
        <v>0.9083227297966184</v>
      </c>
    </row>
    <row r="15" spans="1:28" s="23" customFormat="1" ht="15.75">
      <c r="A15" s="25" t="s">
        <v>89</v>
      </c>
      <c r="B15" s="33">
        <f>4!B21</f>
        <v>1787185888</v>
      </c>
      <c r="C15" s="33">
        <f>4!C21</f>
        <v>11989696</v>
      </c>
      <c r="D15" s="33">
        <f>4!D21</f>
        <v>0</v>
      </c>
      <c r="E15" s="46">
        <f>SUM(B15:D15)</f>
        <v>1799175584</v>
      </c>
      <c r="F15" s="33">
        <f>4!F21</f>
        <v>2050779618</v>
      </c>
      <c r="G15" s="33">
        <f>4!G21</f>
        <v>14989696</v>
      </c>
      <c r="H15" s="33">
        <f>4!H21</f>
        <v>0</v>
      </c>
      <c r="I15" s="46">
        <f>SUM(F15:H15)</f>
        <v>2065769314</v>
      </c>
      <c r="J15" s="33">
        <f>4!J21</f>
        <v>2053629059</v>
      </c>
      <c r="K15" s="33">
        <f>4!K21</f>
        <v>12140255</v>
      </c>
      <c r="L15" s="33">
        <f>4!L21</f>
        <v>0</v>
      </c>
      <c r="M15" s="46">
        <f>SUM(J15:L15)</f>
        <v>2065769314</v>
      </c>
      <c r="N15" s="253">
        <f t="shared" si="2"/>
        <v>1</v>
      </c>
      <c r="O15" s="25" t="s">
        <v>89</v>
      </c>
      <c r="P15" s="33">
        <f>5!B20</f>
        <v>13740321</v>
      </c>
      <c r="Q15" s="33">
        <f>5!C20</f>
        <v>1866900</v>
      </c>
      <c r="R15" s="33">
        <f>5!D20</f>
        <v>0</v>
      </c>
      <c r="S15" s="33">
        <f>SUM(P15:R15)</f>
        <v>15607221</v>
      </c>
      <c r="T15" s="33">
        <f>5!F20</f>
        <v>17213493</v>
      </c>
      <c r="U15" s="33">
        <f>5!G20</f>
        <v>2069940</v>
      </c>
      <c r="V15" s="33">
        <f>5!H20</f>
        <v>0</v>
      </c>
      <c r="W15" s="33">
        <f>SUM(T15:V15)</f>
        <v>19283433</v>
      </c>
      <c r="X15" s="33">
        <f>5!J20</f>
        <v>19251843</v>
      </c>
      <c r="Y15" s="33">
        <f>5!K20</f>
        <v>31590</v>
      </c>
      <c r="Z15" s="33">
        <f>5!L20</f>
        <v>0</v>
      </c>
      <c r="AA15" s="33">
        <f>SUM(X15:Z15)</f>
        <v>19283433</v>
      </c>
      <c r="AB15" s="260">
        <f t="shared" si="3"/>
        <v>1</v>
      </c>
    </row>
    <row r="16" spans="1:28" s="23" customFormat="1" ht="15" customHeight="1">
      <c r="A16" s="25" t="s">
        <v>90</v>
      </c>
      <c r="B16" s="33">
        <f>6!C292</f>
        <v>105175432</v>
      </c>
      <c r="C16" s="33">
        <f>6!D292</f>
        <v>0</v>
      </c>
      <c r="D16" s="33">
        <f>6!E292</f>
        <v>0</v>
      </c>
      <c r="E16" s="46">
        <f>SUM(B16:D16)</f>
        <v>105175432</v>
      </c>
      <c r="F16" s="33">
        <f>6!G292</f>
        <v>103213400</v>
      </c>
      <c r="G16" s="33">
        <f>6!H292</f>
        <v>0</v>
      </c>
      <c r="H16" s="33">
        <f>6!I292</f>
        <v>0</v>
      </c>
      <c r="I16" s="46">
        <f>SUM(F16:H16)</f>
        <v>103213400</v>
      </c>
      <c r="J16" s="33">
        <f>6!K292</f>
        <v>103213400</v>
      </c>
      <c r="K16" s="33">
        <f>6!L292</f>
        <v>0</v>
      </c>
      <c r="L16" s="33">
        <f>6!M292</f>
        <v>0</v>
      </c>
      <c r="M16" s="46">
        <f>SUM(J16:L16)</f>
        <v>103213400</v>
      </c>
      <c r="N16" s="253">
        <f t="shared" si="2"/>
        <v>1</v>
      </c>
      <c r="O16" s="25" t="s">
        <v>90</v>
      </c>
      <c r="P16" s="33">
        <f>7!C103</f>
        <v>273621193</v>
      </c>
      <c r="Q16" s="33">
        <f>7!D103</f>
        <v>3774967</v>
      </c>
      <c r="R16" s="33">
        <f>7!E103</f>
        <v>0</v>
      </c>
      <c r="S16" s="33">
        <f>SUM(P16:R16)</f>
        <v>277396160</v>
      </c>
      <c r="T16" s="33">
        <f>7!G103</f>
        <v>295291824</v>
      </c>
      <c r="U16" s="33">
        <f>7!H103</f>
        <v>3955257</v>
      </c>
      <c r="V16" s="33">
        <f>7!I103</f>
        <v>0</v>
      </c>
      <c r="W16" s="33">
        <f>SUM(T16:V16)</f>
        <v>299247081</v>
      </c>
      <c r="X16" s="33">
        <f>7!K103</f>
        <v>269864783</v>
      </c>
      <c r="Y16" s="33">
        <f>7!L103</f>
        <v>180290</v>
      </c>
      <c r="Z16" s="33">
        <f>7!M103</f>
        <v>0</v>
      </c>
      <c r="AA16" s="33">
        <f>SUM(X16:Z16)</f>
        <v>270045073</v>
      </c>
      <c r="AB16" s="260">
        <f t="shared" si="3"/>
        <v>0.9024150614855956</v>
      </c>
    </row>
    <row r="17" spans="1:28" s="23" customFormat="1" ht="15.75">
      <c r="A17" s="65" t="s">
        <v>79</v>
      </c>
      <c r="B17" s="22">
        <f aca="true" t="shared" si="6" ref="B17:I17">SUM(B18:B19)</f>
        <v>1740000000</v>
      </c>
      <c r="C17" s="22">
        <f t="shared" si="6"/>
        <v>0</v>
      </c>
      <c r="D17" s="22">
        <f t="shared" si="6"/>
        <v>0</v>
      </c>
      <c r="E17" s="22">
        <f t="shared" si="6"/>
        <v>1740000000</v>
      </c>
      <c r="F17" s="22">
        <f t="shared" si="6"/>
        <v>2194325438</v>
      </c>
      <c r="G17" s="22">
        <f t="shared" si="6"/>
        <v>0</v>
      </c>
      <c r="H17" s="22">
        <f t="shared" si="6"/>
        <v>0</v>
      </c>
      <c r="I17" s="22">
        <f t="shared" si="6"/>
        <v>2194325438</v>
      </c>
      <c r="J17" s="22">
        <f>SUM(J18:J19)</f>
        <v>1902691582</v>
      </c>
      <c r="K17" s="22">
        <f>SUM(K18:K19)</f>
        <v>0</v>
      </c>
      <c r="L17" s="22">
        <f>SUM(L18:L19)</f>
        <v>0</v>
      </c>
      <c r="M17" s="22">
        <f>SUM(M18:M19)</f>
        <v>1902691582</v>
      </c>
      <c r="N17" s="252">
        <f t="shared" si="2"/>
        <v>0.8670963518219944</v>
      </c>
      <c r="O17" s="59" t="s">
        <v>92</v>
      </c>
      <c r="P17" s="22">
        <f aca="true" t="shared" si="7" ref="P17:W17">SUM(P18:P19)</f>
        <v>1402120719</v>
      </c>
      <c r="Q17" s="22">
        <f t="shared" si="7"/>
        <v>279888658</v>
      </c>
      <c r="R17" s="22">
        <f t="shared" si="7"/>
        <v>3000000</v>
      </c>
      <c r="S17" s="22">
        <f t="shared" si="7"/>
        <v>1685009377</v>
      </c>
      <c r="T17" s="22">
        <f t="shared" si="7"/>
        <v>1435314688</v>
      </c>
      <c r="U17" s="22">
        <f t="shared" si="7"/>
        <v>295203099</v>
      </c>
      <c r="V17" s="22">
        <f t="shared" si="7"/>
        <v>3000000</v>
      </c>
      <c r="W17" s="22">
        <f t="shared" si="7"/>
        <v>1733517787</v>
      </c>
      <c r="X17" s="22">
        <f>SUM(X18:X19)</f>
        <v>1613645381</v>
      </c>
      <c r="Y17" s="22">
        <f>SUM(Y18:Y19)</f>
        <v>10060834</v>
      </c>
      <c r="Z17" s="22">
        <f>SUM(Z18:Z19)</f>
        <v>0</v>
      </c>
      <c r="AA17" s="22">
        <f>SUM(AA18:AA19)</f>
        <v>1623706215</v>
      </c>
      <c r="AB17" s="261">
        <f t="shared" si="3"/>
        <v>0.9366539110106056</v>
      </c>
    </row>
    <row r="18" spans="1:28" s="23" customFormat="1" ht="15.75">
      <c r="A18" s="25" t="s">
        <v>89</v>
      </c>
      <c r="B18" s="33">
        <f>4!B32</f>
        <v>1740000000</v>
      </c>
      <c r="C18" s="33">
        <f>4!C32</f>
        <v>0</v>
      </c>
      <c r="D18" s="33">
        <f>4!D32</f>
        <v>0</v>
      </c>
      <c r="E18" s="33">
        <f>SUM(B18:D18)</f>
        <v>1740000000</v>
      </c>
      <c r="F18" s="33">
        <f>4!F32</f>
        <v>2194325438</v>
      </c>
      <c r="G18" s="33">
        <f>4!G32</f>
        <v>0</v>
      </c>
      <c r="H18" s="33">
        <f>4!H32</f>
        <v>0</v>
      </c>
      <c r="I18" s="33">
        <f>SUM(F18:H18)</f>
        <v>2194325438</v>
      </c>
      <c r="J18" s="33">
        <f>4!J32</f>
        <v>1902691582</v>
      </c>
      <c r="K18" s="33">
        <f>4!K32</f>
        <v>0</v>
      </c>
      <c r="L18" s="33">
        <f>4!L32</f>
        <v>0</v>
      </c>
      <c r="M18" s="33">
        <f>SUM(J18:L18)</f>
        <v>1902691582</v>
      </c>
      <c r="N18" s="253">
        <f t="shared" si="2"/>
        <v>0.8670963518219944</v>
      </c>
      <c r="O18" s="25" t="s">
        <v>89</v>
      </c>
      <c r="P18" s="33">
        <f>5!B40</f>
        <v>897831779</v>
      </c>
      <c r="Q18" s="33">
        <f>5!C40</f>
        <v>278248058</v>
      </c>
      <c r="R18" s="33">
        <f>5!D40</f>
        <v>3000000</v>
      </c>
      <c r="S18" s="33">
        <f>SUM(P18:R18)</f>
        <v>1179079837</v>
      </c>
      <c r="T18" s="33">
        <f>5!F40</f>
        <v>858699231</v>
      </c>
      <c r="U18" s="33">
        <f>5!G40</f>
        <v>292637289</v>
      </c>
      <c r="V18" s="33">
        <f>5!H40</f>
        <v>3000000</v>
      </c>
      <c r="W18" s="33">
        <f>SUM(T18:V18)</f>
        <v>1154336520</v>
      </c>
      <c r="X18" s="33">
        <f>5!J40</f>
        <v>1065374328</v>
      </c>
      <c r="Y18" s="33">
        <f>5!K40</f>
        <v>9135624</v>
      </c>
      <c r="Z18" s="33">
        <f>5!L40</f>
        <v>0</v>
      </c>
      <c r="AA18" s="33">
        <f>SUM(X18:Z18)</f>
        <v>1074509952</v>
      </c>
      <c r="AB18" s="260">
        <f t="shared" si="3"/>
        <v>0.9308463635890165</v>
      </c>
    </row>
    <row r="19" spans="1:28" s="23" customFormat="1" ht="15.75">
      <c r="A19" s="25" t="s">
        <v>90</v>
      </c>
      <c r="B19" s="33">
        <v>0</v>
      </c>
      <c r="C19" s="33">
        <v>0</v>
      </c>
      <c r="D19" s="33">
        <v>0</v>
      </c>
      <c r="E19" s="33">
        <f>SUM(B19:D19)</f>
        <v>0</v>
      </c>
      <c r="F19" s="33">
        <v>0</v>
      </c>
      <c r="G19" s="33">
        <v>0</v>
      </c>
      <c r="H19" s="33">
        <v>0</v>
      </c>
      <c r="I19" s="33">
        <f>SUM(F19:H19)</f>
        <v>0</v>
      </c>
      <c r="J19" s="33">
        <v>0</v>
      </c>
      <c r="K19" s="33">
        <v>0</v>
      </c>
      <c r="L19" s="33">
        <v>0</v>
      </c>
      <c r="M19" s="33">
        <f>SUM(J19:L19)</f>
        <v>0</v>
      </c>
      <c r="N19" s="253">
        <v>0</v>
      </c>
      <c r="O19" s="25" t="s">
        <v>90</v>
      </c>
      <c r="P19" s="33">
        <f>7!C104</f>
        <v>504288940</v>
      </c>
      <c r="Q19" s="33">
        <f>7!D104</f>
        <v>1640600</v>
      </c>
      <c r="R19" s="33">
        <f>7!E104</f>
        <v>0</v>
      </c>
      <c r="S19" s="33">
        <f>SUM(P19:R19)</f>
        <v>505929540</v>
      </c>
      <c r="T19" s="33">
        <f>7!G104</f>
        <v>576615457</v>
      </c>
      <c r="U19" s="33">
        <f>7!H104</f>
        <v>2565810</v>
      </c>
      <c r="V19" s="33">
        <f>7!I104</f>
        <v>0</v>
      </c>
      <c r="W19" s="33">
        <f>SUM(T19:V19)</f>
        <v>579181267</v>
      </c>
      <c r="X19" s="33">
        <f>7!K104</f>
        <v>548271053</v>
      </c>
      <c r="Y19" s="33">
        <f>7!L104</f>
        <v>925210</v>
      </c>
      <c r="Z19" s="33">
        <f>7!M104</f>
        <v>0</v>
      </c>
      <c r="AA19" s="33">
        <f>SUM(X19:Z19)</f>
        <v>549196263</v>
      </c>
      <c r="AB19" s="260">
        <v>0</v>
      </c>
    </row>
    <row r="20" spans="1:28" s="23" customFormat="1" ht="15.75">
      <c r="A20" s="59" t="s">
        <v>80</v>
      </c>
      <c r="B20" s="22">
        <f aca="true" t="shared" si="8" ref="B20:I20">SUM(B21:B22)</f>
        <v>1752895000</v>
      </c>
      <c r="C20" s="22">
        <f t="shared" si="8"/>
        <v>9500000</v>
      </c>
      <c r="D20" s="22">
        <f t="shared" si="8"/>
        <v>0</v>
      </c>
      <c r="E20" s="22">
        <f t="shared" si="8"/>
        <v>1762395000</v>
      </c>
      <c r="F20" s="22">
        <f t="shared" si="8"/>
        <v>2217993895</v>
      </c>
      <c r="G20" s="22">
        <f t="shared" si="8"/>
        <v>10500000</v>
      </c>
      <c r="H20" s="22">
        <f t="shared" si="8"/>
        <v>0</v>
      </c>
      <c r="I20" s="22">
        <f t="shared" si="8"/>
        <v>2228493895</v>
      </c>
      <c r="J20" s="22">
        <f>SUM(J21:J22)</f>
        <v>1921838042</v>
      </c>
      <c r="K20" s="22">
        <f>SUM(K21:K22)</f>
        <v>10024679</v>
      </c>
      <c r="L20" s="22">
        <f>SUM(L21:L22)</f>
        <v>0</v>
      </c>
      <c r="M20" s="22">
        <f>SUM(M21:M22)</f>
        <v>1931862721</v>
      </c>
      <c r="N20" s="252">
        <f t="shared" si="2"/>
        <v>0.8668916371431208</v>
      </c>
      <c r="O20" s="52" t="s">
        <v>93</v>
      </c>
      <c r="P20" s="22">
        <f aca="true" t="shared" si="9" ref="P20:W20">SUM(P21:P22)</f>
        <v>40060803</v>
      </c>
      <c r="Q20" s="22">
        <f t="shared" si="9"/>
        <v>0</v>
      </c>
      <c r="R20" s="22">
        <f t="shared" si="9"/>
        <v>0</v>
      </c>
      <c r="S20" s="22">
        <f t="shared" si="9"/>
        <v>40060803</v>
      </c>
      <c r="T20" s="22">
        <f t="shared" si="9"/>
        <v>57976253</v>
      </c>
      <c r="U20" s="22">
        <f t="shared" si="9"/>
        <v>0</v>
      </c>
      <c r="V20" s="22">
        <f t="shared" si="9"/>
        <v>0</v>
      </c>
      <c r="W20" s="22">
        <f t="shared" si="9"/>
        <v>57976253</v>
      </c>
      <c r="X20" s="22">
        <f>SUM(X21:X22)</f>
        <v>53300613</v>
      </c>
      <c r="Y20" s="22">
        <f>SUM(Y21:Y22)</f>
        <v>0</v>
      </c>
      <c r="Z20" s="22">
        <f>SUM(Z21:Z22)</f>
        <v>0</v>
      </c>
      <c r="AA20" s="22">
        <f>SUM(AA21:AA22)</f>
        <v>53300613</v>
      </c>
      <c r="AB20" s="259">
        <f t="shared" si="3"/>
        <v>0.9193524976510641</v>
      </c>
    </row>
    <row r="21" spans="1:28" s="23" customFormat="1" ht="15.75">
      <c r="A21" s="25" t="s">
        <v>89</v>
      </c>
      <c r="B21" s="33">
        <f>4!B37</f>
        <v>1752700000</v>
      </c>
      <c r="C21" s="33">
        <f>4!C37</f>
        <v>9500000</v>
      </c>
      <c r="D21" s="33">
        <f>4!D37</f>
        <v>0</v>
      </c>
      <c r="E21" s="46">
        <f>SUM(B21:D21)</f>
        <v>1762200000</v>
      </c>
      <c r="F21" s="33">
        <f>4!F37</f>
        <v>2217798895</v>
      </c>
      <c r="G21" s="33">
        <f>4!G37</f>
        <v>10500000</v>
      </c>
      <c r="H21" s="33">
        <f>4!H37</f>
        <v>0</v>
      </c>
      <c r="I21" s="46">
        <f>SUM(F21:H21)</f>
        <v>2228298895</v>
      </c>
      <c r="J21" s="33">
        <f>4!J37</f>
        <v>1921838042</v>
      </c>
      <c r="K21" s="33">
        <f>4!K37</f>
        <v>10024679</v>
      </c>
      <c r="L21" s="33">
        <f>4!L37</f>
        <v>0</v>
      </c>
      <c r="M21" s="46">
        <f>SUM(J21:L21)</f>
        <v>1931862721</v>
      </c>
      <c r="N21" s="253">
        <f t="shared" si="2"/>
        <v>0.8669674994386245</v>
      </c>
      <c r="O21" s="25" t="s">
        <v>89</v>
      </c>
      <c r="P21" s="33">
        <f>5!B43</f>
        <v>40060803</v>
      </c>
      <c r="Q21" s="33">
        <f>5!C43</f>
        <v>0</v>
      </c>
      <c r="R21" s="33">
        <f>5!D43</f>
        <v>0</v>
      </c>
      <c r="S21" s="33">
        <f>SUM(P21:R21)</f>
        <v>40060803</v>
      </c>
      <c r="T21" s="33">
        <f>5!F43</f>
        <v>57976253</v>
      </c>
      <c r="U21" s="33">
        <f>5!G43</f>
        <v>0</v>
      </c>
      <c r="V21" s="33">
        <f>5!H43</f>
        <v>0</v>
      </c>
      <c r="W21" s="33">
        <f>SUM(T21:V21)</f>
        <v>57976253</v>
      </c>
      <c r="X21" s="33">
        <f>5!J43</f>
        <v>53300613</v>
      </c>
      <c r="Y21" s="33">
        <f>5!K43</f>
        <v>0</v>
      </c>
      <c r="Z21" s="33">
        <f>5!L43</f>
        <v>0</v>
      </c>
      <c r="AA21" s="33">
        <f>SUM(X21:Z21)</f>
        <v>53300613</v>
      </c>
      <c r="AB21" s="260">
        <f t="shared" si="3"/>
        <v>0.9193524976510641</v>
      </c>
    </row>
    <row r="22" spans="1:28" s="23" customFormat="1" ht="15.75">
      <c r="A22" s="25" t="s">
        <v>90</v>
      </c>
      <c r="B22" s="33">
        <f>6!C294</f>
        <v>195000</v>
      </c>
      <c r="C22" s="33">
        <f>6!D294</f>
        <v>0</v>
      </c>
      <c r="D22" s="33">
        <f>6!E294</f>
        <v>0</v>
      </c>
      <c r="E22" s="46">
        <f>SUM(B22:D22)</f>
        <v>195000</v>
      </c>
      <c r="F22" s="33">
        <f>6!G294</f>
        <v>195000</v>
      </c>
      <c r="G22" s="33">
        <f>6!H294</f>
        <v>0</v>
      </c>
      <c r="H22" s="33">
        <f>6!I294</f>
        <v>0</v>
      </c>
      <c r="I22" s="46">
        <f>SUM(F22:H22)</f>
        <v>195000</v>
      </c>
      <c r="J22" s="33">
        <f>6!K294</f>
        <v>0</v>
      </c>
      <c r="K22" s="33">
        <f>6!L294</f>
        <v>0</v>
      </c>
      <c r="L22" s="33">
        <f>6!M294</f>
        <v>0</v>
      </c>
      <c r="M22" s="46">
        <f>SUM(J22:L22)</f>
        <v>0</v>
      </c>
      <c r="N22" s="253">
        <f t="shared" si="2"/>
        <v>0</v>
      </c>
      <c r="O22" s="25" t="s">
        <v>90</v>
      </c>
      <c r="P22" s="33">
        <f>7!C105</f>
        <v>0</v>
      </c>
      <c r="Q22" s="33">
        <f>7!D105</f>
        <v>0</v>
      </c>
      <c r="R22" s="33">
        <f>7!E105</f>
        <v>0</v>
      </c>
      <c r="S22" s="33">
        <f>SUM(P22:R22)</f>
        <v>0</v>
      </c>
      <c r="T22" s="33">
        <f>7!G105</f>
        <v>0</v>
      </c>
      <c r="U22" s="33">
        <f>7!H105</f>
        <v>0</v>
      </c>
      <c r="V22" s="33">
        <f>7!I105</f>
        <v>0</v>
      </c>
      <c r="W22" s="33">
        <f>SUM(T22:V22)</f>
        <v>0</v>
      </c>
      <c r="X22" s="33">
        <f>7!K105</f>
        <v>0</v>
      </c>
      <c r="Y22" s="33">
        <f>7!L105</f>
        <v>0</v>
      </c>
      <c r="Z22" s="33">
        <f>7!M105</f>
        <v>0</v>
      </c>
      <c r="AA22" s="33">
        <f>SUM(X22:Z22)</f>
        <v>0</v>
      </c>
      <c r="AB22" s="260">
        <v>0</v>
      </c>
    </row>
    <row r="23" spans="1:28" s="23" customFormat="1" ht="15.75">
      <c r="A23" s="67" t="s">
        <v>81</v>
      </c>
      <c r="B23" s="22">
        <f aca="true" t="shared" si="10" ref="B23:I23">SUM(B24:B25)</f>
        <v>1153707274</v>
      </c>
      <c r="C23" s="22">
        <f t="shared" si="10"/>
        <v>2747525</v>
      </c>
      <c r="D23" s="22">
        <f t="shared" si="10"/>
        <v>0</v>
      </c>
      <c r="E23" s="22">
        <f t="shared" si="10"/>
        <v>1156454799</v>
      </c>
      <c r="F23" s="22">
        <f t="shared" si="10"/>
        <v>924124344</v>
      </c>
      <c r="G23" s="22">
        <f t="shared" si="10"/>
        <v>3372525</v>
      </c>
      <c r="H23" s="22">
        <f t="shared" si="10"/>
        <v>0</v>
      </c>
      <c r="I23" s="22">
        <f t="shared" si="10"/>
        <v>927496869</v>
      </c>
      <c r="J23" s="22">
        <f>SUM(J24:J25)</f>
        <v>758755329</v>
      </c>
      <c r="K23" s="22">
        <f>SUM(K24:K25)</f>
        <v>4088182</v>
      </c>
      <c r="L23" s="22">
        <f>SUM(L24:L25)</f>
        <v>0</v>
      </c>
      <c r="M23" s="22">
        <f>SUM(M24:M25)</f>
        <v>762843511</v>
      </c>
      <c r="N23" s="252">
        <f t="shared" si="2"/>
        <v>0.822475564604844</v>
      </c>
      <c r="O23" s="52" t="s">
        <v>94</v>
      </c>
      <c r="P23" s="22">
        <f aca="true" t="shared" si="11" ref="P23:W23">SUM(P24:P25)</f>
        <v>788743877</v>
      </c>
      <c r="Q23" s="22">
        <f t="shared" si="11"/>
        <v>520865573</v>
      </c>
      <c r="R23" s="22">
        <f t="shared" si="11"/>
        <v>0</v>
      </c>
      <c r="S23" s="22">
        <f t="shared" si="11"/>
        <v>1309609450</v>
      </c>
      <c r="T23" s="22">
        <f t="shared" si="11"/>
        <v>925723173</v>
      </c>
      <c r="U23" s="22">
        <f t="shared" si="11"/>
        <v>490605690</v>
      </c>
      <c r="V23" s="22">
        <f t="shared" si="11"/>
        <v>0</v>
      </c>
      <c r="W23" s="22">
        <f t="shared" si="11"/>
        <v>1416328863</v>
      </c>
      <c r="X23" s="22">
        <f>SUM(X24:X25)</f>
        <v>717578325</v>
      </c>
      <c r="Y23" s="22">
        <f>SUM(Y24:Y25)</f>
        <v>435739389</v>
      </c>
      <c r="Z23" s="22">
        <f>SUM(Z24:Z25)</f>
        <v>0</v>
      </c>
      <c r="AA23" s="22">
        <f>SUM(AA24:AA25)</f>
        <v>1153317714</v>
      </c>
      <c r="AB23" s="261">
        <f t="shared" si="3"/>
        <v>0.8143007913833639</v>
      </c>
    </row>
    <row r="24" spans="1:28" s="23" customFormat="1" ht="15.75">
      <c r="A24" s="25" t="s">
        <v>89</v>
      </c>
      <c r="B24" s="33">
        <f>4!B50</f>
        <v>1046415450</v>
      </c>
      <c r="C24" s="33">
        <f>4!C50</f>
        <v>2239525</v>
      </c>
      <c r="D24" s="33">
        <f>4!D50</f>
        <v>0</v>
      </c>
      <c r="E24" s="33">
        <f>SUM(B24:D24)</f>
        <v>1048654975</v>
      </c>
      <c r="F24" s="33">
        <f>4!F50</f>
        <v>737594265</v>
      </c>
      <c r="G24" s="33">
        <f>4!G50</f>
        <v>2239525</v>
      </c>
      <c r="H24" s="33">
        <f>4!H50</f>
        <v>0</v>
      </c>
      <c r="I24" s="33">
        <f>SUM(F24:H24)</f>
        <v>739833790</v>
      </c>
      <c r="J24" s="33">
        <f>4!J50</f>
        <v>573117197</v>
      </c>
      <c r="K24" s="33">
        <f>4!K50</f>
        <v>3413277</v>
      </c>
      <c r="L24" s="33">
        <f>4!L50</f>
        <v>0</v>
      </c>
      <c r="M24" s="33">
        <f>SUM(J24:L24)</f>
        <v>576530474</v>
      </c>
      <c r="N24" s="253">
        <f t="shared" si="2"/>
        <v>0.7792702655551864</v>
      </c>
      <c r="O24" s="25" t="s">
        <v>89</v>
      </c>
      <c r="P24" s="33">
        <f>5!B53</f>
        <v>788743877</v>
      </c>
      <c r="Q24" s="33">
        <f>5!C53</f>
        <v>520865573</v>
      </c>
      <c r="R24" s="33">
        <f>5!D53</f>
        <v>0</v>
      </c>
      <c r="S24" s="33">
        <f>SUM(P24:R24)</f>
        <v>1309609450</v>
      </c>
      <c r="T24" s="33">
        <f>5!F53</f>
        <v>826602085</v>
      </c>
      <c r="U24" s="33">
        <f>5!G53</f>
        <v>490605690</v>
      </c>
      <c r="V24" s="33">
        <f>5!H53</f>
        <v>0</v>
      </c>
      <c r="W24" s="33">
        <f>SUM(T24:V24)</f>
        <v>1317207775</v>
      </c>
      <c r="X24" s="33">
        <f>5!J53</f>
        <v>717578325</v>
      </c>
      <c r="Y24" s="33">
        <f>5!K53</f>
        <v>435739389</v>
      </c>
      <c r="Z24" s="33">
        <f>5!L53</f>
        <v>0</v>
      </c>
      <c r="AA24" s="33">
        <f>SUM(X24:Z24)</f>
        <v>1153317714</v>
      </c>
      <c r="AB24" s="260">
        <f t="shared" si="3"/>
        <v>0.8755776695897501</v>
      </c>
    </row>
    <row r="25" spans="1:28" s="23" customFormat="1" ht="15.75">
      <c r="A25" s="25" t="s">
        <v>90</v>
      </c>
      <c r="B25" s="33">
        <f>6!C310</f>
        <v>107291824</v>
      </c>
      <c r="C25" s="33">
        <f>6!D310</f>
        <v>508000</v>
      </c>
      <c r="D25" s="33">
        <f>6!E310</f>
        <v>0</v>
      </c>
      <c r="E25" s="33">
        <f>SUM(B25:D25)</f>
        <v>107799824</v>
      </c>
      <c r="F25" s="33">
        <f>6!G310</f>
        <v>186530079</v>
      </c>
      <c r="G25" s="33">
        <f>6!H310</f>
        <v>1133000</v>
      </c>
      <c r="H25" s="33">
        <f>6!I310</f>
        <v>0</v>
      </c>
      <c r="I25" s="33">
        <f>SUM(F25:H25)</f>
        <v>187663079</v>
      </c>
      <c r="J25" s="33">
        <f>6!K310</f>
        <v>185638132</v>
      </c>
      <c r="K25" s="33">
        <f>6!L310</f>
        <v>674905</v>
      </c>
      <c r="L25" s="33">
        <f>6!M310</f>
        <v>0</v>
      </c>
      <c r="M25" s="33">
        <f>SUM(J25:L25)</f>
        <v>186313037</v>
      </c>
      <c r="N25" s="253">
        <f t="shared" si="2"/>
        <v>0.9928060329863819</v>
      </c>
      <c r="O25" s="25" t="s">
        <v>90</v>
      </c>
      <c r="P25" s="33">
        <f>7!C106</f>
        <v>0</v>
      </c>
      <c r="Q25" s="33">
        <f>7!D106</f>
        <v>0</v>
      </c>
      <c r="R25" s="33">
        <f>7!E106</f>
        <v>0</v>
      </c>
      <c r="S25" s="33">
        <f>SUM(P25:R25)</f>
        <v>0</v>
      </c>
      <c r="T25" s="33">
        <f>7!G106</f>
        <v>99121088</v>
      </c>
      <c r="U25" s="33">
        <f>7!H106</f>
        <v>0</v>
      </c>
      <c r="V25" s="33">
        <f>7!I106</f>
        <v>0</v>
      </c>
      <c r="W25" s="33">
        <f>SUM(T25:V25)</f>
        <v>99121088</v>
      </c>
      <c r="X25" s="33">
        <f>7!K106</f>
        <v>0</v>
      </c>
      <c r="Y25" s="33">
        <f>7!L106</f>
        <v>0</v>
      </c>
      <c r="Z25" s="33">
        <f>7!M106</f>
        <v>0</v>
      </c>
      <c r="AA25" s="33">
        <f>SUM(X25:Z25)</f>
        <v>0</v>
      </c>
      <c r="AB25" s="260">
        <f t="shared" si="3"/>
        <v>0</v>
      </c>
    </row>
    <row r="26" spans="1:28" s="23" customFormat="1" ht="15.75">
      <c r="A26" s="65" t="s">
        <v>82</v>
      </c>
      <c r="B26" s="22">
        <f aca="true" t="shared" si="12" ref="B26:I26">SUM(B27:B28)</f>
        <v>0</v>
      </c>
      <c r="C26" s="22">
        <f t="shared" si="12"/>
        <v>27220000</v>
      </c>
      <c r="D26" s="22">
        <f t="shared" si="12"/>
        <v>0</v>
      </c>
      <c r="E26" s="22">
        <f t="shared" si="12"/>
        <v>27220000</v>
      </c>
      <c r="F26" s="22">
        <f t="shared" si="12"/>
        <v>30000</v>
      </c>
      <c r="G26" s="22">
        <f t="shared" si="12"/>
        <v>58320000</v>
      </c>
      <c r="H26" s="22">
        <f t="shared" si="12"/>
        <v>0</v>
      </c>
      <c r="I26" s="22">
        <f t="shared" si="12"/>
        <v>58350000</v>
      </c>
      <c r="J26" s="22">
        <f>SUM(J27:J28)</f>
        <v>30000</v>
      </c>
      <c r="K26" s="22">
        <f>SUM(K27:K28)</f>
        <v>5450000</v>
      </c>
      <c r="L26" s="22">
        <f>SUM(L27:L28)</f>
        <v>0</v>
      </c>
      <c r="M26" s="22">
        <f>SUM(M27:M28)</f>
        <v>5480000</v>
      </c>
      <c r="N26" s="252">
        <f t="shared" si="2"/>
        <v>0.09391602399314482</v>
      </c>
      <c r="O26" s="25" t="s">
        <v>151</v>
      </c>
      <c r="P26" s="33">
        <f aca="true" t="shared" si="13" ref="P26:W26">SUM(P27:P28)</f>
        <v>177076000</v>
      </c>
      <c r="Q26" s="33">
        <f t="shared" si="13"/>
        <v>111707963</v>
      </c>
      <c r="R26" s="33">
        <f t="shared" si="13"/>
        <v>0</v>
      </c>
      <c r="S26" s="33">
        <f t="shared" si="13"/>
        <v>288783963</v>
      </c>
      <c r="T26" s="33">
        <f t="shared" si="13"/>
        <v>108473760</v>
      </c>
      <c r="U26" s="33">
        <f t="shared" si="13"/>
        <v>45118500</v>
      </c>
      <c r="V26" s="33">
        <f t="shared" si="13"/>
        <v>0</v>
      </c>
      <c r="W26" s="33">
        <f t="shared" si="13"/>
        <v>153592260</v>
      </c>
      <c r="X26" s="33">
        <f>SUM(X27:X28)</f>
        <v>0</v>
      </c>
      <c r="Y26" s="33">
        <f>SUM(Y27:Y28)</f>
        <v>0</v>
      </c>
      <c r="Z26" s="33">
        <f>SUM(Z27:Z28)</f>
        <v>0</v>
      </c>
      <c r="AA26" s="33">
        <f>SUM(AA27:AA28)</f>
        <v>0</v>
      </c>
      <c r="AB26" s="261">
        <f t="shared" si="3"/>
        <v>0</v>
      </c>
    </row>
    <row r="27" spans="1:28" s="23" customFormat="1" ht="15.75">
      <c r="A27" s="25" t="s">
        <v>89</v>
      </c>
      <c r="B27" s="33">
        <f>4!B57</f>
        <v>0</v>
      </c>
      <c r="C27" s="33">
        <f>4!C57</f>
        <v>27220000</v>
      </c>
      <c r="D27" s="33">
        <f>4!D57</f>
        <v>0</v>
      </c>
      <c r="E27" s="33">
        <f>SUM(B27:D27)</f>
        <v>27220000</v>
      </c>
      <c r="F27" s="33">
        <f>4!F57</f>
        <v>0</v>
      </c>
      <c r="G27" s="33">
        <f>4!G57</f>
        <v>58320000</v>
      </c>
      <c r="H27" s="33">
        <f>4!H57</f>
        <v>0</v>
      </c>
      <c r="I27" s="33">
        <f>SUM(F27:H27)</f>
        <v>58320000</v>
      </c>
      <c r="J27" s="33">
        <f>4!J57</f>
        <v>0</v>
      </c>
      <c r="K27" s="33">
        <f>4!K57</f>
        <v>5450000</v>
      </c>
      <c r="L27" s="33">
        <f>4!L57</f>
        <v>0</v>
      </c>
      <c r="M27" s="33">
        <f>SUM(J27:L27)</f>
        <v>5450000</v>
      </c>
      <c r="N27" s="253">
        <f t="shared" si="2"/>
        <v>0.09344993141289437</v>
      </c>
      <c r="O27" s="25" t="s">
        <v>96</v>
      </c>
      <c r="P27" s="76">
        <f>8!B18</f>
        <v>33000000</v>
      </c>
      <c r="Q27" s="76">
        <f>8!C18</f>
        <v>111707963</v>
      </c>
      <c r="R27" s="76">
        <f>8!D18</f>
        <v>0</v>
      </c>
      <c r="S27" s="33">
        <f>SUM(P27:R27)</f>
        <v>144707963</v>
      </c>
      <c r="T27" s="76">
        <f>8!F18</f>
        <v>27613985</v>
      </c>
      <c r="U27" s="76">
        <f>8!G18</f>
        <v>45118500</v>
      </c>
      <c r="V27" s="76">
        <f>8!H18</f>
        <v>0</v>
      </c>
      <c r="W27" s="33">
        <f>SUM(T27:V27)</f>
        <v>72732485</v>
      </c>
      <c r="X27" s="76">
        <v>0</v>
      </c>
      <c r="Y27" s="76">
        <v>0</v>
      </c>
      <c r="Z27" s="76">
        <v>0</v>
      </c>
      <c r="AA27" s="254">
        <v>0</v>
      </c>
      <c r="AB27" s="258">
        <f t="shared" si="3"/>
        <v>0</v>
      </c>
    </row>
    <row r="28" spans="1:28" s="23" customFormat="1" ht="15.75">
      <c r="A28" s="25" t="s">
        <v>90</v>
      </c>
      <c r="B28" s="33">
        <f>6!C312</f>
        <v>0</v>
      </c>
      <c r="C28" s="33">
        <f>6!D312</f>
        <v>0</v>
      </c>
      <c r="D28" s="33">
        <f>6!E312</f>
        <v>0</v>
      </c>
      <c r="E28" s="33">
        <f>6!F312</f>
        <v>0</v>
      </c>
      <c r="F28" s="33">
        <f>6!G312</f>
        <v>30000</v>
      </c>
      <c r="G28" s="33">
        <f>6!H312</f>
        <v>0</v>
      </c>
      <c r="H28" s="33">
        <f>6!I312</f>
        <v>0</v>
      </c>
      <c r="I28" s="33">
        <f>6!J312</f>
        <v>30000</v>
      </c>
      <c r="J28" s="33">
        <f>6!K312</f>
        <v>30000</v>
      </c>
      <c r="K28" s="33">
        <f>6!L312</f>
        <v>0</v>
      </c>
      <c r="L28" s="33">
        <f>6!M312</f>
        <v>0</v>
      </c>
      <c r="M28" s="33">
        <f>6!N312</f>
        <v>30000</v>
      </c>
      <c r="N28" s="253">
        <f t="shared" si="2"/>
        <v>1</v>
      </c>
      <c r="O28" s="25" t="s">
        <v>95</v>
      </c>
      <c r="P28" s="76">
        <f>8!B19</f>
        <v>144076000</v>
      </c>
      <c r="Q28" s="76">
        <f>8!C19</f>
        <v>0</v>
      </c>
      <c r="R28" s="76">
        <f>8!D19</f>
        <v>0</v>
      </c>
      <c r="S28" s="33">
        <f>SUM(P28:R28)</f>
        <v>144076000</v>
      </c>
      <c r="T28" s="76">
        <f>8!F19</f>
        <v>80859775</v>
      </c>
      <c r="U28" s="76">
        <f>8!G19</f>
        <v>0</v>
      </c>
      <c r="V28" s="76">
        <f>8!H19</f>
        <v>0</v>
      </c>
      <c r="W28" s="33">
        <f>SUM(T28:V28)</f>
        <v>80859775</v>
      </c>
      <c r="X28" s="76">
        <v>0</v>
      </c>
      <c r="Y28" s="76">
        <v>0</v>
      </c>
      <c r="Z28" s="76">
        <v>0</v>
      </c>
      <c r="AA28" s="254">
        <v>0</v>
      </c>
      <c r="AB28" s="258">
        <f t="shared" si="3"/>
        <v>0</v>
      </c>
    </row>
    <row r="29" spans="1:28" s="35" customFormat="1" ht="31.5">
      <c r="A29" s="24" t="s">
        <v>162</v>
      </c>
      <c r="B29" s="22">
        <f aca="true" t="shared" si="14" ref="B29:I29">B14+B20+B23+B26</f>
        <v>4798963594</v>
      </c>
      <c r="C29" s="22">
        <f t="shared" si="14"/>
        <v>51457221</v>
      </c>
      <c r="D29" s="22">
        <f t="shared" si="14"/>
        <v>0</v>
      </c>
      <c r="E29" s="22">
        <f t="shared" si="14"/>
        <v>4850420815</v>
      </c>
      <c r="F29" s="22">
        <f t="shared" si="14"/>
        <v>5296141257</v>
      </c>
      <c r="G29" s="22">
        <f t="shared" si="14"/>
        <v>87182221</v>
      </c>
      <c r="H29" s="22">
        <f t="shared" si="14"/>
        <v>0</v>
      </c>
      <c r="I29" s="22">
        <f t="shared" si="14"/>
        <v>5383323478</v>
      </c>
      <c r="J29" s="22">
        <f>J14+J20+J23+J26</f>
        <v>4837465830</v>
      </c>
      <c r="K29" s="22">
        <f>K14+K20+K23+K26</f>
        <v>31703116</v>
      </c>
      <c r="L29" s="22">
        <f>L14+L20+L23+L26</f>
        <v>0</v>
      </c>
      <c r="M29" s="22">
        <f>M14+M20+M23+M26</f>
        <v>4869168946</v>
      </c>
      <c r="N29" s="252">
        <f t="shared" si="2"/>
        <v>0.9044912433553004</v>
      </c>
      <c r="O29" s="24" t="s">
        <v>97</v>
      </c>
      <c r="P29" s="22">
        <f aca="true" t="shared" si="15" ref="P29:W29">P11+P14+P17+P20+P23</f>
        <v>3795100947</v>
      </c>
      <c r="Q29" s="22">
        <f t="shared" si="15"/>
        <v>813685058</v>
      </c>
      <c r="R29" s="22">
        <f t="shared" si="15"/>
        <v>3000000</v>
      </c>
      <c r="S29" s="22">
        <f t="shared" si="15"/>
        <v>4611786005</v>
      </c>
      <c r="T29" s="22">
        <f t="shared" si="15"/>
        <v>4107927415</v>
      </c>
      <c r="U29" s="22">
        <f t="shared" si="15"/>
        <v>800902446</v>
      </c>
      <c r="V29" s="22">
        <f t="shared" si="15"/>
        <v>3000000</v>
      </c>
      <c r="W29" s="22">
        <f t="shared" si="15"/>
        <v>4911829861</v>
      </c>
      <c r="X29" s="22">
        <f>X11+X14+X17+X20+X23</f>
        <v>3967813849</v>
      </c>
      <c r="Y29" s="22">
        <f>Y11+Y14+Y17+Y20+Y23</f>
        <v>449078766</v>
      </c>
      <c r="Z29" s="22">
        <f>Z11+Z14+Z17+Z20+Z23</f>
        <v>0</v>
      </c>
      <c r="AA29" s="250">
        <f>AA11+AA14+AA17+AA20+AA23</f>
        <v>4416892615</v>
      </c>
      <c r="AB29" s="259">
        <f t="shared" si="3"/>
        <v>0.8992356698000049</v>
      </c>
    </row>
    <row r="30" spans="1:28" s="35" customFormat="1" ht="15.75">
      <c r="A30" s="93" t="s">
        <v>155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130"/>
      <c r="O30" s="131"/>
      <c r="P30" s="135"/>
      <c r="Q30" s="130"/>
      <c r="R30" s="130"/>
      <c r="S30" s="132">
        <f>E29-S29</f>
        <v>238634810</v>
      </c>
      <c r="W30" s="132"/>
      <c r="X30" s="138"/>
      <c r="Y30" s="138"/>
      <c r="Z30" s="138"/>
      <c r="AA30" s="138"/>
      <c r="AB30" s="22"/>
    </row>
    <row r="31" spans="1:28" s="35" customFormat="1" ht="15.75">
      <c r="A31" s="306" t="s">
        <v>31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226"/>
      <c r="O31" s="306" t="s">
        <v>31</v>
      </c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7"/>
      <c r="AB31" s="226"/>
    </row>
    <row r="32" spans="1:28" s="23" customFormat="1" ht="31.5">
      <c r="A32" s="70" t="s">
        <v>83</v>
      </c>
      <c r="B32" s="47">
        <f aca="true" t="shared" si="16" ref="B32:I32">SUM(B33:B34)</f>
        <v>755753554</v>
      </c>
      <c r="C32" s="47">
        <f t="shared" si="16"/>
        <v>1096477727</v>
      </c>
      <c r="D32" s="47">
        <f t="shared" si="16"/>
        <v>0</v>
      </c>
      <c r="E32" s="47">
        <f t="shared" si="16"/>
        <v>1852231281</v>
      </c>
      <c r="F32" s="47">
        <f t="shared" si="16"/>
        <v>755753554</v>
      </c>
      <c r="G32" s="47">
        <f t="shared" si="16"/>
        <v>1084206525</v>
      </c>
      <c r="H32" s="47">
        <f t="shared" si="16"/>
        <v>0</v>
      </c>
      <c r="I32" s="47">
        <f t="shared" si="16"/>
        <v>1839960079</v>
      </c>
      <c r="J32" s="47">
        <f>SUM(J33:J34)</f>
        <v>74089342</v>
      </c>
      <c r="K32" s="47">
        <f>SUM(K33:K34)</f>
        <v>709284203</v>
      </c>
      <c r="L32" s="47">
        <f>SUM(L33:L34)</f>
        <v>0</v>
      </c>
      <c r="M32" s="47">
        <f>SUM(M33:M34)</f>
        <v>783373545</v>
      </c>
      <c r="N32" s="252">
        <f aca="true" t="shared" si="17" ref="N32:N47">M32/I32</f>
        <v>0.42575572912742526</v>
      </c>
      <c r="O32" s="60" t="s">
        <v>98</v>
      </c>
      <c r="P32" s="47">
        <f aca="true" t="shared" si="18" ref="P32:W32">SUM(P33:P34)</f>
        <v>1139792968</v>
      </c>
      <c r="Q32" s="47">
        <f t="shared" si="18"/>
        <v>871009820</v>
      </c>
      <c r="R32" s="47">
        <f t="shared" si="18"/>
        <v>0</v>
      </c>
      <c r="S32" s="47">
        <f t="shared" si="18"/>
        <v>2010802788</v>
      </c>
      <c r="T32" s="22">
        <f t="shared" si="18"/>
        <v>1136341458</v>
      </c>
      <c r="U32" s="22">
        <f t="shared" si="18"/>
        <v>919695655</v>
      </c>
      <c r="V32" s="22">
        <f t="shared" si="18"/>
        <v>0</v>
      </c>
      <c r="W32" s="22">
        <f t="shared" si="18"/>
        <v>2056037113</v>
      </c>
      <c r="X32" s="22">
        <f>SUM(X33:X34)</f>
        <v>768232692</v>
      </c>
      <c r="Y32" s="22">
        <f>SUM(Y33:Y34)</f>
        <v>194173981</v>
      </c>
      <c r="Z32" s="22">
        <f>SUM(Z33:Z34)</f>
        <v>0</v>
      </c>
      <c r="AA32" s="250">
        <f>SUM(AA33:AA34)</f>
        <v>962406673</v>
      </c>
      <c r="AB32" s="259">
        <f aca="true" t="shared" si="19" ref="AB32:AB47">AA32/W32</f>
        <v>0.4680881813440301</v>
      </c>
    </row>
    <row r="33" spans="1:28" s="23" customFormat="1" ht="15.75">
      <c r="A33" s="25" t="s">
        <v>89</v>
      </c>
      <c r="B33" s="33">
        <f>4!B30</f>
        <v>755753554</v>
      </c>
      <c r="C33" s="33">
        <f>4!C30</f>
        <v>1096477727</v>
      </c>
      <c r="D33" s="33">
        <f>4!D30</f>
        <v>0</v>
      </c>
      <c r="E33" s="33">
        <f>SUM(B33:D33)</f>
        <v>1852231281</v>
      </c>
      <c r="F33" s="33">
        <f>4!F30</f>
        <v>755753554</v>
      </c>
      <c r="G33" s="33">
        <f>4!G30</f>
        <v>1084206525</v>
      </c>
      <c r="H33" s="33">
        <f>4!H30</f>
        <v>0</v>
      </c>
      <c r="I33" s="33">
        <f>SUM(F33:H33)</f>
        <v>1839960079</v>
      </c>
      <c r="J33" s="33">
        <f>4!J30</f>
        <v>74089342</v>
      </c>
      <c r="K33" s="33">
        <f>4!K30</f>
        <v>709284203</v>
      </c>
      <c r="L33" s="33">
        <f>4!L30</f>
        <v>0</v>
      </c>
      <c r="M33" s="33">
        <f>SUM(J33:L33)</f>
        <v>783373545</v>
      </c>
      <c r="N33" s="253">
        <f t="shared" si="17"/>
        <v>0.42575572912742526</v>
      </c>
      <c r="O33" s="25" t="s">
        <v>89</v>
      </c>
      <c r="P33" s="33">
        <f>5!B66</f>
        <v>1124909843</v>
      </c>
      <c r="Q33" s="33">
        <f>5!C66</f>
        <v>871009820</v>
      </c>
      <c r="R33" s="33">
        <f>5!D66</f>
        <v>0</v>
      </c>
      <c r="S33" s="33">
        <f>SUM(P33:R33)</f>
        <v>1995919663</v>
      </c>
      <c r="T33" s="33">
        <f>5!F66</f>
        <v>1118001890</v>
      </c>
      <c r="U33" s="33">
        <f>5!G66</f>
        <v>919695655</v>
      </c>
      <c r="V33" s="33">
        <f>5!H66</f>
        <v>0</v>
      </c>
      <c r="W33" s="33">
        <f>SUM(T33:V33)</f>
        <v>2037697545</v>
      </c>
      <c r="X33" s="33">
        <f>5!J66</f>
        <v>757167390</v>
      </c>
      <c r="Y33" s="33">
        <f>5!K66</f>
        <v>194173981</v>
      </c>
      <c r="Z33" s="33">
        <f>5!L66</f>
        <v>0</v>
      </c>
      <c r="AA33" s="255">
        <f>SUM(X33:Z33)</f>
        <v>951341371</v>
      </c>
      <c r="AB33" s="258">
        <f t="shared" si="19"/>
        <v>0.46687074503983855</v>
      </c>
    </row>
    <row r="34" spans="1:28" s="23" customFormat="1" ht="15.75">
      <c r="A34" s="25" t="s">
        <v>90</v>
      </c>
      <c r="B34" s="33">
        <f>6!C316</f>
        <v>0</v>
      </c>
      <c r="C34" s="33">
        <f>6!D316</f>
        <v>0</v>
      </c>
      <c r="D34" s="33">
        <f>6!E316</f>
        <v>0</v>
      </c>
      <c r="E34" s="33">
        <f>6!F316</f>
        <v>0</v>
      </c>
      <c r="F34" s="33">
        <f>6!G316</f>
        <v>0</v>
      </c>
      <c r="G34" s="33">
        <f>6!H316</f>
        <v>0</v>
      </c>
      <c r="H34" s="33">
        <f>6!I316</f>
        <v>0</v>
      </c>
      <c r="I34" s="33">
        <f>6!J316</f>
        <v>0</v>
      </c>
      <c r="J34" s="33">
        <f>6!K316</f>
        <v>0</v>
      </c>
      <c r="K34" s="33">
        <f>6!L316</f>
        <v>0</v>
      </c>
      <c r="L34" s="33">
        <f>6!M316</f>
        <v>0</v>
      </c>
      <c r="M34" s="33">
        <f>6!N316</f>
        <v>0</v>
      </c>
      <c r="N34" s="253">
        <v>0</v>
      </c>
      <c r="O34" s="25" t="s">
        <v>90</v>
      </c>
      <c r="P34" s="33">
        <f>7!C107</f>
        <v>14883125</v>
      </c>
      <c r="Q34" s="33">
        <f>7!D107</f>
        <v>0</v>
      </c>
      <c r="R34" s="33">
        <f>7!E107</f>
        <v>0</v>
      </c>
      <c r="S34" s="33">
        <f>SUM(P34:R34)</f>
        <v>14883125</v>
      </c>
      <c r="T34" s="33">
        <f>7!G107</f>
        <v>18339568</v>
      </c>
      <c r="U34" s="33">
        <f>7!H107</f>
        <v>0</v>
      </c>
      <c r="V34" s="33">
        <f>7!I107</f>
        <v>0</v>
      </c>
      <c r="W34" s="33">
        <f>SUM(T34:V34)</f>
        <v>18339568</v>
      </c>
      <c r="X34" s="33">
        <f>7!K107</f>
        <v>11065302</v>
      </c>
      <c r="Y34" s="33">
        <f>7!L107</f>
        <v>0</v>
      </c>
      <c r="Z34" s="33">
        <f>7!M107</f>
        <v>0</v>
      </c>
      <c r="AA34" s="255">
        <f>SUM(X34:Z34)</f>
        <v>11065302</v>
      </c>
      <c r="AB34" s="258">
        <v>0</v>
      </c>
    </row>
    <row r="35" spans="1:28" s="23" customFormat="1" ht="15.75">
      <c r="A35" s="65" t="s">
        <v>84</v>
      </c>
      <c r="B35" s="22">
        <f aca="true" t="shared" si="20" ref="B35:I35">SUM(B36:B37)</f>
        <v>105156238</v>
      </c>
      <c r="C35" s="22">
        <f t="shared" si="20"/>
        <v>500000000</v>
      </c>
      <c r="D35" s="22">
        <f t="shared" si="20"/>
        <v>0</v>
      </c>
      <c r="E35" s="22">
        <f t="shared" si="20"/>
        <v>605156238</v>
      </c>
      <c r="F35" s="22">
        <f t="shared" si="20"/>
        <v>105159388</v>
      </c>
      <c r="G35" s="22">
        <f t="shared" si="20"/>
        <v>356636626</v>
      </c>
      <c r="H35" s="22">
        <f t="shared" si="20"/>
        <v>0</v>
      </c>
      <c r="I35" s="22">
        <f t="shared" si="20"/>
        <v>461796014</v>
      </c>
      <c r="J35" s="22">
        <f>SUM(J36:J37)</f>
        <v>51469833</v>
      </c>
      <c r="K35" s="22">
        <f>SUM(K36:K37)</f>
        <v>147952908</v>
      </c>
      <c r="L35" s="22">
        <f>SUM(L36:L37)</f>
        <v>0</v>
      </c>
      <c r="M35" s="22">
        <f>SUM(M36:M37)</f>
        <v>199422741</v>
      </c>
      <c r="N35" s="252">
        <f t="shared" si="17"/>
        <v>0.43184162477418003</v>
      </c>
      <c r="O35" s="45" t="s">
        <v>99</v>
      </c>
      <c r="P35" s="36">
        <f aca="true" t="shared" si="21" ref="P35:W35">SUM(P36:P37)</f>
        <v>301332507</v>
      </c>
      <c r="Q35" s="36">
        <f t="shared" si="21"/>
        <v>328117545</v>
      </c>
      <c r="R35" s="36">
        <f t="shared" si="21"/>
        <v>0</v>
      </c>
      <c r="S35" s="36">
        <f t="shared" si="21"/>
        <v>629450052</v>
      </c>
      <c r="T35" s="36">
        <f t="shared" si="21"/>
        <v>284054537</v>
      </c>
      <c r="U35" s="36">
        <f t="shared" si="21"/>
        <v>350859486</v>
      </c>
      <c r="V35" s="36">
        <f t="shared" si="21"/>
        <v>0</v>
      </c>
      <c r="W35" s="36">
        <f t="shared" si="21"/>
        <v>634914023</v>
      </c>
      <c r="X35" s="36">
        <f>SUM(X36:X37)</f>
        <v>200786643</v>
      </c>
      <c r="Y35" s="36">
        <f>SUM(Y36:Y37)</f>
        <v>65743175</v>
      </c>
      <c r="Z35" s="36">
        <f>SUM(Z36:Z37)</f>
        <v>0</v>
      </c>
      <c r="AA35" s="138">
        <f>SUM(AA36:AA37)</f>
        <v>266529818</v>
      </c>
      <c r="AB35" s="259">
        <f t="shared" si="19"/>
        <v>0.41978883493647456</v>
      </c>
    </row>
    <row r="36" spans="1:28" s="23" customFormat="1" ht="15.75">
      <c r="A36" s="25" t="s">
        <v>89</v>
      </c>
      <c r="B36" s="33">
        <f>4!B52</f>
        <v>105156238</v>
      </c>
      <c r="C36" s="33">
        <f>4!C52</f>
        <v>500000000</v>
      </c>
      <c r="D36" s="33">
        <f>4!D52</f>
        <v>0</v>
      </c>
      <c r="E36" s="33">
        <f>SUM(B36:D36)</f>
        <v>605156238</v>
      </c>
      <c r="F36" s="33">
        <f>4!F52</f>
        <v>105156238</v>
      </c>
      <c r="G36" s="33">
        <f>4!G52</f>
        <v>356636626</v>
      </c>
      <c r="H36" s="33">
        <f>4!H52</f>
        <v>0</v>
      </c>
      <c r="I36" s="33">
        <f>SUM(F36:H36)</f>
        <v>461792864</v>
      </c>
      <c r="J36" s="33">
        <f>4!J52</f>
        <v>51466683</v>
      </c>
      <c r="K36" s="33">
        <f>4!K52</f>
        <v>147952908</v>
      </c>
      <c r="L36" s="33">
        <f>4!L52</f>
        <v>0</v>
      </c>
      <c r="M36" s="33">
        <f>SUM(J36:L36)</f>
        <v>199419591</v>
      </c>
      <c r="N36" s="253">
        <f t="shared" si="17"/>
        <v>0.43183774922949003</v>
      </c>
      <c r="O36" s="25" t="s">
        <v>89</v>
      </c>
      <c r="P36" s="33">
        <f>5!B73</f>
        <v>294535479</v>
      </c>
      <c r="Q36" s="33">
        <f>5!C73</f>
        <v>328117545</v>
      </c>
      <c r="R36" s="33">
        <f>5!D73</f>
        <v>0</v>
      </c>
      <c r="S36" s="33">
        <f>SUM(P36:R36)</f>
        <v>622653024</v>
      </c>
      <c r="T36" s="33">
        <f>5!F73</f>
        <v>246320433</v>
      </c>
      <c r="U36" s="33">
        <f>5!G73</f>
        <v>350859486</v>
      </c>
      <c r="V36" s="33">
        <f>5!H73</f>
        <v>0</v>
      </c>
      <c r="W36" s="33">
        <f>SUM(T36:V36)</f>
        <v>597179919</v>
      </c>
      <c r="X36" s="33">
        <f>5!J73</f>
        <v>163778955</v>
      </c>
      <c r="Y36" s="33">
        <f>5!K73</f>
        <v>65743175</v>
      </c>
      <c r="Z36" s="33">
        <f>5!L73</f>
        <v>0</v>
      </c>
      <c r="AA36" s="255">
        <f>SUM(X36:Z36)</f>
        <v>229522130</v>
      </c>
      <c r="AB36" s="258">
        <f t="shared" si="19"/>
        <v>0.3843433489597965</v>
      </c>
    </row>
    <row r="37" spans="1:28" s="23" customFormat="1" ht="15.75">
      <c r="A37" s="25" t="s">
        <v>90</v>
      </c>
      <c r="B37" s="33">
        <f>6!C318</f>
        <v>0</v>
      </c>
      <c r="C37" s="33">
        <f>6!D318</f>
        <v>0</v>
      </c>
      <c r="D37" s="33">
        <f>6!E318</f>
        <v>0</v>
      </c>
      <c r="E37" s="33">
        <f>6!F318</f>
        <v>0</v>
      </c>
      <c r="F37" s="33">
        <f>6!G318</f>
        <v>3150</v>
      </c>
      <c r="G37" s="33">
        <f>6!H318</f>
        <v>0</v>
      </c>
      <c r="H37" s="33">
        <f>6!I318</f>
        <v>0</v>
      </c>
      <c r="I37" s="33">
        <f>6!J318</f>
        <v>3150</v>
      </c>
      <c r="J37" s="33">
        <f>6!K318</f>
        <v>3150</v>
      </c>
      <c r="K37" s="33">
        <f>6!L318</f>
        <v>0</v>
      </c>
      <c r="L37" s="33">
        <f>6!M318</f>
        <v>0</v>
      </c>
      <c r="M37" s="33">
        <f>6!N318</f>
        <v>3150</v>
      </c>
      <c r="N37" s="253">
        <f t="shared" si="17"/>
        <v>1</v>
      </c>
      <c r="O37" s="25" t="s">
        <v>90</v>
      </c>
      <c r="P37" s="33">
        <f>7!C108</f>
        <v>6797028</v>
      </c>
      <c r="Q37" s="33">
        <f>7!D108</f>
        <v>0</v>
      </c>
      <c r="R37" s="33">
        <f>7!E108</f>
        <v>0</v>
      </c>
      <c r="S37" s="33">
        <f>SUM(P37:R37)</f>
        <v>6797028</v>
      </c>
      <c r="T37" s="33">
        <f>7!G108</f>
        <v>37734104</v>
      </c>
      <c r="U37" s="33">
        <f>7!H108</f>
        <v>0</v>
      </c>
      <c r="V37" s="33">
        <f>7!I108</f>
        <v>0</v>
      </c>
      <c r="W37" s="33">
        <f>SUM(T37:V37)</f>
        <v>37734104</v>
      </c>
      <c r="X37" s="33">
        <f>7!K108</f>
        <v>37007688</v>
      </c>
      <c r="Y37" s="33">
        <f>7!L108</f>
        <v>0</v>
      </c>
      <c r="Z37" s="33">
        <f>7!M108</f>
        <v>0</v>
      </c>
      <c r="AA37" s="255">
        <f>SUM(X37:Z37)</f>
        <v>37007688</v>
      </c>
      <c r="AB37" s="258">
        <f t="shared" si="19"/>
        <v>0.980749085760722</v>
      </c>
    </row>
    <row r="38" spans="1:28" s="23" customFormat="1" ht="15.75">
      <c r="A38" s="59" t="s">
        <v>74</v>
      </c>
      <c r="B38" s="22">
        <f aca="true" t="shared" si="22" ref="B38:I38">SUM(B39:B40)</f>
        <v>0</v>
      </c>
      <c r="C38" s="22">
        <f t="shared" si="22"/>
        <v>60000000</v>
      </c>
      <c r="D38" s="22">
        <f t="shared" si="22"/>
        <v>0</v>
      </c>
      <c r="E38" s="22">
        <f t="shared" si="22"/>
        <v>60000000</v>
      </c>
      <c r="F38" s="22">
        <f t="shared" si="22"/>
        <v>8000000</v>
      </c>
      <c r="G38" s="22">
        <f t="shared" si="22"/>
        <v>60000000</v>
      </c>
      <c r="H38" s="22">
        <f t="shared" si="22"/>
        <v>0</v>
      </c>
      <c r="I38" s="22">
        <f t="shared" si="22"/>
        <v>68000000</v>
      </c>
      <c r="J38" s="22">
        <f>SUM(J39:J40)</f>
        <v>800000</v>
      </c>
      <c r="K38" s="22">
        <f>SUM(K39:K40)</f>
        <v>30000000</v>
      </c>
      <c r="L38" s="22">
        <f>SUM(L39:L40)</f>
        <v>0</v>
      </c>
      <c r="M38" s="22">
        <f>SUM(M39:M40)</f>
        <v>30800000</v>
      </c>
      <c r="N38" s="252">
        <f t="shared" si="17"/>
        <v>0.45294117647058824</v>
      </c>
      <c r="O38" s="52" t="s">
        <v>100</v>
      </c>
      <c r="P38" s="22">
        <f aca="true" t="shared" si="23" ref="P38:W38">SUM(P39:P40)</f>
        <v>795382064</v>
      </c>
      <c r="Q38" s="22">
        <f t="shared" si="23"/>
        <v>69400000</v>
      </c>
      <c r="R38" s="22">
        <f t="shared" si="23"/>
        <v>0</v>
      </c>
      <c r="S38" s="22">
        <f t="shared" si="23"/>
        <v>864782064</v>
      </c>
      <c r="T38" s="22">
        <f t="shared" si="23"/>
        <v>775677360</v>
      </c>
      <c r="U38" s="22">
        <f t="shared" si="23"/>
        <v>127899999</v>
      </c>
      <c r="V38" s="22">
        <f t="shared" si="23"/>
        <v>0</v>
      </c>
      <c r="W38" s="22">
        <f t="shared" si="23"/>
        <v>903577359</v>
      </c>
      <c r="X38" s="22">
        <f>SUM(X39:X40)</f>
        <v>79648956</v>
      </c>
      <c r="Y38" s="22">
        <f>SUM(Y39:Y40)</f>
        <v>101365295</v>
      </c>
      <c r="Z38" s="22">
        <f>SUM(Z39:Z40)</f>
        <v>0</v>
      </c>
      <c r="AA38" s="250">
        <f>SUM(AA39:AA40)</f>
        <v>181014251</v>
      </c>
      <c r="AB38" s="259">
        <f t="shared" si="19"/>
        <v>0.2003306625570285</v>
      </c>
    </row>
    <row r="39" spans="1:28" s="23" customFormat="1" ht="15.75">
      <c r="A39" s="25" t="s">
        <v>89</v>
      </c>
      <c r="B39" s="33">
        <f>4!B60</f>
        <v>0</v>
      </c>
      <c r="C39" s="33">
        <f>4!C60</f>
        <v>60000000</v>
      </c>
      <c r="D39" s="33">
        <f>4!D60</f>
        <v>0</v>
      </c>
      <c r="E39" s="33">
        <f>SUM(B39:D39)</f>
        <v>60000000</v>
      </c>
      <c r="F39" s="33">
        <f>4!F60</f>
        <v>8000000</v>
      </c>
      <c r="G39" s="33">
        <f>4!G60</f>
        <v>60000000</v>
      </c>
      <c r="H39" s="33">
        <f>4!H60</f>
        <v>0</v>
      </c>
      <c r="I39" s="33">
        <f>SUM(F39:H39)</f>
        <v>68000000</v>
      </c>
      <c r="J39" s="33">
        <f>4!J60</f>
        <v>800000</v>
      </c>
      <c r="K39" s="33">
        <f>4!K60</f>
        <v>30000000</v>
      </c>
      <c r="L39" s="33">
        <f>4!L60</f>
        <v>0</v>
      </c>
      <c r="M39" s="33">
        <f>SUM(J39:L39)</f>
        <v>30800000</v>
      </c>
      <c r="N39" s="253">
        <f t="shared" si="17"/>
        <v>0.45294117647058824</v>
      </c>
      <c r="O39" s="25" t="s">
        <v>89</v>
      </c>
      <c r="P39" s="33">
        <f>5!B78</f>
        <v>795382064</v>
      </c>
      <c r="Q39" s="33">
        <f>5!C78</f>
        <v>69400000</v>
      </c>
      <c r="R39" s="33">
        <f>5!D78</f>
        <v>0</v>
      </c>
      <c r="S39" s="33">
        <f>SUM(P39:R39)</f>
        <v>864782064</v>
      </c>
      <c r="T39" s="33">
        <f>5!F78</f>
        <v>775677360</v>
      </c>
      <c r="U39" s="33">
        <f>5!G78</f>
        <v>127899999</v>
      </c>
      <c r="V39" s="33">
        <f>5!H78</f>
        <v>0</v>
      </c>
      <c r="W39" s="33">
        <f>SUM(T39:V39)</f>
        <v>903577359</v>
      </c>
      <c r="X39" s="33">
        <f>5!J78</f>
        <v>79648956</v>
      </c>
      <c r="Y39" s="33">
        <f>5!K78</f>
        <v>101365295</v>
      </c>
      <c r="Z39" s="33">
        <f>5!L78</f>
        <v>0</v>
      </c>
      <c r="AA39" s="255">
        <f>SUM(X39:Z39)</f>
        <v>181014251</v>
      </c>
      <c r="AB39" s="258">
        <f t="shared" si="19"/>
        <v>0.2003306625570285</v>
      </c>
    </row>
    <row r="40" spans="1:28" s="23" customFormat="1" ht="15.75">
      <c r="A40" s="25" t="s">
        <v>90</v>
      </c>
      <c r="B40" s="33">
        <f>6!C320</f>
        <v>0</v>
      </c>
      <c r="C40" s="33">
        <f>6!D320</f>
        <v>0</v>
      </c>
      <c r="D40" s="33">
        <f>6!E320</f>
        <v>0</v>
      </c>
      <c r="E40" s="33">
        <f>6!F320</f>
        <v>0</v>
      </c>
      <c r="F40" s="33">
        <f>6!G320</f>
        <v>0</v>
      </c>
      <c r="G40" s="33">
        <f>6!H320</f>
        <v>0</v>
      </c>
      <c r="H40" s="33">
        <f>6!I320</f>
        <v>0</v>
      </c>
      <c r="I40" s="33">
        <f>6!J320</f>
        <v>0</v>
      </c>
      <c r="J40" s="33">
        <f>6!K320</f>
        <v>0</v>
      </c>
      <c r="K40" s="33">
        <f>6!L320</f>
        <v>0</v>
      </c>
      <c r="L40" s="33">
        <f>6!M320</f>
        <v>0</v>
      </c>
      <c r="M40" s="33">
        <f>6!N320</f>
        <v>0</v>
      </c>
      <c r="N40" s="253">
        <v>0</v>
      </c>
      <c r="O40" s="25" t="s">
        <v>90</v>
      </c>
      <c r="P40" s="33">
        <f>7!C109</f>
        <v>0</v>
      </c>
      <c r="Q40" s="33">
        <f>7!D109</f>
        <v>0</v>
      </c>
      <c r="R40" s="33">
        <f>7!E109</f>
        <v>0</v>
      </c>
      <c r="S40" s="33">
        <f>SUM(P40:R40)</f>
        <v>0</v>
      </c>
      <c r="T40" s="33">
        <f>7!G109</f>
        <v>0</v>
      </c>
      <c r="U40" s="33">
        <f>7!H109</f>
        <v>0</v>
      </c>
      <c r="V40" s="33">
        <f>7!I109</f>
        <v>0</v>
      </c>
      <c r="W40" s="33">
        <f>SUM(T40:V40)</f>
        <v>0</v>
      </c>
      <c r="X40" s="33">
        <f>7!K109</f>
        <v>0</v>
      </c>
      <c r="Y40" s="33">
        <f>7!L109</f>
        <v>0</v>
      </c>
      <c r="Z40" s="33">
        <f>7!M109</f>
        <v>0</v>
      </c>
      <c r="AA40" s="255">
        <f>SUM(X40:Z40)</f>
        <v>0</v>
      </c>
      <c r="AB40" s="258">
        <v>0</v>
      </c>
    </row>
    <row r="41" spans="1:28" s="23" customFormat="1" ht="31.5">
      <c r="A41" s="24" t="s">
        <v>85</v>
      </c>
      <c r="B41" s="22">
        <f aca="true" t="shared" si="24" ref="B41:I41">B32+B35+B38</f>
        <v>860909792</v>
      </c>
      <c r="C41" s="22">
        <f t="shared" si="24"/>
        <v>1656477727</v>
      </c>
      <c r="D41" s="22">
        <f t="shared" si="24"/>
        <v>0</v>
      </c>
      <c r="E41" s="22">
        <f t="shared" si="24"/>
        <v>2517387519</v>
      </c>
      <c r="F41" s="22">
        <f t="shared" si="24"/>
        <v>868912942</v>
      </c>
      <c r="G41" s="22">
        <f t="shared" si="24"/>
        <v>1500843151</v>
      </c>
      <c r="H41" s="22">
        <f t="shared" si="24"/>
        <v>0</v>
      </c>
      <c r="I41" s="22">
        <f t="shared" si="24"/>
        <v>2369756093</v>
      </c>
      <c r="J41" s="22">
        <f>J32+J35+J38</f>
        <v>126359175</v>
      </c>
      <c r="K41" s="22">
        <f>K32+K35+K38</f>
        <v>887237111</v>
      </c>
      <c r="L41" s="22">
        <f>L32+L35+L38</f>
        <v>0</v>
      </c>
      <c r="M41" s="22">
        <f>M32+M35+M38</f>
        <v>1013596286</v>
      </c>
      <c r="N41" s="252">
        <f t="shared" si="17"/>
        <v>0.42772177651280335</v>
      </c>
      <c r="O41" s="24" t="s">
        <v>101</v>
      </c>
      <c r="P41" s="95">
        <f aca="true" t="shared" si="25" ref="P41:W41">P32+P35+P38</f>
        <v>2236507539</v>
      </c>
      <c r="Q41" s="95">
        <f t="shared" si="25"/>
        <v>1268527365</v>
      </c>
      <c r="R41" s="95">
        <f t="shared" si="25"/>
        <v>0</v>
      </c>
      <c r="S41" s="95">
        <f t="shared" si="25"/>
        <v>3505034904</v>
      </c>
      <c r="T41" s="95">
        <f t="shared" si="25"/>
        <v>2196073355</v>
      </c>
      <c r="U41" s="95">
        <f t="shared" si="25"/>
        <v>1398455140</v>
      </c>
      <c r="V41" s="95">
        <f t="shared" si="25"/>
        <v>0</v>
      </c>
      <c r="W41" s="95">
        <f t="shared" si="25"/>
        <v>3594528495</v>
      </c>
      <c r="X41" s="95">
        <f>X32+X35+X38</f>
        <v>1048668291</v>
      </c>
      <c r="Y41" s="95">
        <f>Y32+Y35+Y38</f>
        <v>361282451</v>
      </c>
      <c r="Z41" s="95">
        <f>Z32+Z35+Z38</f>
        <v>0</v>
      </c>
      <c r="AA41" s="256">
        <f>AA32+AA35+AA38</f>
        <v>1409950742</v>
      </c>
      <c r="AB41" s="259">
        <f t="shared" si="19"/>
        <v>0.39224914866059507</v>
      </c>
    </row>
    <row r="42" spans="1:28" s="23" customFormat="1" ht="15.75">
      <c r="A42" s="93" t="s">
        <v>156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52"/>
      <c r="O42" s="93"/>
      <c r="P42" s="98"/>
      <c r="Q42" s="97"/>
      <c r="R42" s="97"/>
      <c r="S42" s="94">
        <f>E41-S41</f>
        <v>-987647385</v>
      </c>
      <c r="T42" s="98"/>
      <c r="U42" s="97"/>
      <c r="V42" s="97"/>
      <c r="W42" s="94">
        <f>I41-W41</f>
        <v>-1224772402</v>
      </c>
      <c r="X42" s="98"/>
      <c r="Y42" s="97"/>
      <c r="Z42" s="97"/>
      <c r="AA42" s="97">
        <f>M41-AA41</f>
        <v>-396354456</v>
      </c>
      <c r="AB42" s="259"/>
    </row>
    <row r="43" spans="1:28" s="23" customFormat="1" ht="15.75">
      <c r="A43" s="24" t="s">
        <v>88</v>
      </c>
      <c r="B43" s="22">
        <f aca="true" t="shared" si="26" ref="B43:I43">B29+B41</f>
        <v>5659873386</v>
      </c>
      <c r="C43" s="22">
        <f t="shared" si="26"/>
        <v>1707934948</v>
      </c>
      <c r="D43" s="22">
        <f t="shared" si="26"/>
        <v>0</v>
      </c>
      <c r="E43" s="22">
        <f t="shared" si="26"/>
        <v>7367808334</v>
      </c>
      <c r="F43" s="22">
        <f t="shared" si="26"/>
        <v>6165054199</v>
      </c>
      <c r="G43" s="22">
        <f t="shared" si="26"/>
        <v>1588025372</v>
      </c>
      <c r="H43" s="22">
        <f t="shared" si="26"/>
        <v>0</v>
      </c>
      <c r="I43" s="22">
        <f t="shared" si="26"/>
        <v>7753079571</v>
      </c>
      <c r="J43" s="22">
        <f>J29+J41</f>
        <v>4963825005</v>
      </c>
      <c r="K43" s="22">
        <f>K29+K41</f>
        <v>918940227</v>
      </c>
      <c r="L43" s="22">
        <f>L29+L41</f>
        <v>0</v>
      </c>
      <c r="M43" s="22">
        <f>M29+M41</f>
        <v>5882765232</v>
      </c>
      <c r="N43" s="252">
        <f t="shared" si="17"/>
        <v>0.7587649756625979</v>
      </c>
      <c r="O43" s="24" t="s">
        <v>102</v>
      </c>
      <c r="P43" s="96">
        <f>P29+P41</f>
        <v>6031608486</v>
      </c>
      <c r="Q43" s="96">
        <f>Q29+Q41</f>
        <v>2082212423</v>
      </c>
      <c r="R43" s="96">
        <f>R29+R41</f>
        <v>3000000</v>
      </c>
      <c r="S43" s="47">
        <f>SUM(P43:R43)</f>
        <v>8116820909</v>
      </c>
      <c r="T43" s="96">
        <f>T29+T41</f>
        <v>6304000770</v>
      </c>
      <c r="U43" s="96">
        <f>U29+U41</f>
        <v>2199357586</v>
      </c>
      <c r="V43" s="96">
        <f>V29+V41</f>
        <v>3000000</v>
      </c>
      <c r="W43" s="47">
        <f>SUM(T43:V43)</f>
        <v>8506358356</v>
      </c>
      <c r="X43" s="96">
        <f>X29+X41</f>
        <v>5016482140</v>
      </c>
      <c r="Y43" s="96">
        <f>Y29+Y41</f>
        <v>810361217</v>
      </c>
      <c r="Z43" s="96">
        <f>Z29+Z41</f>
        <v>0</v>
      </c>
      <c r="AA43" s="251">
        <f>SUM(X43:Z43)</f>
        <v>5826843357</v>
      </c>
      <c r="AB43" s="259">
        <f t="shared" si="19"/>
        <v>0.6849985755526051</v>
      </c>
    </row>
    <row r="44" spans="1:28" s="23" customFormat="1" ht="15.75">
      <c r="A44" s="31" t="s">
        <v>86</v>
      </c>
      <c r="B44" s="22">
        <f aca="true" t="shared" si="27" ref="B44:I44">SUM(B45:B46)</f>
        <v>2548912763</v>
      </c>
      <c r="C44" s="22">
        <f t="shared" si="27"/>
        <v>0</v>
      </c>
      <c r="D44" s="22">
        <f t="shared" si="27"/>
        <v>0</v>
      </c>
      <c r="E44" s="22">
        <f t="shared" si="27"/>
        <v>2548912763</v>
      </c>
      <c r="F44" s="22">
        <f t="shared" si="27"/>
        <v>2735329103</v>
      </c>
      <c r="G44" s="22">
        <f t="shared" si="27"/>
        <v>1300000</v>
      </c>
      <c r="H44" s="22">
        <f t="shared" si="27"/>
        <v>0</v>
      </c>
      <c r="I44" s="22">
        <f t="shared" si="27"/>
        <v>2736629103</v>
      </c>
      <c r="J44" s="22">
        <f>SUM(J45:J46)</f>
        <v>2589850304</v>
      </c>
      <c r="K44" s="22">
        <f>SUM(K45:K46)</f>
        <v>1300000</v>
      </c>
      <c r="L44" s="22">
        <f>SUM(L45:L46)</f>
        <v>0</v>
      </c>
      <c r="M44" s="22">
        <f>SUM(M45:M46)</f>
        <v>2591150304</v>
      </c>
      <c r="N44" s="252">
        <f t="shared" si="17"/>
        <v>0.946840147669072</v>
      </c>
      <c r="O44" s="24" t="s">
        <v>139</v>
      </c>
      <c r="P44" s="43">
        <f aca="true" t="shared" si="28" ref="P44:W44">SUM(P45:P46)</f>
        <v>1799900188</v>
      </c>
      <c r="Q44" s="43">
        <f t="shared" si="28"/>
        <v>0</v>
      </c>
      <c r="R44" s="43">
        <f t="shared" si="28"/>
        <v>0</v>
      </c>
      <c r="S44" s="43">
        <f t="shared" si="28"/>
        <v>1799900188</v>
      </c>
      <c r="T44" s="43">
        <f t="shared" si="28"/>
        <v>1982050318</v>
      </c>
      <c r="U44" s="43">
        <f t="shared" si="28"/>
        <v>1300000</v>
      </c>
      <c r="V44" s="43">
        <f t="shared" si="28"/>
        <v>0</v>
      </c>
      <c r="W44" s="43">
        <f t="shared" si="28"/>
        <v>1983350318</v>
      </c>
      <c r="X44" s="43">
        <f>SUM(X45:X46)</f>
        <v>1839795499</v>
      </c>
      <c r="Y44" s="43">
        <f>SUM(Y45:Y46)</f>
        <v>1300000</v>
      </c>
      <c r="Z44" s="43">
        <f>SUM(Z45:Z46)</f>
        <v>0</v>
      </c>
      <c r="AA44" s="257">
        <f>SUM(AA45:AA46)</f>
        <v>1841095499</v>
      </c>
      <c r="AB44" s="259">
        <f t="shared" si="19"/>
        <v>0.9282754954034298</v>
      </c>
    </row>
    <row r="45" spans="1:28" s="23" customFormat="1" ht="15.75">
      <c r="A45" s="25" t="s">
        <v>89</v>
      </c>
      <c r="B45" s="33">
        <f>4!B62</f>
        <v>749012575</v>
      </c>
      <c r="C45" s="33">
        <f>4!C62</f>
        <v>0</v>
      </c>
      <c r="D45" s="33">
        <f>4!D62</f>
        <v>0</v>
      </c>
      <c r="E45" s="33">
        <f>4!E62</f>
        <v>749012575</v>
      </c>
      <c r="F45" s="33">
        <f>4!F62</f>
        <v>708335530</v>
      </c>
      <c r="G45" s="33">
        <f>4!G62</f>
        <v>0</v>
      </c>
      <c r="H45" s="33">
        <f>4!H62</f>
        <v>0</v>
      </c>
      <c r="I45" s="33">
        <f>4!I62</f>
        <v>708335530</v>
      </c>
      <c r="J45" s="33">
        <f>4!J62</f>
        <v>708335530</v>
      </c>
      <c r="K45" s="33">
        <f>4!K62</f>
        <v>0</v>
      </c>
      <c r="L45" s="33">
        <f>4!L62</f>
        <v>0</v>
      </c>
      <c r="M45" s="33">
        <f>4!M62</f>
        <v>708335530</v>
      </c>
      <c r="N45" s="253">
        <f t="shared" si="17"/>
        <v>1</v>
      </c>
      <c r="O45" s="25" t="s">
        <v>89</v>
      </c>
      <c r="P45" s="80">
        <f>5!B82</f>
        <v>1799900188</v>
      </c>
      <c r="Q45" s="80">
        <f>5!C82</f>
        <v>0</v>
      </c>
      <c r="R45" s="80">
        <f>5!D82</f>
        <v>0</v>
      </c>
      <c r="S45" s="33">
        <f>SUM(P45:R45)</f>
        <v>1799900188</v>
      </c>
      <c r="T45" s="80">
        <f>5!F82</f>
        <v>1982050318</v>
      </c>
      <c r="U45" s="80">
        <f>5!G82</f>
        <v>1300000</v>
      </c>
      <c r="V45" s="80">
        <f>5!H82</f>
        <v>0</v>
      </c>
      <c r="W45" s="33">
        <f>SUM(T45:V45)</f>
        <v>1983350318</v>
      </c>
      <c r="X45" s="80">
        <f>5!J82</f>
        <v>1839795499</v>
      </c>
      <c r="Y45" s="80">
        <f>5!K82</f>
        <v>1300000</v>
      </c>
      <c r="Z45" s="80">
        <f>5!L82</f>
        <v>0</v>
      </c>
      <c r="AA45" s="255">
        <f>SUM(X45:Z45)</f>
        <v>1841095499</v>
      </c>
      <c r="AB45" s="258">
        <f t="shared" si="19"/>
        <v>0.9282754954034298</v>
      </c>
    </row>
    <row r="46" spans="1:28" s="23" customFormat="1" ht="15.75">
      <c r="A46" s="25" t="s">
        <v>90</v>
      </c>
      <c r="B46" s="82">
        <f>6!C290</f>
        <v>1799900188</v>
      </c>
      <c r="C46" s="82">
        <f>6!D290</f>
        <v>0</v>
      </c>
      <c r="D46" s="82">
        <f>6!E290</f>
        <v>0</v>
      </c>
      <c r="E46" s="33">
        <f>SUM(B46:D46)</f>
        <v>1799900188</v>
      </c>
      <c r="F46" s="82">
        <f>6!G290</f>
        <v>2026993573</v>
      </c>
      <c r="G46" s="82">
        <f>6!H290</f>
        <v>1300000</v>
      </c>
      <c r="H46" s="82">
        <f>6!I290</f>
        <v>0</v>
      </c>
      <c r="I46" s="33">
        <f>SUM(F46:H46)</f>
        <v>2028293573</v>
      </c>
      <c r="J46" s="82">
        <f>6!K290</f>
        <v>1881514774</v>
      </c>
      <c r="K46" s="82">
        <f>6!L290</f>
        <v>1300000</v>
      </c>
      <c r="L46" s="82">
        <f>6!M290</f>
        <v>0</v>
      </c>
      <c r="M46" s="33">
        <f>SUM(J46:L46)</f>
        <v>1882814774</v>
      </c>
      <c r="N46" s="253">
        <f t="shared" si="17"/>
        <v>0.9282752748731409</v>
      </c>
      <c r="O46" s="25" t="s">
        <v>90</v>
      </c>
      <c r="P46" s="80">
        <v>0</v>
      </c>
      <c r="Q46" s="80">
        <v>0</v>
      </c>
      <c r="R46" s="80">
        <v>0</v>
      </c>
      <c r="S46" s="33">
        <f>SUM(P46:R46)</f>
        <v>0</v>
      </c>
      <c r="T46" s="80">
        <v>0</v>
      </c>
      <c r="U46" s="80">
        <v>0</v>
      </c>
      <c r="V46" s="80">
        <v>0</v>
      </c>
      <c r="W46" s="33">
        <f>SUM(T46:V46)</f>
        <v>0</v>
      </c>
      <c r="X46" s="80">
        <v>0</v>
      </c>
      <c r="Y46" s="80">
        <v>0</v>
      </c>
      <c r="Z46" s="80">
        <v>0</v>
      </c>
      <c r="AA46" s="255">
        <f>SUM(X46:Z46)</f>
        <v>0</v>
      </c>
      <c r="AB46" s="258">
        <v>0</v>
      </c>
    </row>
    <row r="47" spans="1:28" s="35" customFormat="1" ht="15.75">
      <c r="A47" s="24" t="s">
        <v>87</v>
      </c>
      <c r="B47" s="22">
        <f aca="true" t="shared" si="29" ref="B47:I47">B43+B44</f>
        <v>8208786149</v>
      </c>
      <c r="C47" s="22">
        <f t="shared" si="29"/>
        <v>1707934948</v>
      </c>
      <c r="D47" s="22">
        <f t="shared" si="29"/>
        <v>0</v>
      </c>
      <c r="E47" s="22">
        <f t="shared" si="29"/>
        <v>9916721097</v>
      </c>
      <c r="F47" s="22">
        <f t="shared" si="29"/>
        <v>8900383302</v>
      </c>
      <c r="G47" s="22">
        <f t="shared" si="29"/>
        <v>1589325372</v>
      </c>
      <c r="H47" s="22">
        <f t="shared" si="29"/>
        <v>0</v>
      </c>
      <c r="I47" s="22">
        <f t="shared" si="29"/>
        <v>10489708674</v>
      </c>
      <c r="J47" s="22">
        <f>J43+J44</f>
        <v>7553675309</v>
      </c>
      <c r="K47" s="22">
        <f>K43+K44</f>
        <v>920240227</v>
      </c>
      <c r="L47" s="22">
        <f>L43+L44</f>
        <v>0</v>
      </c>
      <c r="M47" s="22">
        <f>M43+M44</f>
        <v>8473915536</v>
      </c>
      <c r="N47" s="252">
        <f t="shared" si="17"/>
        <v>0.8078313515992694</v>
      </c>
      <c r="O47" s="24" t="s">
        <v>103</v>
      </c>
      <c r="P47" s="22">
        <f aca="true" t="shared" si="30" ref="P47:W47">P43+P44</f>
        <v>7831508674</v>
      </c>
      <c r="Q47" s="22">
        <f t="shared" si="30"/>
        <v>2082212423</v>
      </c>
      <c r="R47" s="22">
        <f t="shared" si="30"/>
        <v>3000000</v>
      </c>
      <c r="S47" s="22">
        <f t="shared" si="30"/>
        <v>9916721097</v>
      </c>
      <c r="T47" s="22">
        <f t="shared" si="30"/>
        <v>8286051088</v>
      </c>
      <c r="U47" s="22">
        <f t="shared" si="30"/>
        <v>2200657586</v>
      </c>
      <c r="V47" s="22">
        <f t="shared" si="30"/>
        <v>3000000</v>
      </c>
      <c r="W47" s="22">
        <f t="shared" si="30"/>
        <v>10489708674</v>
      </c>
      <c r="X47" s="22">
        <f>X43+X44</f>
        <v>6856277639</v>
      </c>
      <c r="Y47" s="22">
        <f>Y43+Y44</f>
        <v>811661217</v>
      </c>
      <c r="Z47" s="22">
        <f>Z43+Z44</f>
        <v>0</v>
      </c>
      <c r="AA47" s="250">
        <f>AA43+AA44</f>
        <v>7667938856</v>
      </c>
      <c r="AB47" s="259">
        <f t="shared" si="19"/>
        <v>0.7309963597946152</v>
      </c>
    </row>
    <row r="48" spans="1:19" ht="15.75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Q48" s="28"/>
      <c r="R48" s="28"/>
      <c r="S48" s="28"/>
    </row>
    <row r="49" spans="1:19" ht="15.75">
      <c r="A49" s="1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  <c r="P49" s="17"/>
      <c r="Q49" s="28"/>
      <c r="S49" s="19"/>
    </row>
    <row r="50" spans="1:19" ht="15.75">
      <c r="A50" s="1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P50" s="17"/>
      <c r="Q50" s="29"/>
      <c r="S50" s="19"/>
    </row>
    <row r="51" spans="1:19" ht="15.75">
      <c r="A51" s="18"/>
      <c r="B51" s="17"/>
      <c r="C51" s="17"/>
      <c r="D51" s="17"/>
      <c r="P51" s="17"/>
      <c r="Q51" s="28"/>
      <c r="S51" s="19"/>
    </row>
    <row r="52" spans="1:19" ht="15.75">
      <c r="A52" s="1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P52" s="17"/>
      <c r="Q52" s="28"/>
      <c r="S52" s="19"/>
    </row>
    <row r="53" spans="1:17" ht="15.75">
      <c r="A53" s="1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P53" s="17"/>
      <c r="Q53" s="28"/>
    </row>
    <row r="54" spans="1:17" ht="15.75">
      <c r="A54" s="1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P54" s="17"/>
      <c r="Q54" s="28"/>
    </row>
    <row r="55" spans="1:17" ht="15.75">
      <c r="A55" s="1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P55" s="17"/>
      <c r="Q55" s="28"/>
    </row>
    <row r="56" spans="1:17" ht="15.75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P56" s="17"/>
      <c r="Q56" s="28"/>
    </row>
    <row r="57" spans="1:17" ht="15.75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P57" s="17"/>
      <c r="Q57" s="28"/>
    </row>
    <row r="58" spans="1:17" ht="15.75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P58" s="17"/>
      <c r="Q58" s="28"/>
    </row>
    <row r="59" spans="1:17" ht="15.75">
      <c r="A59" s="1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P59" s="17"/>
      <c r="Q59" s="28"/>
    </row>
    <row r="60" spans="1:17" ht="15.75">
      <c r="A60" s="18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P60" s="17"/>
      <c r="Q60" s="28"/>
    </row>
    <row r="61" spans="1:17" ht="15.75">
      <c r="A61" s="1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P61" s="17"/>
      <c r="Q61" s="28"/>
    </row>
    <row r="62" spans="1:17" ht="15.75">
      <c r="A62" s="1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P62" s="17"/>
      <c r="Q62" s="28"/>
    </row>
    <row r="63" spans="1:17" ht="15.75">
      <c r="A63" s="1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P63" s="17"/>
      <c r="Q63" s="28"/>
    </row>
    <row r="64" spans="1:17" ht="15.75">
      <c r="A64" s="1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P64" s="17"/>
      <c r="Q64" s="28"/>
    </row>
    <row r="65" spans="1:17" ht="15.75">
      <c r="A65" s="1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P65" s="17"/>
      <c r="Q65" s="28"/>
    </row>
    <row r="66" spans="1:17" ht="15.75">
      <c r="A66" s="1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P66" s="17"/>
      <c r="Q66" s="28"/>
    </row>
    <row r="67" spans="1:17" ht="15.75">
      <c r="A67" s="1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P67" s="17"/>
      <c r="Q67" s="28"/>
    </row>
    <row r="68" spans="1:17" ht="15.75">
      <c r="A68" s="1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P68" s="17"/>
      <c r="Q68" s="28"/>
    </row>
    <row r="69" spans="1:17" ht="15.75">
      <c r="A69" s="18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P69" s="17"/>
      <c r="Q69" s="28"/>
    </row>
    <row r="70" spans="1:17" ht="15.75">
      <c r="A70" s="1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P70" s="17"/>
      <c r="Q70" s="28"/>
    </row>
    <row r="71" spans="1:17" ht="15.75">
      <c r="A71" s="18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P71" s="17"/>
      <c r="Q71" s="28"/>
    </row>
    <row r="72" spans="1:17" ht="15.75">
      <c r="A72" s="18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P72" s="17"/>
      <c r="Q72" s="28"/>
    </row>
    <row r="73" spans="1:17" ht="15.75">
      <c r="A73" s="1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P73" s="17"/>
      <c r="Q73" s="28"/>
    </row>
    <row r="74" spans="1:17" ht="15.75">
      <c r="A74" s="18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P74" s="17"/>
      <c r="Q74" s="28"/>
    </row>
    <row r="75" spans="1:17" ht="15.75">
      <c r="A75" s="18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P75" s="17"/>
      <c r="Q75" s="28"/>
    </row>
    <row r="76" spans="1:17" ht="15.75">
      <c r="A76" s="18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P76" s="17"/>
      <c r="Q76" s="28"/>
    </row>
    <row r="77" spans="1:17" ht="15.75">
      <c r="A77" s="18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P77" s="17"/>
      <c r="Q77" s="28"/>
    </row>
    <row r="78" spans="1:17" ht="15.75">
      <c r="A78" s="18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P78" s="17"/>
      <c r="Q78" s="28"/>
    </row>
    <row r="79" spans="1:17" ht="15.75">
      <c r="A79" s="18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P79" s="17"/>
      <c r="Q79" s="28"/>
    </row>
    <row r="80" spans="1:17" ht="15.75">
      <c r="A80" s="18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P80" s="17"/>
      <c r="Q80" s="28"/>
    </row>
    <row r="81" spans="1:17" ht="15.75">
      <c r="A81" s="18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P81" s="17"/>
      <c r="Q81" s="28"/>
    </row>
    <row r="82" spans="1:17" ht="15.75">
      <c r="A82" s="18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P82" s="17"/>
      <c r="Q82" s="28"/>
    </row>
    <row r="83" spans="1:17" ht="15.75">
      <c r="A83" s="18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P83" s="17"/>
      <c r="Q83" s="28"/>
    </row>
    <row r="84" spans="1:17" ht="15.75">
      <c r="A84" s="18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P84" s="17"/>
      <c r="Q84" s="28"/>
    </row>
    <row r="85" spans="1:17" ht="15.75">
      <c r="A85" s="18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P85" s="17"/>
      <c r="Q85" s="28"/>
    </row>
    <row r="86" spans="1:17" ht="15.75">
      <c r="A86" s="18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P86" s="17"/>
      <c r="Q86" s="28"/>
    </row>
    <row r="87" spans="1:17" ht="15.75">
      <c r="A87" s="1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P87" s="17"/>
      <c r="Q87" s="28"/>
    </row>
    <row r="88" spans="1:17" ht="15.75">
      <c r="A88" s="1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P88" s="17"/>
      <c r="Q88" s="28"/>
    </row>
    <row r="89" spans="1:17" ht="15.75">
      <c r="A89" s="18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P89" s="17"/>
      <c r="Q89" s="28"/>
    </row>
    <row r="90" spans="1:17" ht="15.75">
      <c r="A90" s="18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P90" s="17"/>
      <c r="Q90" s="28"/>
    </row>
    <row r="91" spans="1:17" ht="15.75">
      <c r="A91" s="18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P91" s="17"/>
      <c r="Q91" s="28"/>
    </row>
    <row r="92" spans="1:17" ht="15.75">
      <c r="A92" s="18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P92" s="17"/>
      <c r="Q92" s="28"/>
    </row>
    <row r="93" spans="1:17" ht="15.75">
      <c r="A93" s="18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P93" s="17"/>
      <c r="Q93" s="28"/>
    </row>
    <row r="94" spans="1:17" ht="15.75">
      <c r="A94" s="18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P94" s="17"/>
      <c r="Q94" s="28"/>
    </row>
    <row r="95" spans="1:17" ht="15.75">
      <c r="A95" s="18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P95" s="17"/>
      <c r="Q95" s="28"/>
    </row>
    <row r="96" spans="1:17" ht="15.75">
      <c r="A96" s="18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P96" s="17"/>
      <c r="Q96" s="28"/>
    </row>
    <row r="97" spans="1:17" ht="15.75">
      <c r="A97" s="18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P97" s="17"/>
      <c r="Q97" s="28"/>
    </row>
    <row r="98" spans="1:17" ht="15.75">
      <c r="A98" s="1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P98" s="17"/>
      <c r="Q98" s="28"/>
    </row>
    <row r="99" spans="1:17" ht="15.75">
      <c r="A99" s="1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P99" s="17"/>
      <c r="Q99" s="28"/>
    </row>
    <row r="100" spans="1:17" ht="15.75">
      <c r="A100" s="18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P100" s="17"/>
      <c r="Q100" s="28"/>
    </row>
    <row r="101" spans="1:17" ht="15.75">
      <c r="A101" s="18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P101" s="17"/>
      <c r="Q101" s="28"/>
    </row>
    <row r="102" spans="1:17" ht="15.75">
      <c r="A102" s="18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P102" s="17"/>
      <c r="Q102" s="28"/>
    </row>
    <row r="103" spans="1:17" ht="15.75">
      <c r="A103" s="1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P103" s="17"/>
      <c r="Q103" s="28"/>
    </row>
    <row r="104" spans="1:17" ht="15.75">
      <c r="A104" s="18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P104" s="17"/>
      <c r="Q104" s="28"/>
    </row>
    <row r="105" spans="1:17" ht="15.75">
      <c r="A105" s="18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P105" s="17"/>
      <c r="Q105" s="28"/>
    </row>
    <row r="106" spans="1:17" ht="15.75">
      <c r="A106" s="18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P106" s="17"/>
      <c r="Q106" s="28"/>
    </row>
    <row r="107" spans="1:17" ht="15.75">
      <c r="A107" s="18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P107" s="17"/>
      <c r="Q107" s="28"/>
    </row>
    <row r="108" spans="1:17" ht="15.75">
      <c r="A108" s="18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P108" s="17"/>
      <c r="Q108" s="28"/>
    </row>
    <row r="109" spans="1:17" ht="15.75">
      <c r="A109" s="18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P109" s="17"/>
      <c r="Q109" s="28"/>
    </row>
    <row r="110" spans="1:17" ht="15.75">
      <c r="A110" s="18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P110" s="17"/>
      <c r="Q110" s="28"/>
    </row>
    <row r="111" spans="1:17" ht="15.75">
      <c r="A111" s="18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P111" s="17"/>
      <c r="Q111" s="28"/>
    </row>
    <row r="112" spans="1:17" ht="15.75">
      <c r="A112" s="18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P112" s="17"/>
      <c r="Q112" s="28"/>
    </row>
    <row r="113" spans="1:17" ht="15.75">
      <c r="A113" s="18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P113" s="17"/>
      <c r="Q113" s="28"/>
    </row>
    <row r="114" spans="1:17" ht="15.75">
      <c r="A114" s="1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P114" s="17"/>
      <c r="Q114" s="28"/>
    </row>
    <row r="115" spans="1:17" ht="15.75">
      <c r="A115" s="18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P115" s="17"/>
      <c r="Q115" s="28"/>
    </row>
    <row r="116" spans="1:17" ht="15.75">
      <c r="A116" s="18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P116" s="17"/>
      <c r="Q116" s="28"/>
    </row>
    <row r="117" spans="1:17" ht="15.75">
      <c r="A117" s="18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P117" s="17"/>
      <c r="Q117" s="28"/>
    </row>
    <row r="118" spans="1:17" ht="15.75">
      <c r="A118" s="18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P118" s="17"/>
      <c r="Q118" s="28"/>
    </row>
    <row r="119" spans="1:17" ht="15.75">
      <c r="A119" s="18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P119" s="17"/>
      <c r="Q119" s="28"/>
    </row>
    <row r="120" spans="1:17" ht="15.75">
      <c r="A120" s="18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P120" s="17"/>
      <c r="Q120" s="28"/>
    </row>
    <row r="121" spans="1:17" ht="15.75">
      <c r="A121" s="18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P121" s="17"/>
      <c r="Q121" s="28"/>
    </row>
    <row r="122" spans="1:17" ht="15.75">
      <c r="A122" s="18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P122" s="17"/>
      <c r="Q122" s="28"/>
    </row>
    <row r="123" spans="1:17" ht="15.75">
      <c r="A123" s="18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P123" s="17"/>
      <c r="Q123" s="28"/>
    </row>
    <row r="124" spans="1:17" ht="15.75">
      <c r="A124" s="18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P124" s="17"/>
      <c r="Q124" s="28"/>
    </row>
    <row r="125" spans="1:17" ht="15.75">
      <c r="A125" s="18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P125" s="17"/>
      <c r="Q125" s="28"/>
    </row>
    <row r="126" spans="1:17" ht="15.75">
      <c r="A126" s="18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P126" s="17"/>
      <c r="Q126" s="28"/>
    </row>
    <row r="127" spans="1:17" ht="15.75">
      <c r="A127" s="18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P127" s="17"/>
      <c r="Q127" s="28"/>
    </row>
    <row r="128" spans="1:17" ht="15.75">
      <c r="A128" s="18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P128" s="17"/>
      <c r="Q128" s="28"/>
    </row>
    <row r="129" spans="1:17" ht="15.75">
      <c r="A129" s="18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P129" s="17"/>
      <c r="Q129" s="28"/>
    </row>
    <row r="130" spans="1:17" ht="15.75">
      <c r="A130" s="18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P130" s="17"/>
      <c r="Q130" s="28"/>
    </row>
    <row r="131" spans="1:17" ht="15.75">
      <c r="A131" s="18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P131" s="17"/>
      <c r="Q131" s="28"/>
    </row>
    <row r="132" spans="1:17" ht="15.75">
      <c r="A132" s="18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P132" s="17"/>
      <c r="Q132" s="28"/>
    </row>
    <row r="133" spans="1:17" ht="15.75">
      <c r="A133" s="18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P133" s="17"/>
      <c r="Q133" s="28"/>
    </row>
    <row r="134" spans="1:17" ht="15.75">
      <c r="A134" s="18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P134" s="17"/>
      <c r="Q134" s="28"/>
    </row>
    <row r="135" spans="1:17" ht="15.75">
      <c r="A135" s="1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P135" s="17"/>
      <c r="Q135" s="28"/>
    </row>
    <row r="136" spans="1:17" ht="15.75">
      <c r="A136" s="18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P136" s="17"/>
      <c r="Q136" s="28"/>
    </row>
    <row r="137" spans="1:17" ht="15.75">
      <c r="A137" s="18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P137" s="17"/>
      <c r="Q137" s="28"/>
    </row>
    <row r="138" spans="1:17" ht="15.75">
      <c r="A138" s="18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P138" s="17"/>
      <c r="Q138" s="28"/>
    </row>
    <row r="139" spans="1:17" ht="15.75">
      <c r="A139" s="18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P139" s="17"/>
      <c r="Q139" s="28"/>
    </row>
    <row r="140" spans="1:17" ht="15.75">
      <c r="A140" s="18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P140" s="17"/>
      <c r="Q140" s="28"/>
    </row>
    <row r="141" spans="1:17" ht="15.75">
      <c r="A141" s="18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P141" s="17"/>
      <c r="Q141" s="28"/>
    </row>
    <row r="142" spans="1:17" ht="15.75">
      <c r="A142" s="18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P142" s="17"/>
      <c r="Q142" s="28"/>
    </row>
    <row r="143" spans="1:17" ht="15.75">
      <c r="A143" s="18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P143" s="17"/>
      <c r="Q143" s="28"/>
    </row>
    <row r="144" spans="1:17" ht="15.75">
      <c r="A144" s="18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P144" s="17"/>
      <c r="Q144" s="28"/>
    </row>
    <row r="145" spans="1:17" ht="15.75">
      <c r="A145" s="18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P145" s="17"/>
      <c r="Q145" s="28"/>
    </row>
    <row r="146" spans="1:17" ht="15.75">
      <c r="A146" s="18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P146" s="17"/>
      <c r="Q146" s="28"/>
    </row>
    <row r="147" spans="1:17" ht="15.75">
      <c r="A147" s="18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P147" s="17"/>
      <c r="Q147" s="28"/>
    </row>
    <row r="148" spans="1:17" ht="15.75">
      <c r="A148" s="18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P148" s="17"/>
      <c r="Q148" s="28"/>
    </row>
    <row r="149" spans="1:17" ht="15.75">
      <c r="A149" s="18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P149" s="17"/>
      <c r="Q149" s="28"/>
    </row>
    <row r="150" spans="1:17" ht="15.75">
      <c r="A150" s="18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P150" s="17"/>
      <c r="Q150" s="28"/>
    </row>
    <row r="151" spans="1:17" ht="15.75">
      <c r="A151" s="18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P151" s="17"/>
      <c r="Q151" s="28"/>
    </row>
    <row r="152" spans="1:17" ht="15.75">
      <c r="A152" s="18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P152" s="17"/>
      <c r="Q152" s="28"/>
    </row>
    <row r="153" spans="1:17" ht="15.75">
      <c r="A153" s="18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P153" s="17"/>
      <c r="Q153" s="28"/>
    </row>
    <row r="154" spans="1:17" ht="15.75">
      <c r="A154" s="18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P154" s="17"/>
      <c r="Q154" s="28"/>
    </row>
    <row r="155" spans="1:17" ht="15.75">
      <c r="A155" s="18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P155" s="17"/>
      <c r="Q155" s="28"/>
    </row>
    <row r="156" spans="1:17" ht="15.75">
      <c r="A156" s="18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P156" s="17"/>
      <c r="Q156" s="28"/>
    </row>
    <row r="157" spans="1:17" ht="15.75">
      <c r="A157" s="18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P157" s="17"/>
      <c r="Q157" s="28"/>
    </row>
    <row r="158" spans="1:17" ht="15.75">
      <c r="A158" s="18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P158" s="17"/>
      <c r="Q158" s="28"/>
    </row>
    <row r="159" spans="1:17" ht="15.75">
      <c r="A159" s="18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P159" s="17"/>
      <c r="Q159" s="28"/>
    </row>
    <row r="160" spans="1:17" ht="15.75">
      <c r="A160" s="18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P160" s="17"/>
      <c r="Q160" s="28"/>
    </row>
    <row r="161" spans="1:17" ht="15.75">
      <c r="A161" s="18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P161" s="17"/>
      <c r="Q161" s="28"/>
    </row>
    <row r="162" spans="1:17" ht="15.75">
      <c r="A162" s="18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P162" s="17"/>
      <c r="Q162" s="28"/>
    </row>
    <row r="163" spans="1:17" ht="15.75">
      <c r="A163" s="18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P163" s="17"/>
      <c r="Q163" s="28"/>
    </row>
    <row r="164" spans="1:17" ht="15.75">
      <c r="A164" s="18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P164" s="17"/>
      <c r="Q164" s="28"/>
    </row>
    <row r="165" spans="1:17" ht="15.75">
      <c r="A165" s="18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P165" s="17"/>
      <c r="Q165" s="28"/>
    </row>
    <row r="166" spans="1:17" ht="15.75">
      <c r="A166" s="18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P166" s="17"/>
      <c r="Q166" s="28"/>
    </row>
    <row r="167" spans="1:17" ht="15.75">
      <c r="A167" s="18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P167" s="17"/>
      <c r="Q167" s="28"/>
    </row>
    <row r="168" spans="1:17" ht="15.75">
      <c r="A168" s="18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P168" s="17"/>
      <c r="Q168" s="28"/>
    </row>
    <row r="169" spans="1:17" ht="15.75">
      <c r="A169" s="18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P169" s="17"/>
      <c r="Q169" s="28"/>
    </row>
    <row r="170" spans="1:17" ht="15.75">
      <c r="A170" s="18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P170" s="17"/>
      <c r="Q170" s="28"/>
    </row>
    <row r="171" spans="1:17" ht="15.75">
      <c r="A171" s="18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P171" s="17"/>
      <c r="Q171" s="28"/>
    </row>
    <row r="172" spans="1:17" ht="15.75">
      <c r="A172" s="18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P172" s="17"/>
      <c r="Q172" s="28"/>
    </row>
    <row r="173" spans="1:17" ht="15.75">
      <c r="A173" s="18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P173" s="17"/>
      <c r="Q173" s="28"/>
    </row>
  </sheetData>
  <sheetProtection/>
  <mergeCells count="18">
    <mergeCell ref="X9:AA9"/>
    <mergeCell ref="A1:M1"/>
    <mergeCell ref="A4:M4"/>
    <mergeCell ref="A3:M3"/>
    <mergeCell ref="A7:M7"/>
    <mergeCell ref="A8:M8"/>
    <mergeCell ref="O7:AB7"/>
    <mergeCell ref="O8:AB8"/>
    <mergeCell ref="O31:AA31"/>
    <mergeCell ref="A2:S2"/>
    <mergeCell ref="A31:M31"/>
    <mergeCell ref="J9:M9"/>
    <mergeCell ref="B9:E9"/>
    <mergeCell ref="F9:I9"/>
    <mergeCell ref="O3:AA3"/>
    <mergeCell ref="P9:S9"/>
    <mergeCell ref="O4:AA4"/>
    <mergeCell ref="T9:W9"/>
  </mergeCells>
  <printOptions horizontalCentered="1"/>
  <pageMargins left="0.7874015748031497" right="0.7874015748031497" top="0" bottom="0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3"/>
  <sheetViews>
    <sheetView workbookViewId="0" topLeftCell="A1">
      <selection activeCell="A1" sqref="A1:M1"/>
    </sheetView>
  </sheetViews>
  <sheetFormatPr defaultColWidth="9.00390625" defaultRowHeight="12.75"/>
  <cols>
    <col min="1" max="1" width="48.125" style="49" customWidth="1"/>
    <col min="2" max="3" width="12.375" style="49" bestFit="1" customWidth="1"/>
    <col min="4" max="4" width="10.125" style="49" customWidth="1"/>
    <col min="5" max="7" width="12.375" style="49" bestFit="1" customWidth="1"/>
    <col min="8" max="8" width="10.125" style="49" customWidth="1"/>
    <col min="9" max="10" width="12.375" style="49" bestFit="1" customWidth="1"/>
    <col min="11" max="11" width="11.25390625" style="49" bestFit="1" customWidth="1"/>
    <col min="12" max="12" width="11.00390625" style="49" customWidth="1"/>
    <col min="13" max="13" width="12.625" style="49" customWidth="1"/>
    <col min="14" max="14" width="9.125" style="49" customWidth="1"/>
    <col min="15" max="15" width="11.25390625" style="49" bestFit="1" customWidth="1"/>
    <col min="16" max="16" width="9.125" style="49" customWidth="1"/>
    <col min="17" max="17" width="10.125" style="49" bestFit="1" customWidth="1"/>
    <col min="18" max="16384" width="9.125" style="49" customWidth="1"/>
  </cols>
  <sheetData>
    <row r="1" spans="1:13" ht="15.75">
      <c r="A1" s="320" t="s">
        <v>838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3" spans="1:13" ht="15.75">
      <c r="A3" s="327" t="s">
        <v>15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1:13" ht="15.75">
      <c r="A4" s="327" t="s">
        <v>417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2" ht="15.75">
      <c r="A5" s="54"/>
      <c r="B5" s="54"/>
    </row>
    <row r="6" spans="2:13" ht="15.75">
      <c r="B6" s="100"/>
      <c r="M6" s="100" t="s">
        <v>337</v>
      </c>
    </row>
    <row r="7" spans="1:13" ht="15.75" customHeight="1">
      <c r="A7" s="101" t="s">
        <v>17</v>
      </c>
      <c r="B7" s="309" t="s">
        <v>39</v>
      </c>
      <c r="C7" s="310"/>
      <c r="D7" s="310"/>
      <c r="E7" s="311"/>
      <c r="F7" s="309" t="s">
        <v>479</v>
      </c>
      <c r="G7" s="310"/>
      <c r="H7" s="310"/>
      <c r="I7" s="311"/>
      <c r="J7" s="309" t="s">
        <v>480</v>
      </c>
      <c r="K7" s="310"/>
      <c r="L7" s="310"/>
      <c r="M7" s="311"/>
    </row>
    <row r="8" spans="1:13" ht="47.25">
      <c r="A8" s="101" t="s">
        <v>42</v>
      </c>
      <c r="B8" s="102" t="s">
        <v>40</v>
      </c>
      <c r="C8" s="57" t="s">
        <v>41</v>
      </c>
      <c r="D8" s="50" t="s">
        <v>172</v>
      </c>
      <c r="E8" s="57" t="s">
        <v>18</v>
      </c>
      <c r="F8" s="112" t="s">
        <v>40</v>
      </c>
      <c r="G8" s="50" t="s">
        <v>41</v>
      </c>
      <c r="H8" s="50" t="s">
        <v>172</v>
      </c>
      <c r="I8" s="57" t="s">
        <v>18</v>
      </c>
      <c r="J8" s="112" t="s">
        <v>40</v>
      </c>
      <c r="K8" s="50" t="s">
        <v>41</v>
      </c>
      <c r="L8" s="50" t="s">
        <v>172</v>
      </c>
      <c r="M8" s="57" t="s">
        <v>18</v>
      </c>
    </row>
    <row r="9" spans="1:13" ht="31.5">
      <c r="A9" s="81" t="s">
        <v>418</v>
      </c>
      <c r="B9" s="42">
        <v>65000000</v>
      </c>
      <c r="C9" s="42">
        <v>0</v>
      </c>
      <c r="D9" s="42">
        <v>0</v>
      </c>
      <c r="E9" s="42">
        <f aca="true" t="shared" si="0" ref="E9:E16">SUM(B9:D9)</f>
        <v>65000000</v>
      </c>
      <c r="F9" s="42">
        <v>32525364</v>
      </c>
      <c r="G9" s="42">
        <v>0</v>
      </c>
      <c r="H9" s="42">
        <v>0</v>
      </c>
      <c r="I9" s="42">
        <v>32525364</v>
      </c>
      <c r="J9" s="42">
        <v>24238667</v>
      </c>
      <c r="K9" s="42">
        <v>0</v>
      </c>
      <c r="L9" s="42">
        <v>0</v>
      </c>
      <c r="M9" s="42">
        <f aca="true" t="shared" si="1" ref="M9:M16">SUM(J9:L9)</f>
        <v>24238667</v>
      </c>
    </row>
    <row r="10" spans="1:13" ht="15.75">
      <c r="A10" s="81" t="s">
        <v>419</v>
      </c>
      <c r="B10" s="42">
        <v>4000000</v>
      </c>
      <c r="C10" s="42">
        <v>0</v>
      </c>
      <c r="D10" s="42">
        <v>0</v>
      </c>
      <c r="E10" s="42">
        <f t="shared" si="0"/>
        <v>4000000</v>
      </c>
      <c r="F10" s="42">
        <v>5372815</v>
      </c>
      <c r="G10" s="42">
        <v>0</v>
      </c>
      <c r="H10" s="42">
        <v>0</v>
      </c>
      <c r="I10" s="42">
        <v>5372815</v>
      </c>
      <c r="J10" s="42">
        <v>5372815</v>
      </c>
      <c r="K10" s="42">
        <v>0</v>
      </c>
      <c r="L10" s="42">
        <v>0</v>
      </c>
      <c r="M10" s="42">
        <f t="shared" si="1"/>
        <v>5372815</v>
      </c>
    </row>
    <row r="11" spans="1:13" ht="15.75">
      <c r="A11" s="81" t="s">
        <v>420</v>
      </c>
      <c r="B11" s="42">
        <v>45000000</v>
      </c>
      <c r="C11" s="42">
        <v>0</v>
      </c>
      <c r="D11" s="42">
        <v>0</v>
      </c>
      <c r="E11" s="42">
        <f t="shared" si="0"/>
        <v>45000000</v>
      </c>
      <c r="F11" s="42">
        <v>12502834</v>
      </c>
      <c r="G11" s="42">
        <v>0</v>
      </c>
      <c r="H11" s="42">
        <v>0</v>
      </c>
      <c r="I11" s="42">
        <v>12502834</v>
      </c>
      <c r="J11" s="42">
        <v>12502824</v>
      </c>
      <c r="K11" s="42">
        <v>0</v>
      </c>
      <c r="L11" s="42">
        <v>0</v>
      </c>
      <c r="M11" s="42">
        <f t="shared" si="1"/>
        <v>12502824</v>
      </c>
    </row>
    <row r="12" spans="1:13" ht="34.5" customHeight="1">
      <c r="A12" s="81" t="s">
        <v>421</v>
      </c>
      <c r="B12" s="42">
        <v>6350000</v>
      </c>
      <c r="C12" s="42">
        <v>0</v>
      </c>
      <c r="D12" s="42">
        <v>0</v>
      </c>
      <c r="E12" s="42">
        <f t="shared" si="0"/>
        <v>6350000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f t="shared" si="1"/>
        <v>0</v>
      </c>
    </row>
    <row r="13" spans="1:13" ht="15.75">
      <c r="A13" s="81" t="s">
        <v>422</v>
      </c>
      <c r="B13" s="42">
        <v>154185479</v>
      </c>
      <c r="C13" s="42">
        <v>0</v>
      </c>
      <c r="D13" s="42">
        <v>0</v>
      </c>
      <c r="E13" s="42">
        <f t="shared" si="0"/>
        <v>154185479</v>
      </c>
      <c r="F13" s="42">
        <v>95518984</v>
      </c>
      <c r="G13" s="42">
        <v>0</v>
      </c>
      <c r="H13" s="42">
        <v>0</v>
      </c>
      <c r="I13" s="42">
        <v>95518984</v>
      </c>
      <c r="J13" s="42">
        <v>57073213</v>
      </c>
      <c r="K13" s="42">
        <v>0</v>
      </c>
      <c r="L13" s="42">
        <v>0</v>
      </c>
      <c r="M13" s="42">
        <f t="shared" si="1"/>
        <v>57073213</v>
      </c>
    </row>
    <row r="14" spans="1:13" ht="31.5">
      <c r="A14" s="81" t="s">
        <v>423</v>
      </c>
      <c r="B14" s="42">
        <v>0</v>
      </c>
      <c r="C14" s="42">
        <v>248117545</v>
      </c>
      <c r="D14" s="42">
        <v>0</v>
      </c>
      <c r="E14" s="42">
        <f t="shared" si="0"/>
        <v>248117545</v>
      </c>
      <c r="F14" s="42">
        <v>0</v>
      </c>
      <c r="G14" s="42">
        <v>242851545</v>
      </c>
      <c r="H14" s="42">
        <v>0</v>
      </c>
      <c r="I14" s="42">
        <v>242851545</v>
      </c>
      <c r="J14" s="42">
        <v>0</v>
      </c>
      <c r="K14" s="42">
        <v>0</v>
      </c>
      <c r="L14" s="42">
        <v>0</v>
      </c>
      <c r="M14" s="42">
        <f t="shared" si="1"/>
        <v>0</v>
      </c>
    </row>
    <row r="15" spans="1:13" ht="31.5">
      <c r="A15" s="81" t="s">
        <v>468</v>
      </c>
      <c r="B15" s="42">
        <v>0</v>
      </c>
      <c r="C15" s="42">
        <v>0</v>
      </c>
      <c r="D15" s="42">
        <v>0</v>
      </c>
      <c r="E15" s="42">
        <f t="shared" si="0"/>
        <v>0</v>
      </c>
      <c r="F15" s="42">
        <v>0</v>
      </c>
      <c r="G15" s="42">
        <v>10000000</v>
      </c>
      <c r="H15" s="42">
        <v>0</v>
      </c>
      <c r="I15" s="42">
        <v>10000000</v>
      </c>
      <c r="J15" s="42">
        <v>4191000</v>
      </c>
      <c r="K15" s="42">
        <v>0</v>
      </c>
      <c r="L15" s="42">
        <v>0</v>
      </c>
      <c r="M15" s="42">
        <f t="shared" si="1"/>
        <v>4191000</v>
      </c>
    </row>
    <row r="16" spans="1:13" ht="15.75">
      <c r="A16" s="81" t="s">
        <v>424</v>
      </c>
      <c r="B16" s="42">
        <v>20000000</v>
      </c>
      <c r="C16" s="42">
        <v>0</v>
      </c>
      <c r="D16" s="42">
        <v>0</v>
      </c>
      <c r="E16" s="42">
        <f t="shared" si="0"/>
        <v>20000000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f t="shared" si="1"/>
        <v>0</v>
      </c>
    </row>
    <row r="17" spans="1:13" ht="31.5">
      <c r="A17" s="81" t="s">
        <v>435</v>
      </c>
      <c r="B17" s="42">
        <v>0</v>
      </c>
      <c r="C17" s="42">
        <v>0</v>
      </c>
      <c r="D17" s="42">
        <v>0</v>
      </c>
      <c r="E17" s="42">
        <f aca="true" t="shared" si="2" ref="E17:E22">SUM(B17:D17)</f>
        <v>0</v>
      </c>
      <c r="F17" s="42">
        <v>0</v>
      </c>
      <c r="G17" s="42">
        <v>8616488</v>
      </c>
      <c r="H17" s="42">
        <v>0</v>
      </c>
      <c r="I17" s="42">
        <v>8616488</v>
      </c>
      <c r="J17" s="42">
        <v>0</v>
      </c>
      <c r="K17" s="42">
        <v>11122304</v>
      </c>
      <c r="L17" s="42">
        <v>0</v>
      </c>
      <c r="M17" s="42">
        <f aca="true" t="shared" si="3" ref="M17:M22">SUM(J17:L17)</f>
        <v>11122304</v>
      </c>
    </row>
    <row r="18" spans="1:13" ht="15.75">
      <c r="A18" s="81" t="s">
        <v>436</v>
      </c>
      <c r="B18" s="42">
        <v>0</v>
      </c>
      <c r="C18" s="42">
        <v>0</v>
      </c>
      <c r="D18" s="42">
        <v>0</v>
      </c>
      <c r="E18" s="42">
        <f t="shared" si="2"/>
        <v>0</v>
      </c>
      <c r="F18" s="42">
        <v>0</v>
      </c>
      <c r="G18" s="42">
        <v>9500000</v>
      </c>
      <c r="H18" s="42">
        <v>0</v>
      </c>
      <c r="I18" s="42">
        <v>9500000</v>
      </c>
      <c r="J18" s="42">
        <v>0</v>
      </c>
      <c r="K18" s="42">
        <v>0</v>
      </c>
      <c r="L18" s="42">
        <v>0</v>
      </c>
      <c r="M18" s="42">
        <f t="shared" si="3"/>
        <v>0</v>
      </c>
    </row>
    <row r="19" spans="1:13" ht="15.75">
      <c r="A19" s="81" t="s">
        <v>437</v>
      </c>
      <c r="B19" s="42">
        <v>0</v>
      </c>
      <c r="C19" s="42">
        <v>0</v>
      </c>
      <c r="D19" s="42">
        <v>0</v>
      </c>
      <c r="E19" s="42">
        <f t="shared" si="2"/>
        <v>0</v>
      </c>
      <c r="F19" s="42">
        <v>40000000</v>
      </c>
      <c r="G19" s="42">
        <v>0</v>
      </c>
      <c r="H19" s="42">
        <v>0</v>
      </c>
      <c r="I19" s="42">
        <v>40000000</v>
      </c>
      <c r="J19" s="42">
        <v>0</v>
      </c>
      <c r="K19" s="42">
        <v>0</v>
      </c>
      <c r="L19" s="42">
        <v>0</v>
      </c>
      <c r="M19" s="42">
        <f t="shared" si="3"/>
        <v>0</v>
      </c>
    </row>
    <row r="20" spans="1:13" ht="15.75">
      <c r="A20" s="81" t="s">
        <v>446</v>
      </c>
      <c r="B20" s="42">
        <v>0</v>
      </c>
      <c r="C20" s="42">
        <v>0</v>
      </c>
      <c r="D20" s="42">
        <v>0</v>
      </c>
      <c r="E20" s="42">
        <f t="shared" si="2"/>
        <v>0</v>
      </c>
      <c r="F20" s="42">
        <v>56084943</v>
      </c>
      <c r="G20" s="42">
        <v>0</v>
      </c>
      <c r="H20" s="42">
        <v>0</v>
      </c>
      <c r="I20" s="42">
        <v>56084943</v>
      </c>
      <c r="J20" s="42">
        <v>56084943</v>
      </c>
      <c r="K20" s="42">
        <v>0</v>
      </c>
      <c r="L20" s="42">
        <v>0</v>
      </c>
      <c r="M20" s="42">
        <f t="shared" si="3"/>
        <v>56084943</v>
      </c>
    </row>
    <row r="21" spans="1:13" ht="15.75">
      <c r="A21" s="81" t="s">
        <v>450</v>
      </c>
      <c r="B21" s="42">
        <v>0</v>
      </c>
      <c r="C21" s="42">
        <v>0</v>
      </c>
      <c r="D21" s="42">
        <v>0</v>
      </c>
      <c r="E21" s="42">
        <f t="shared" si="2"/>
        <v>0</v>
      </c>
      <c r="F21" s="42">
        <v>3572896</v>
      </c>
      <c r="G21" s="42">
        <v>0</v>
      </c>
      <c r="H21" s="42">
        <v>0</v>
      </c>
      <c r="I21" s="42">
        <v>3572896</v>
      </c>
      <c r="J21" s="42">
        <v>3572896</v>
      </c>
      <c r="K21" s="42">
        <v>0</v>
      </c>
      <c r="L21" s="42">
        <v>0</v>
      </c>
      <c r="M21" s="42">
        <f t="shared" si="3"/>
        <v>3572896</v>
      </c>
    </row>
    <row r="22" spans="1:13" ht="15.75">
      <c r="A22" s="81" t="s">
        <v>469</v>
      </c>
      <c r="B22" s="42">
        <v>0</v>
      </c>
      <c r="C22" s="42">
        <v>0</v>
      </c>
      <c r="D22" s="42">
        <v>0</v>
      </c>
      <c r="E22" s="42">
        <f t="shared" si="2"/>
        <v>0</v>
      </c>
      <c r="F22" s="42">
        <v>742597</v>
      </c>
      <c r="G22" s="42">
        <v>0</v>
      </c>
      <c r="H22" s="42">
        <v>0</v>
      </c>
      <c r="I22" s="42">
        <v>742597</v>
      </c>
      <c r="J22" s="42">
        <v>742597</v>
      </c>
      <c r="K22" s="42">
        <v>0</v>
      </c>
      <c r="L22" s="42">
        <v>0</v>
      </c>
      <c r="M22" s="42">
        <f t="shared" si="3"/>
        <v>742597</v>
      </c>
    </row>
    <row r="23" spans="1:13" ht="63">
      <c r="A23" s="81" t="s">
        <v>425</v>
      </c>
      <c r="B23" s="42">
        <v>0</v>
      </c>
      <c r="C23" s="42">
        <v>80000000</v>
      </c>
      <c r="D23" s="42">
        <v>0</v>
      </c>
      <c r="E23" s="42">
        <f aca="true" t="shared" si="4" ref="E23:E29">SUM(B23:D23)</f>
        <v>80000000</v>
      </c>
      <c r="F23" s="42">
        <v>0</v>
      </c>
      <c r="G23" s="42">
        <v>79891453</v>
      </c>
      <c r="H23" s="42">
        <v>0</v>
      </c>
      <c r="I23" s="42">
        <v>79891453</v>
      </c>
      <c r="J23" s="42">
        <v>0</v>
      </c>
      <c r="K23" s="42">
        <v>54620871</v>
      </c>
      <c r="L23" s="42">
        <v>0</v>
      </c>
      <c r="M23" s="42">
        <f aca="true" t="shared" si="5" ref="M23:M29">SUM(J23:L23)</f>
        <v>54620871</v>
      </c>
    </row>
    <row r="24" spans="1:13" ht="15.75">
      <c r="A24" s="61" t="s">
        <v>426</v>
      </c>
      <c r="B24" s="48">
        <f>SUM(B9:B23)</f>
        <v>294535479</v>
      </c>
      <c r="C24" s="48">
        <f>SUM(C9:C23)</f>
        <v>328117545</v>
      </c>
      <c r="D24" s="42">
        <f>SUM(D9:D23)</f>
        <v>0</v>
      </c>
      <c r="E24" s="48">
        <f t="shared" si="4"/>
        <v>622653024</v>
      </c>
      <c r="F24" s="48">
        <v>246320433</v>
      </c>
      <c r="G24" s="48">
        <v>350859486</v>
      </c>
      <c r="H24" s="48">
        <v>0</v>
      </c>
      <c r="I24" s="48">
        <v>597179919</v>
      </c>
      <c r="J24" s="48">
        <f>SUM(J9:J23)</f>
        <v>163778955</v>
      </c>
      <c r="K24" s="48">
        <f>SUM(K9:K23)</f>
        <v>65743175</v>
      </c>
      <c r="L24" s="48">
        <f>SUM(L9:L23)</f>
        <v>0</v>
      </c>
      <c r="M24" s="48">
        <f t="shared" si="5"/>
        <v>229522130</v>
      </c>
    </row>
    <row r="25" spans="1:13" ht="31.5">
      <c r="A25" s="81" t="s">
        <v>427</v>
      </c>
      <c r="B25" s="1">
        <v>3504518</v>
      </c>
      <c r="C25" s="42">
        <v>0</v>
      </c>
      <c r="D25" s="42">
        <v>0</v>
      </c>
      <c r="E25" s="42">
        <f t="shared" si="4"/>
        <v>3504518</v>
      </c>
      <c r="F25" s="1">
        <v>3744548</v>
      </c>
      <c r="G25" s="42">
        <v>0</v>
      </c>
      <c r="H25" s="42">
        <v>0</v>
      </c>
      <c r="I25" s="42">
        <v>3744548</v>
      </c>
      <c r="J25" s="1">
        <v>3624533</v>
      </c>
      <c r="K25" s="42">
        <v>0</v>
      </c>
      <c r="L25" s="42">
        <v>0</v>
      </c>
      <c r="M25" s="42">
        <f t="shared" si="5"/>
        <v>3624533</v>
      </c>
    </row>
    <row r="26" spans="1:13" ht="15.75">
      <c r="A26" s="103" t="s">
        <v>35</v>
      </c>
      <c r="B26" s="48">
        <f>SUM(B25)</f>
        <v>3504518</v>
      </c>
      <c r="C26" s="48">
        <f>SUM(C25)</f>
        <v>0</v>
      </c>
      <c r="D26" s="48">
        <f>SUM(D25)</f>
        <v>0</v>
      </c>
      <c r="E26" s="48">
        <f t="shared" si="4"/>
        <v>3504518</v>
      </c>
      <c r="F26" s="48">
        <v>3744548</v>
      </c>
      <c r="G26" s="48">
        <v>0</v>
      </c>
      <c r="H26" s="48">
        <v>0</v>
      </c>
      <c r="I26" s="48">
        <v>3744548</v>
      </c>
      <c r="J26" s="48">
        <f>SUM(J25)</f>
        <v>3624533</v>
      </c>
      <c r="K26" s="48">
        <f>SUM(K25)</f>
        <v>0</v>
      </c>
      <c r="L26" s="48">
        <f>SUM(L25)</f>
        <v>0</v>
      </c>
      <c r="M26" s="48">
        <f t="shared" si="5"/>
        <v>3624533</v>
      </c>
    </row>
    <row r="27" spans="1:13" ht="15.75">
      <c r="A27" s="141" t="s">
        <v>439</v>
      </c>
      <c r="B27" s="42">
        <v>0</v>
      </c>
      <c r="C27" s="42">
        <v>0</v>
      </c>
      <c r="D27" s="42">
        <v>0</v>
      </c>
      <c r="E27" s="42">
        <f t="shared" si="4"/>
        <v>0</v>
      </c>
      <c r="F27" s="42">
        <v>10033834</v>
      </c>
      <c r="G27" s="42">
        <v>0</v>
      </c>
      <c r="H27" s="42">
        <v>0</v>
      </c>
      <c r="I27" s="42">
        <v>10033834</v>
      </c>
      <c r="J27" s="42">
        <v>9779858</v>
      </c>
      <c r="K27" s="42">
        <v>0</v>
      </c>
      <c r="L27" s="42">
        <v>0</v>
      </c>
      <c r="M27" s="42">
        <f t="shared" si="5"/>
        <v>9779858</v>
      </c>
    </row>
    <row r="28" spans="1:13" ht="15.75">
      <c r="A28" s="139" t="s">
        <v>428</v>
      </c>
      <c r="B28" s="42">
        <v>2542510</v>
      </c>
      <c r="C28" s="42">
        <v>0</v>
      </c>
      <c r="D28" s="42">
        <v>0</v>
      </c>
      <c r="E28" s="42">
        <f t="shared" si="4"/>
        <v>2542510</v>
      </c>
      <c r="F28" s="42">
        <v>2542510</v>
      </c>
      <c r="G28" s="42">
        <v>0</v>
      </c>
      <c r="H28" s="42">
        <v>0</v>
      </c>
      <c r="I28" s="42">
        <v>2542510</v>
      </c>
      <c r="J28" s="42">
        <v>2542535</v>
      </c>
      <c r="K28" s="42">
        <v>0</v>
      </c>
      <c r="L28" s="42">
        <v>0</v>
      </c>
      <c r="M28" s="42">
        <f t="shared" si="5"/>
        <v>2542535</v>
      </c>
    </row>
    <row r="29" spans="1:13" ht="15.75">
      <c r="A29" s="139" t="s">
        <v>474</v>
      </c>
      <c r="B29" s="42">
        <v>0</v>
      </c>
      <c r="C29" s="42">
        <v>0</v>
      </c>
      <c r="D29" s="42">
        <v>0</v>
      </c>
      <c r="E29" s="42">
        <f t="shared" si="4"/>
        <v>0</v>
      </c>
      <c r="F29" s="42">
        <v>361347</v>
      </c>
      <c r="G29" s="42">
        <v>0</v>
      </c>
      <c r="H29" s="42">
        <v>0</v>
      </c>
      <c r="I29" s="42">
        <v>361347</v>
      </c>
      <c r="J29" s="42">
        <v>361298</v>
      </c>
      <c r="K29" s="42">
        <v>0</v>
      </c>
      <c r="L29" s="42">
        <v>0</v>
      </c>
      <c r="M29" s="42">
        <f t="shared" si="5"/>
        <v>361298</v>
      </c>
    </row>
    <row r="30" spans="1:13" ht="15.75">
      <c r="A30" s="140" t="s">
        <v>23</v>
      </c>
      <c r="B30" s="48">
        <f>SUM(B27:B29)</f>
        <v>2542510</v>
      </c>
      <c r="C30" s="48">
        <f aca="true" t="shared" si="6" ref="C30:M30">SUM(C27:C29)</f>
        <v>0</v>
      </c>
      <c r="D30" s="48">
        <f t="shared" si="6"/>
        <v>0</v>
      </c>
      <c r="E30" s="48">
        <f t="shared" si="6"/>
        <v>2542510</v>
      </c>
      <c r="F30" s="48">
        <v>12937691</v>
      </c>
      <c r="G30" s="48">
        <v>0</v>
      </c>
      <c r="H30" s="48">
        <v>0</v>
      </c>
      <c r="I30" s="48">
        <v>12937691</v>
      </c>
      <c r="J30" s="48">
        <f t="shared" si="6"/>
        <v>12683691</v>
      </c>
      <c r="K30" s="48">
        <f t="shared" si="6"/>
        <v>0</v>
      </c>
      <c r="L30" s="48">
        <f t="shared" si="6"/>
        <v>0</v>
      </c>
      <c r="M30" s="48">
        <f t="shared" si="6"/>
        <v>12683691</v>
      </c>
    </row>
    <row r="31" spans="1:13" ht="15.75">
      <c r="A31" s="141" t="s">
        <v>439</v>
      </c>
      <c r="B31" s="42">
        <v>0</v>
      </c>
      <c r="C31" s="42">
        <v>0</v>
      </c>
      <c r="D31" s="42">
        <v>0</v>
      </c>
      <c r="E31" s="42">
        <f>SUM(B31:D31)</f>
        <v>0</v>
      </c>
      <c r="F31" s="42">
        <v>6141887</v>
      </c>
      <c r="G31" s="42">
        <v>0</v>
      </c>
      <c r="H31" s="42">
        <v>0</v>
      </c>
      <c r="I31" s="42">
        <v>6141887</v>
      </c>
      <c r="J31" s="42">
        <v>6141887</v>
      </c>
      <c r="K31" s="42">
        <v>0</v>
      </c>
      <c r="L31" s="42">
        <v>0</v>
      </c>
      <c r="M31" s="42">
        <f>SUM(J31:L31)</f>
        <v>6141887</v>
      </c>
    </row>
    <row r="32" spans="1:13" ht="15.75">
      <c r="A32" s="140" t="s">
        <v>27</v>
      </c>
      <c r="B32" s="48">
        <f>SUM(B31)</f>
        <v>0</v>
      </c>
      <c r="C32" s="48">
        <f aca="true" t="shared" si="7" ref="C32:M32">SUM(C31)</f>
        <v>0</v>
      </c>
      <c r="D32" s="48">
        <f t="shared" si="7"/>
        <v>0</v>
      </c>
      <c r="E32" s="48">
        <f t="shared" si="7"/>
        <v>0</v>
      </c>
      <c r="F32" s="48">
        <v>6141887</v>
      </c>
      <c r="G32" s="48">
        <v>0</v>
      </c>
      <c r="H32" s="48">
        <v>0</v>
      </c>
      <c r="I32" s="48">
        <v>6141887</v>
      </c>
      <c r="J32" s="48">
        <f t="shared" si="7"/>
        <v>6141887</v>
      </c>
      <c r="K32" s="48">
        <f t="shared" si="7"/>
        <v>0</v>
      </c>
      <c r="L32" s="48">
        <f t="shared" si="7"/>
        <v>0</v>
      </c>
      <c r="M32" s="48">
        <f t="shared" si="7"/>
        <v>6141887</v>
      </c>
    </row>
    <row r="33" spans="1:13" ht="15.75">
      <c r="A33" s="141" t="s">
        <v>439</v>
      </c>
      <c r="B33" s="42">
        <v>0</v>
      </c>
      <c r="C33" s="42">
        <v>0</v>
      </c>
      <c r="D33" s="42">
        <v>0</v>
      </c>
      <c r="E33" s="42">
        <f>SUM(B33:D33)</f>
        <v>0</v>
      </c>
      <c r="F33" s="42">
        <v>8727694</v>
      </c>
      <c r="G33" s="42">
        <v>0</v>
      </c>
      <c r="H33" s="42">
        <v>0</v>
      </c>
      <c r="I33" s="42">
        <v>8727694</v>
      </c>
      <c r="J33" s="42">
        <v>8727694</v>
      </c>
      <c r="K33" s="42">
        <v>0</v>
      </c>
      <c r="L33" s="42">
        <v>0</v>
      </c>
      <c r="M33" s="42">
        <f>SUM(J33:L33)</f>
        <v>8727694</v>
      </c>
    </row>
    <row r="34" spans="1:13" ht="15.75">
      <c r="A34" s="140" t="s">
        <v>26</v>
      </c>
      <c r="B34" s="48">
        <f aca="true" t="shared" si="8" ref="B34:M34">SUM(B33)</f>
        <v>0</v>
      </c>
      <c r="C34" s="48">
        <f t="shared" si="8"/>
        <v>0</v>
      </c>
      <c r="D34" s="48">
        <f t="shared" si="8"/>
        <v>0</v>
      </c>
      <c r="E34" s="48">
        <f t="shared" si="8"/>
        <v>0</v>
      </c>
      <c r="F34" s="48">
        <v>8727694</v>
      </c>
      <c r="G34" s="48">
        <v>0</v>
      </c>
      <c r="H34" s="48">
        <v>0</v>
      </c>
      <c r="I34" s="48">
        <v>8727694</v>
      </c>
      <c r="J34" s="48">
        <f t="shared" si="8"/>
        <v>8727694</v>
      </c>
      <c r="K34" s="48">
        <f t="shared" si="8"/>
        <v>0</v>
      </c>
      <c r="L34" s="48">
        <f t="shared" si="8"/>
        <v>0</v>
      </c>
      <c r="M34" s="48">
        <f t="shared" si="8"/>
        <v>8727694</v>
      </c>
    </row>
    <row r="35" spans="1:13" ht="15.75">
      <c r="A35" s="141" t="s">
        <v>439</v>
      </c>
      <c r="B35" s="42">
        <v>0</v>
      </c>
      <c r="C35" s="42">
        <v>0</v>
      </c>
      <c r="D35" s="42">
        <v>0</v>
      </c>
      <c r="E35" s="42">
        <f>SUM(B35:D35)</f>
        <v>0</v>
      </c>
      <c r="F35" s="42">
        <v>5342284</v>
      </c>
      <c r="G35" s="42">
        <v>0</v>
      </c>
      <c r="H35" s="42">
        <v>0</v>
      </c>
      <c r="I35" s="42">
        <v>5342284</v>
      </c>
      <c r="J35" s="42">
        <v>5739883</v>
      </c>
      <c r="K35" s="42">
        <v>0</v>
      </c>
      <c r="L35" s="42">
        <v>0</v>
      </c>
      <c r="M35" s="42">
        <f>SUM(J35:L35)</f>
        <v>5739883</v>
      </c>
    </row>
    <row r="36" spans="1:13" ht="15.75">
      <c r="A36" s="141" t="s">
        <v>429</v>
      </c>
      <c r="B36" s="42">
        <v>750000</v>
      </c>
      <c r="C36" s="42">
        <v>0</v>
      </c>
      <c r="D36" s="42">
        <v>0</v>
      </c>
      <c r="E36" s="42">
        <f>SUM(B36:D36)</f>
        <v>750000</v>
      </c>
      <c r="F36" s="42">
        <v>750000</v>
      </c>
      <c r="G36" s="42">
        <v>0</v>
      </c>
      <c r="H36" s="42">
        <v>0</v>
      </c>
      <c r="I36" s="42">
        <v>750000</v>
      </c>
      <c r="J36" s="42">
        <v>0</v>
      </c>
      <c r="K36" s="42">
        <v>0</v>
      </c>
      <c r="L36" s="42">
        <v>0</v>
      </c>
      <c r="M36" s="42">
        <f>SUM(J36:L36)</f>
        <v>0</v>
      </c>
    </row>
    <row r="37" spans="1:13" ht="15.75">
      <c r="A37" s="140" t="s">
        <v>36</v>
      </c>
      <c r="B37" s="48">
        <f>SUM(B35:B36)</f>
        <v>750000</v>
      </c>
      <c r="C37" s="48">
        <f aca="true" t="shared" si="9" ref="C37:M37">SUM(C35:C36)</f>
        <v>0</v>
      </c>
      <c r="D37" s="48">
        <f t="shared" si="9"/>
        <v>0</v>
      </c>
      <c r="E37" s="48">
        <f t="shared" si="9"/>
        <v>750000</v>
      </c>
      <c r="F37" s="48">
        <v>6092284</v>
      </c>
      <c r="G37" s="48">
        <v>0</v>
      </c>
      <c r="H37" s="48">
        <v>0</v>
      </c>
      <c r="I37" s="48">
        <v>6092284</v>
      </c>
      <c r="J37" s="48">
        <f t="shared" si="9"/>
        <v>5739883</v>
      </c>
      <c r="K37" s="48">
        <f t="shared" si="9"/>
        <v>0</v>
      </c>
      <c r="L37" s="48">
        <f t="shared" si="9"/>
        <v>0</v>
      </c>
      <c r="M37" s="48">
        <f t="shared" si="9"/>
        <v>5739883</v>
      </c>
    </row>
    <row r="38" spans="1:13" ht="15.75">
      <c r="A38" s="141" t="s">
        <v>473</v>
      </c>
      <c r="B38" s="42">
        <v>0</v>
      </c>
      <c r="C38" s="42">
        <v>0</v>
      </c>
      <c r="D38" s="42">
        <v>0</v>
      </c>
      <c r="E38" s="42">
        <f>SUM(B38:D38)</f>
        <v>0</v>
      </c>
      <c r="F38" s="42">
        <v>90000</v>
      </c>
      <c r="G38" s="42">
        <v>0</v>
      </c>
      <c r="H38" s="42">
        <v>0</v>
      </c>
      <c r="I38" s="42">
        <v>90000</v>
      </c>
      <c r="J38" s="42">
        <v>90000</v>
      </c>
      <c r="K38" s="42">
        <v>0</v>
      </c>
      <c r="L38" s="42">
        <v>0</v>
      </c>
      <c r="M38" s="42">
        <f>SUM(J38:L38)</f>
        <v>90000</v>
      </c>
    </row>
    <row r="39" spans="1:13" ht="15.75">
      <c r="A39" s="140" t="s">
        <v>472</v>
      </c>
      <c r="B39" s="48">
        <f>SUM(B38)</f>
        <v>0</v>
      </c>
      <c r="C39" s="48">
        <f aca="true" t="shared" si="10" ref="C39:M39">SUM(C38)</f>
        <v>0</v>
      </c>
      <c r="D39" s="48">
        <f t="shared" si="10"/>
        <v>0</v>
      </c>
      <c r="E39" s="48">
        <f t="shared" si="10"/>
        <v>0</v>
      </c>
      <c r="F39" s="48">
        <v>90000</v>
      </c>
      <c r="G39" s="48">
        <v>0</v>
      </c>
      <c r="H39" s="48">
        <v>0</v>
      </c>
      <c r="I39" s="48">
        <v>90000</v>
      </c>
      <c r="J39" s="48">
        <f t="shared" si="10"/>
        <v>90000</v>
      </c>
      <c r="K39" s="48">
        <f t="shared" si="10"/>
        <v>0</v>
      </c>
      <c r="L39" s="48">
        <f t="shared" si="10"/>
        <v>0</v>
      </c>
      <c r="M39" s="48">
        <f t="shared" si="10"/>
        <v>90000</v>
      </c>
    </row>
    <row r="40" spans="1:13" ht="15.75">
      <c r="A40" s="61" t="s">
        <v>7</v>
      </c>
      <c r="B40" s="48">
        <f>B26+B30+B37+B32+B34+B39</f>
        <v>6797028</v>
      </c>
      <c r="C40" s="48">
        <f aca="true" t="shared" si="11" ref="C40:M40">C26+C30+C37+C32+C34+C39</f>
        <v>0</v>
      </c>
      <c r="D40" s="48">
        <f t="shared" si="11"/>
        <v>0</v>
      </c>
      <c r="E40" s="48">
        <f t="shared" si="11"/>
        <v>6797028</v>
      </c>
      <c r="F40" s="48">
        <v>37734104</v>
      </c>
      <c r="G40" s="48">
        <v>0</v>
      </c>
      <c r="H40" s="48">
        <v>0</v>
      </c>
      <c r="I40" s="48">
        <v>37734104</v>
      </c>
      <c r="J40" s="48">
        <f t="shared" si="11"/>
        <v>37007688</v>
      </c>
      <c r="K40" s="48">
        <f t="shared" si="11"/>
        <v>0</v>
      </c>
      <c r="L40" s="48">
        <f t="shared" si="11"/>
        <v>0</v>
      </c>
      <c r="M40" s="48">
        <f t="shared" si="11"/>
        <v>37007688</v>
      </c>
    </row>
    <row r="41" spans="1:13" ht="15.75">
      <c r="A41" s="61" t="s">
        <v>430</v>
      </c>
      <c r="B41" s="48">
        <f>B24+B40</f>
        <v>301332507</v>
      </c>
      <c r="C41" s="48">
        <f>C24+C40</f>
        <v>328117545</v>
      </c>
      <c r="D41" s="48">
        <f>D24+D40</f>
        <v>0</v>
      </c>
      <c r="E41" s="48">
        <f>SUM(B41:D41)</f>
        <v>629450052</v>
      </c>
      <c r="F41" s="48">
        <v>284054537</v>
      </c>
      <c r="G41" s="48">
        <v>350859486</v>
      </c>
      <c r="H41" s="48">
        <v>0</v>
      </c>
      <c r="I41" s="48">
        <v>634914023</v>
      </c>
      <c r="J41" s="48">
        <f>J24+J40</f>
        <v>200786643</v>
      </c>
      <c r="K41" s="48">
        <f>K24+K40</f>
        <v>65743175</v>
      </c>
      <c r="L41" s="48">
        <f>L24+L40</f>
        <v>0</v>
      </c>
      <c r="M41" s="48">
        <f>SUM(J41:L41)</f>
        <v>266529818</v>
      </c>
    </row>
    <row r="42" ht="15.75">
      <c r="B42" s="142"/>
    </row>
    <row r="43" s="143" customFormat="1" ht="15.75">
      <c r="C43" s="144"/>
    </row>
  </sheetData>
  <sheetProtection/>
  <mergeCells count="6">
    <mergeCell ref="A1:M1"/>
    <mergeCell ref="F7:I7"/>
    <mergeCell ref="J7:M7"/>
    <mergeCell ref="A3:M3"/>
    <mergeCell ref="A4:M4"/>
    <mergeCell ref="B7:E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3.00390625" style="49" customWidth="1"/>
    <col min="2" max="2" width="12.25390625" style="49" customWidth="1"/>
    <col min="3" max="3" width="11.25390625" style="49" customWidth="1"/>
    <col min="4" max="4" width="10.625" style="49" customWidth="1"/>
    <col min="5" max="5" width="12.375" style="49" customWidth="1"/>
    <col min="6" max="7" width="12.375" style="49" bestFit="1" customWidth="1"/>
    <col min="8" max="8" width="11.125" style="49" customWidth="1"/>
    <col min="9" max="9" width="12.375" style="49" bestFit="1" customWidth="1"/>
    <col min="10" max="10" width="12.125" style="49" bestFit="1" customWidth="1"/>
    <col min="11" max="11" width="12.375" style="49" bestFit="1" customWidth="1"/>
    <col min="12" max="12" width="10.375" style="49" bestFit="1" customWidth="1"/>
    <col min="13" max="13" width="12.125" style="49" bestFit="1" customWidth="1"/>
    <col min="14" max="16384" width="9.125" style="49" customWidth="1"/>
  </cols>
  <sheetData>
    <row r="1" spans="1:13" ht="15.75">
      <c r="A1" s="320" t="s">
        <v>839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15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4" spans="1:13" ht="15.75">
      <c r="A4" s="328" t="s">
        <v>15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</row>
    <row r="5" spans="1:13" ht="15.75" customHeight="1">
      <c r="A5" s="328" t="s">
        <v>453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</row>
    <row r="6" spans="1:2" ht="15.75">
      <c r="A6" s="145"/>
      <c r="B6" s="145"/>
    </row>
    <row r="7" spans="2:13" ht="15.75">
      <c r="B7" s="100"/>
      <c r="E7" s="100"/>
      <c r="M7" s="100" t="s">
        <v>337</v>
      </c>
    </row>
    <row r="8" spans="1:13" ht="15.75" customHeight="1">
      <c r="A8" s="101" t="s">
        <v>17</v>
      </c>
      <c r="B8" s="309" t="s">
        <v>39</v>
      </c>
      <c r="C8" s="310"/>
      <c r="D8" s="310"/>
      <c r="E8" s="311"/>
      <c r="F8" s="309" t="s">
        <v>479</v>
      </c>
      <c r="G8" s="310"/>
      <c r="H8" s="310"/>
      <c r="I8" s="311"/>
      <c r="J8" s="309" t="s">
        <v>480</v>
      </c>
      <c r="K8" s="310"/>
      <c r="L8" s="310"/>
      <c r="M8" s="311"/>
    </row>
    <row r="9" spans="1:13" ht="31.5">
      <c r="A9" s="101" t="s">
        <v>42</v>
      </c>
      <c r="B9" s="112" t="s">
        <v>40</v>
      </c>
      <c r="C9" s="50" t="s">
        <v>41</v>
      </c>
      <c r="D9" s="50" t="s">
        <v>172</v>
      </c>
      <c r="E9" s="57" t="s">
        <v>18</v>
      </c>
      <c r="F9" s="102" t="s">
        <v>40</v>
      </c>
      <c r="G9" s="57" t="s">
        <v>41</v>
      </c>
      <c r="H9" s="50" t="s">
        <v>172</v>
      </c>
      <c r="I9" s="57" t="s">
        <v>18</v>
      </c>
      <c r="J9" s="102" t="s">
        <v>40</v>
      </c>
      <c r="K9" s="57" t="s">
        <v>41</v>
      </c>
      <c r="L9" s="50" t="s">
        <v>172</v>
      </c>
      <c r="M9" s="57" t="s">
        <v>18</v>
      </c>
    </row>
    <row r="10" spans="1:13" ht="31.5">
      <c r="A10" s="2" t="s">
        <v>454</v>
      </c>
      <c r="B10" s="83">
        <v>0</v>
      </c>
      <c r="C10" s="83">
        <v>9400000</v>
      </c>
      <c r="D10" s="83">
        <v>0</v>
      </c>
      <c r="E10" s="83">
        <f aca="true" t="shared" si="0" ref="E10:E19">SUM(B10:D10)</f>
        <v>9400000</v>
      </c>
      <c r="F10" s="83">
        <v>0</v>
      </c>
      <c r="G10" s="83">
        <v>9400000</v>
      </c>
      <c r="H10" s="83">
        <v>0</v>
      </c>
      <c r="I10" s="83">
        <v>9400000</v>
      </c>
      <c r="J10" s="83">
        <v>0</v>
      </c>
      <c r="K10" s="83">
        <v>9400000</v>
      </c>
      <c r="L10" s="83">
        <v>0</v>
      </c>
      <c r="M10" s="83">
        <f aca="true" t="shared" si="1" ref="M10:M19">SUM(J10:L10)</f>
        <v>9400000</v>
      </c>
    </row>
    <row r="11" spans="1:13" ht="31.5">
      <c r="A11" s="2" t="s">
        <v>455</v>
      </c>
      <c r="B11" s="83">
        <v>0</v>
      </c>
      <c r="C11" s="83">
        <v>0</v>
      </c>
      <c r="D11" s="83">
        <v>0</v>
      </c>
      <c r="E11" s="83">
        <f>SUM(B11:D11)</f>
        <v>0</v>
      </c>
      <c r="F11" s="83">
        <v>0</v>
      </c>
      <c r="G11" s="83">
        <v>30000000</v>
      </c>
      <c r="H11" s="83">
        <v>0</v>
      </c>
      <c r="I11" s="83">
        <v>30000000</v>
      </c>
      <c r="J11" s="83">
        <v>0</v>
      </c>
      <c r="K11" s="83">
        <v>30000000</v>
      </c>
      <c r="L11" s="83">
        <v>0</v>
      </c>
      <c r="M11" s="83">
        <f t="shared" si="1"/>
        <v>30000000</v>
      </c>
    </row>
    <row r="12" spans="1:13" ht="31.5">
      <c r="A12" s="2" t="s">
        <v>456</v>
      </c>
      <c r="B12" s="83">
        <v>0</v>
      </c>
      <c r="C12" s="83">
        <v>3000000</v>
      </c>
      <c r="D12" s="83">
        <v>0</v>
      </c>
      <c r="E12" s="83">
        <f t="shared" si="0"/>
        <v>3000000</v>
      </c>
      <c r="F12" s="83">
        <v>0</v>
      </c>
      <c r="G12" s="83">
        <v>3000000</v>
      </c>
      <c r="H12" s="83">
        <v>0</v>
      </c>
      <c r="I12" s="83">
        <v>3000000</v>
      </c>
      <c r="J12" s="83">
        <v>0</v>
      </c>
      <c r="K12" s="83">
        <v>3000000</v>
      </c>
      <c r="L12" s="83">
        <v>0</v>
      </c>
      <c r="M12" s="83">
        <f t="shared" si="1"/>
        <v>3000000</v>
      </c>
    </row>
    <row r="13" spans="1:13" ht="47.25">
      <c r="A13" s="2" t="s">
        <v>466</v>
      </c>
      <c r="B13" s="83">
        <v>0</v>
      </c>
      <c r="C13" s="83">
        <v>0</v>
      </c>
      <c r="D13" s="83">
        <v>0</v>
      </c>
      <c r="E13" s="83">
        <f>SUM(B13:D13)</f>
        <v>0</v>
      </c>
      <c r="F13" s="83">
        <v>0</v>
      </c>
      <c r="G13" s="83">
        <v>3000000</v>
      </c>
      <c r="H13" s="83">
        <v>0</v>
      </c>
      <c r="I13" s="83">
        <v>3000000</v>
      </c>
      <c r="J13" s="83">
        <v>0</v>
      </c>
      <c r="K13" s="83">
        <v>3000000</v>
      </c>
      <c r="L13" s="83">
        <v>0</v>
      </c>
      <c r="M13" s="83">
        <f>SUM(J13:L13)</f>
        <v>3000000</v>
      </c>
    </row>
    <row r="14" spans="1:13" ht="63">
      <c r="A14" s="2" t="s">
        <v>467</v>
      </c>
      <c r="B14" s="83">
        <v>0</v>
      </c>
      <c r="C14" s="83">
        <v>0</v>
      </c>
      <c r="D14" s="83">
        <v>0</v>
      </c>
      <c r="E14" s="83">
        <f>SUM(B14:D14)</f>
        <v>0</v>
      </c>
      <c r="F14" s="83">
        <v>0</v>
      </c>
      <c r="G14" s="83">
        <v>27000000</v>
      </c>
      <c r="H14" s="83">
        <v>0</v>
      </c>
      <c r="I14" s="83">
        <v>27000000</v>
      </c>
      <c r="J14" s="83">
        <v>0</v>
      </c>
      <c r="K14" s="83">
        <v>0</v>
      </c>
      <c r="L14" s="83">
        <v>0</v>
      </c>
      <c r="M14" s="83">
        <f>SUM(J14:L14)</f>
        <v>0</v>
      </c>
    </row>
    <row r="15" spans="1:13" ht="31.5">
      <c r="A15" s="2" t="s">
        <v>457</v>
      </c>
      <c r="B15" s="83">
        <v>397691032</v>
      </c>
      <c r="C15" s="83">
        <v>0</v>
      </c>
      <c r="D15" s="83">
        <v>0</v>
      </c>
      <c r="E15" s="83">
        <f t="shared" si="0"/>
        <v>397691032</v>
      </c>
      <c r="F15" s="83">
        <v>383838680</v>
      </c>
      <c r="G15" s="83">
        <v>0</v>
      </c>
      <c r="H15" s="83">
        <v>0</v>
      </c>
      <c r="I15" s="83">
        <v>383838680</v>
      </c>
      <c r="J15" s="83">
        <v>35824478</v>
      </c>
      <c r="K15" s="83">
        <v>0</v>
      </c>
      <c r="L15" s="83">
        <v>0</v>
      </c>
      <c r="M15" s="83">
        <f t="shared" si="1"/>
        <v>35824478</v>
      </c>
    </row>
    <row r="16" spans="1:13" ht="31.5">
      <c r="A16" s="2" t="s">
        <v>458</v>
      </c>
      <c r="B16" s="83">
        <v>397691032</v>
      </c>
      <c r="C16" s="83">
        <v>0</v>
      </c>
      <c r="D16" s="83">
        <v>0</v>
      </c>
      <c r="E16" s="83">
        <f t="shared" si="0"/>
        <v>397691032</v>
      </c>
      <c r="F16" s="83">
        <v>383838680</v>
      </c>
      <c r="G16" s="83">
        <v>0</v>
      </c>
      <c r="H16" s="83">
        <v>0</v>
      </c>
      <c r="I16" s="83">
        <v>383838680</v>
      </c>
      <c r="J16" s="83">
        <v>35824478</v>
      </c>
      <c r="K16" s="83">
        <v>0</v>
      </c>
      <c r="L16" s="83">
        <v>0</v>
      </c>
      <c r="M16" s="83">
        <f t="shared" si="1"/>
        <v>35824478</v>
      </c>
    </row>
    <row r="17" spans="1:13" ht="15.75">
      <c r="A17" s="2" t="s">
        <v>459</v>
      </c>
      <c r="B17" s="83">
        <v>0</v>
      </c>
      <c r="C17" s="83">
        <v>2000000</v>
      </c>
      <c r="D17" s="83">
        <v>0</v>
      </c>
      <c r="E17" s="83">
        <f t="shared" si="0"/>
        <v>2000000</v>
      </c>
      <c r="F17" s="83">
        <v>0</v>
      </c>
      <c r="G17" s="83">
        <v>499999</v>
      </c>
      <c r="H17" s="83">
        <v>0</v>
      </c>
      <c r="I17" s="83">
        <v>499999</v>
      </c>
      <c r="J17" s="83">
        <v>170000</v>
      </c>
      <c r="K17" s="83">
        <v>0</v>
      </c>
      <c r="L17" s="83">
        <v>0</v>
      </c>
      <c r="M17" s="83">
        <f t="shared" si="1"/>
        <v>170000</v>
      </c>
    </row>
    <row r="18" spans="1:13" ht="15.75">
      <c r="A18" s="2" t="s">
        <v>747</v>
      </c>
      <c r="B18" s="83">
        <v>0</v>
      </c>
      <c r="C18" s="83">
        <v>0</v>
      </c>
      <c r="D18" s="83">
        <v>0</v>
      </c>
      <c r="E18" s="83">
        <f>SUM(B18:D18)</f>
        <v>0</v>
      </c>
      <c r="F18" s="83">
        <v>0</v>
      </c>
      <c r="G18" s="83">
        <v>0</v>
      </c>
      <c r="H18" s="83">
        <v>0</v>
      </c>
      <c r="I18" s="83">
        <f>SUM(F18:H18)</f>
        <v>0</v>
      </c>
      <c r="J18" s="83">
        <v>0</v>
      </c>
      <c r="K18" s="83">
        <v>795295</v>
      </c>
      <c r="L18" s="83">
        <v>0</v>
      </c>
      <c r="M18" s="83">
        <f t="shared" si="1"/>
        <v>795295</v>
      </c>
    </row>
    <row r="19" spans="1:13" ht="31.5">
      <c r="A19" s="2" t="s">
        <v>460</v>
      </c>
      <c r="B19" s="83">
        <v>0</v>
      </c>
      <c r="C19" s="83">
        <v>10000000</v>
      </c>
      <c r="D19" s="83">
        <v>0</v>
      </c>
      <c r="E19" s="83">
        <f t="shared" si="0"/>
        <v>10000000</v>
      </c>
      <c r="F19" s="83">
        <v>0</v>
      </c>
      <c r="G19" s="83">
        <v>10000000</v>
      </c>
      <c r="H19" s="83">
        <v>0</v>
      </c>
      <c r="I19" s="83">
        <v>10000000</v>
      </c>
      <c r="J19" s="83">
        <v>0</v>
      </c>
      <c r="K19" s="83">
        <v>10000000</v>
      </c>
      <c r="L19" s="83">
        <v>0</v>
      </c>
      <c r="M19" s="83">
        <f t="shared" si="1"/>
        <v>10000000</v>
      </c>
    </row>
    <row r="20" spans="1:13" ht="31.5">
      <c r="A20" s="104" t="s">
        <v>461</v>
      </c>
      <c r="B20" s="146">
        <f aca="true" t="shared" si="2" ref="B20:M20">SUM(B10:B19)</f>
        <v>795382064</v>
      </c>
      <c r="C20" s="146">
        <f t="shared" si="2"/>
        <v>24400000</v>
      </c>
      <c r="D20" s="146">
        <f t="shared" si="2"/>
        <v>0</v>
      </c>
      <c r="E20" s="146">
        <f t="shared" si="2"/>
        <v>819782064</v>
      </c>
      <c r="F20" s="146">
        <f t="shared" si="2"/>
        <v>767677360</v>
      </c>
      <c r="G20" s="146">
        <f t="shared" si="2"/>
        <v>82899999</v>
      </c>
      <c r="H20" s="146">
        <f t="shared" si="2"/>
        <v>0</v>
      </c>
      <c r="I20" s="146">
        <f t="shared" si="2"/>
        <v>850577359</v>
      </c>
      <c r="J20" s="146">
        <f t="shared" si="2"/>
        <v>71818956</v>
      </c>
      <c r="K20" s="146">
        <f t="shared" si="2"/>
        <v>56195295</v>
      </c>
      <c r="L20" s="146">
        <f t="shared" si="2"/>
        <v>0</v>
      </c>
      <c r="M20" s="146">
        <f t="shared" si="2"/>
        <v>128014251</v>
      </c>
    </row>
    <row r="21" spans="1:13" ht="15.75">
      <c r="A21" s="2" t="s">
        <v>462</v>
      </c>
      <c r="B21" s="147">
        <v>0</v>
      </c>
      <c r="C21" s="147">
        <v>0</v>
      </c>
      <c r="D21" s="147">
        <v>0</v>
      </c>
      <c r="E21" s="147">
        <f>SUM(B21:D21)</f>
        <v>0</v>
      </c>
      <c r="F21" s="147">
        <v>8000000</v>
      </c>
      <c r="G21" s="147">
        <v>0</v>
      </c>
      <c r="H21" s="147">
        <v>0</v>
      </c>
      <c r="I21" s="147">
        <v>8000000</v>
      </c>
      <c r="J21" s="147">
        <v>8000000</v>
      </c>
      <c r="K21" s="147">
        <v>0</v>
      </c>
      <c r="L21" s="147">
        <v>0</v>
      </c>
      <c r="M21" s="147">
        <f>SUM(J21:L21)</f>
        <v>8000000</v>
      </c>
    </row>
    <row r="22" spans="1:13" ht="31.5">
      <c r="A22" s="2" t="s">
        <v>463</v>
      </c>
      <c r="B22" s="147">
        <v>0</v>
      </c>
      <c r="C22" s="147">
        <v>45000000</v>
      </c>
      <c r="D22" s="147">
        <v>0</v>
      </c>
      <c r="E22" s="147">
        <f>SUM(B22:D22)</f>
        <v>45000000</v>
      </c>
      <c r="F22" s="147">
        <v>0</v>
      </c>
      <c r="G22" s="147">
        <v>45000000</v>
      </c>
      <c r="H22" s="147">
        <v>0</v>
      </c>
      <c r="I22" s="147">
        <v>45000000</v>
      </c>
      <c r="J22" s="147">
        <v>0</v>
      </c>
      <c r="K22" s="147">
        <v>45000000</v>
      </c>
      <c r="L22" s="147">
        <v>0</v>
      </c>
      <c r="M22" s="147">
        <f>SUM(J22:L22)</f>
        <v>45000000</v>
      </c>
    </row>
    <row r="23" spans="1:13" ht="31.5">
      <c r="A23" s="104" t="s">
        <v>464</v>
      </c>
      <c r="B23" s="146">
        <f>SUM(B21:B22)</f>
        <v>0</v>
      </c>
      <c r="C23" s="146">
        <f aca="true" t="shared" si="3" ref="C23:M23">SUM(C21:C22)</f>
        <v>45000000</v>
      </c>
      <c r="D23" s="146">
        <f t="shared" si="3"/>
        <v>0</v>
      </c>
      <c r="E23" s="146">
        <f t="shared" si="3"/>
        <v>45000000</v>
      </c>
      <c r="F23" s="146">
        <v>8000000</v>
      </c>
      <c r="G23" s="146">
        <v>45000000</v>
      </c>
      <c r="H23" s="146">
        <v>0</v>
      </c>
      <c r="I23" s="146">
        <v>53000000</v>
      </c>
      <c r="J23" s="146">
        <f t="shared" si="3"/>
        <v>8000000</v>
      </c>
      <c r="K23" s="146">
        <f t="shared" si="3"/>
        <v>45000000</v>
      </c>
      <c r="L23" s="146">
        <f t="shared" si="3"/>
        <v>0</v>
      </c>
      <c r="M23" s="146">
        <f t="shared" si="3"/>
        <v>53000000</v>
      </c>
    </row>
    <row r="24" spans="1:13" ht="31.5">
      <c r="A24" s="104" t="s">
        <v>465</v>
      </c>
      <c r="B24" s="146">
        <f aca="true" t="shared" si="4" ref="B24:M24">B23+B20</f>
        <v>795382064</v>
      </c>
      <c r="C24" s="146">
        <f t="shared" si="4"/>
        <v>69400000</v>
      </c>
      <c r="D24" s="146">
        <f t="shared" si="4"/>
        <v>0</v>
      </c>
      <c r="E24" s="146">
        <f t="shared" si="4"/>
        <v>864782064</v>
      </c>
      <c r="F24" s="146">
        <f t="shared" si="4"/>
        <v>775677360</v>
      </c>
      <c r="G24" s="146">
        <f t="shared" si="4"/>
        <v>127899999</v>
      </c>
      <c r="H24" s="146">
        <f t="shared" si="4"/>
        <v>0</v>
      </c>
      <c r="I24" s="146">
        <f t="shared" si="4"/>
        <v>903577359</v>
      </c>
      <c r="J24" s="146">
        <f t="shared" si="4"/>
        <v>79818956</v>
      </c>
      <c r="K24" s="146">
        <f t="shared" si="4"/>
        <v>101195295</v>
      </c>
      <c r="L24" s="146">
        <f t="shared" si="4"/>
        <v>0</v>
      </c>
      <c r="M24" s="146">
        <f t="shared" si="4"/>
        <v>181014251</v>
      </c>
    </row>
  </sheetData>
  <sheetProtection/>
  <mergeCells count="6">
    <mergeCell ref="A1:M1"/>
    <mergeCell ref="A4:M4"/>
    <mergeCell ref="A5:M5"/>
    <mergeCell ref="B8:E8"/>
    <mergeCell ref="F8:I8"/>
    <mergeCell ref="J8:M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83"/>
  <sheetViews>
    <sheetView zoomScalePageLayoutView="0" workbookViewId="0" topLeftCell="A1">
      <pane ySplit="10" topLeftCell="A32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56.75390625" style="107" customWidth="1"/>
    <col min="2" max="3" width="12.375" style="41" bestFit="1" customWidth="1"/>
    <col min="4" max="4" width="10.375" style="41" bestFit="1" customWidth="1"/>
    <col min="5" max="5" width="13.875" style="41" customWidth="1"/>
    <col min="6" max="7" width="12.375" style="41" bestFit="1" customWidth="1"/>
    <col min="8" max="8" width="11.125" style="41" customWidth="1"/>
    <col min="9" max="9" width="14.25390625" style="41" bestFit="1" customWidth="1"/>
    <col min="10" max="11" width="12.375" style="41" bestFit="1" customWidth="1"/>
    <col min="12" max="12" width="10.75390625" style="41" customWidth="1"/>
    <col min="13" max="13" width="14.625" style="41" customWidth="1"/>
    <col min="14" max="16384" width="9.125" style="41" customWidth="1"/>
  </cols>
  <sheetData>
    <row r="1" spans="1:13" ht="15.75">
      <c r="A1" s="320" t="s">
        <v>840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15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5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.75">
      <c r="A4" s="322" t="s">
        <v>15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13" ht="15.75">
      <c r="A5" s="322" t="s">
        <v>185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3" ht="15.75">
      <c r="A6" s="321" t="s">
        <v>48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</row>
    <row r="7" spans="1:13" ht="15.75">
      <c r="A7" s="62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.75">
      <c r="A8" s="62"/>
      <c r="B8" s="100"/>
      <c r="C8" s="49"/>
      <c r="D8" s="49"/>
      <c r="E8" s="49"/>
      <c r="F8" s="49"/>
      <c r="G8" s="49"/>
      <c r="H8" s="49"/>
      <c r="I8" s="49"/>
      <c r="J8" s="49"/>
      <c r="K8" s="49"/>
      <c r="L8" s="49"/>
      <c r="M8" s="100" t="s">
        <v>337</v>
      </c>
    </row>
    <row r="9" spans="1:13" ht="19.5" customHeight="1">
      <c r="A9" s="105" t="s">
        <v>17</v>
      </c>
      <c r="B9" s="309" t="s">
        <v>39</v>
      </c>
      <c r="C9" s="310"/>
      <c r="D9" s="310"/>
      <c r="E9" s="311"/>
      <c r="F9" s="309" t="s">
        <v>479</v>
      </c>
      <c r="G9" s="310"/>
      <c r="H9" s="310"/>
      <c r="I9" s="311"/>
      <c r="J9" s="309" t="s">
        <v>480</v>
      </c>
      <c r="K9" s="310"/>
      <c r="L9" s="310"/>
      <c r="M9" s="311"/>
    </row>
    <row r="10" spans="1:13" ht="38.25" customHeight="1">
      <c r="A10" s="105" t="s">
        <v>42</v>
      </c>
      <c r="B10" s="102" t="s">
        <v>40</v>
      </c>
      <c r="C10" s="57" t="s">
        <v>41</v>
      </c>
      <c r="D10" s="50" t="s">
        <v>172</v>
      </c>
      <c r="E10" s="57" t="s">
        <v>18</v>
      </c>
      <c r="F10" s="102" t="s">
        <v>40</v>
      </c>
      <c r="G10" s="57" t="s">
        <v>41</v>
      </c>
      <c r="H10" s="50" t="s">
        <v>172</v>
      </c>
      <c r="I10" s="57" t="s">
        <v>18</v>
      </c>
      <c r="J10" s="102" t="s">
        <v>40</v>
      </c>
      <c r="K10" s="57" t="s">
        <v>41</v>
      </c>
      <c r="L10" s="50" t="s">
        <v>172</v>
      </c>
      <c r="M10" s="57" t="s">
        <v>18</v>
      </c>
    </row>
    <row r="11" spans="1:13" ht="15.75">
      <c r="A11" s="2" t="s">
        <v>157</v>
      </c>
      <c r="B11" s="83">
        <v>0</v>
      </c>
      <c r="C11" s="83">
        <v>6000000</v>
      </c>
      <c r="D11" s="83">
        <v>0</v>
      </c>
      <c r="E11" s="83">
        <f>SUM(B11:D11)</f>
        <v>6000000</v>
      </c>
      <c r="F11" s="83">
        <v>0</v>
      </c>
      <c r="G11" s="83">
        <v>6000000</v>
      </c>
      <c r="H11" s="83">
        <v>0</v>
      </c>
      <c r="I11" s="83">
        <f>SUM(F11:H11)</f>
        <v>6000000</v>
      </c>
      <c r="J11" s="83">
        <v>0</v>
      </c>
      <c r="K11" s="83">
        <v>6000000</v>
      </c>
      <c r="L11" s="83">
        <v>0</v>
      </c>
      <c r="M11" s="83">
        <f aca="true" t="shared" si="0" ref="M11:M19">SUM(J11:L11)</f>
        <v>6000000</v>
      </c>
    </row>
    <row r="12" spans="1:13" ht="31.5">
      <c r="A12" s="2" t="s">
        <v>368</v>
      </c>
      <c r="B12" s="83">
        <v>369720</v>
      </c>
      <c r="C12" s="83">
        <v>0</v>
      </c>
      <c r="D12" s="83">
        <v>0</v>
      </c>
      <c r="E12" s="83">
        <f aca="true" t="shared" si="1" ref="E12:E75">SUM(B12:D12)</f>
        <v>369720</v>
      </c>
      <c r="F12" s="83">
        <v>369720</v>
      </c>
      <c r="G12" s="83">
        <v>0</v>
      </c>
      <c r="H12" s="83">
        <v>0</v>
      </c>
      <c r="I12" s="83">
        <f aca="true" t="shared" si="2" ref="I12:I67">SUM(F12:H12)</f>
        <v>369720</v>
      </c>
      <c r="J12" s="83">
        <v>369720</v>
      </c>
      <c r="K12" s="83">
        <v>0</v>
      </c>
      <c r="L12" s="83">
        <v>0</v>
      </c>
      <c r="M12" s="83">
        <f t="shared" si="0"/>
        <v>369720</v>
      </c>
    </row>
    <row r="13" spans="1:13" ht="31.5">
      <c r="A13" s="2" t="s">
        <v>163</v>
      </c>
      <c r="B13" s="83">
        <v>283223204</v>
      </c>
      <c r="C13" s="83">
        <v>0</v>
      </c>
      <c r="D13" s="83">
        <v>0</v>
      </c>
      <c r="E13" s="83">
        <f t="shared" si="1"/>
        <v>283223204</v>
      </c>
      <c r="F13" s="83">
        <v>384850545</v>
      </c>
      <c r="G13" s="83">
        <v>0</v>
      </c>
      <c r="H13" s="83">
        <v>0</v>
      </c>
      <c r="I13" s="83">
        <f t="shared" si="2"/>
        <v>384850545</v>
      </c>
      <c r="J13" s="83">
        <v>388592977</v>
      </c>
      <c r="K13" s="83">
        <v>0</v>
      </c>
      <c r="L13" s="83">
        <v>0</v>
      </c>
      <c r="M13" s="83">
        <f t="shared" si="0"/>
        <v>388592977</v>
      </c>
    </row>
    <row r="14" spans="1:13" ht="31.5">
      <c r="A14" s="2" t="s">
        <v>405</v>
      </c>
      <c r="B14" s="83">
        <v>3358521</v>
      </c>
      <c r="C14" s="83">
        <v>0</v>
      </c>
      <c r="D14" s="83">
        <v>0</v>
      </c>
      <c r="E14" s="83">
        <f t="shared" si="1"/>
        <v>3358521</v>
      </c>
      <c r="F14" s="83">
        <v>3358521</v>
      </c>
      <c r="G14" s="83">
        <v>0</v>
      </c>
      <c r="H14" s="83">
        <v>0</v>
      </c>
      <c r="I14" s="83">
        <f t="shared" si="2"/>
        <v>3358521</v>
      </c>
      <c r="J14" s="83">
        <v>3358521</v>
      </c>
      <c r="K14" s="83">
        <v>0</v>
      </c>
      <c r="L14" s="83">
        <v>0</v>
      </c>
      <c r="M14" s="83">
        <f t="shared" si="0"/>
        <v>3358521</v>
      </c>
    </row>
    <row r="15" spans="1:13" ht="31.5">
      <c r="A15" s="2" t="s">
        <v>164</v>
      </c>
      <c r="B15" s="83">
        <v>67141000</v>
      </c>
      <c r="C15" s="83">
        <v>0</v>
      </c>
      <c r="D15" s="83">
        <v>0</v>
      </c>
      <c r="E15" s="83">
        <f t="shared" si="1"/>
        <v>67141000</v>
      </c>
      <c r="F15" s="83">
        <v>67141000</v>
      </c>
      <c r="G15" s="83">
        <v>0</v>
      </c>
      <c r="H15" s="83">
        <v>0</v>
      </c>
      <c r="I15" s="83">
        <f t="shared" si="2"/>
        <v>67141000</v>
      </c>
      <c r="J15" s="83">
        <v>67141000</v>
      </c>
      <c r="K15" s="83">
        <v>0</v>
      </c>
      <c r="L15" s="83">
        <v>0</v>
      </c>
      <c r="M15" s="83">
        <f t="shared" si="0"/>
        <v>67141000</v>
      </c>
    </row>
    <row r="16" spans="1:13" ht="31.5">
      <c r="A16" s="2" t="s">
        <v>400</v>
      </c>
      <c r="B16" s="83">
        <v>1500000</v>
      </c>
      <c r="C16" s="83">
        <v>0</v>
      </c>
      <c r="D16" s="83">
        <v>0</v>
      </c>
      <c r="E16" s="83">
        <f t="shared" si="1"/>
        <v>1500000</v>
      </c>
      <c r="F16" s="83">
        <v>1500000</v>
      </c>
      <c r="G16" s="83">
        <v>0</v>
      </c>
      <c r="H16" s="83">
        <v>0</v>
      </c>
      <c r="I16" s="83">
        <f t="shared" si="2"/>
        <v>1500000</v>
      </c>
      <c r="J16" s="83">
        <v>0</v>
      </c>
      <c r="K16" s="83">
        <v>0</v>
      </c>
      <c r="L16" s="83">
        <v>0</v>
      </c>
      <c r="M16" s="83">
        <f t="shared" si="0"/>
        <v>0</v>
      </c>
    </row>
    <row r="17" spans="1:13" ht="31.5">
      <c r="A17" s="2" t="s">
        <v>401</v>
      </c>
      <c r="B17" s="83">
        <v>500000</v>
      </c>
      <c r="C17" s="83">
        <v>0</v>
      </c>
      <c r="D17" s="83">
        <v>0</v>
      </c>
      <c r="E17" s="83">
        <f t="shared" si="1"/>
        <v>500000</v>
      </c>
      <c r="F17" s="83">
        <v>500000</v>
      </c>
      <c r="G17" s="83">
        <v>0</v>
      </c>
      <c r="H17" s="83">
        <v>0</v>
      </c>
      <c r="I17" s="83">
        <f t="shared" si="2"/>
        <v>500000</v>
      </c>
      <c r="J17" s="83">
        <v>500000</v>
      </c>
      <c r="K17" s="83">
        <v>0</v>
      </c>
      <c r="L17" s="83">
        <v>0</v>
      </c>
      <c r="M17" s="83">
        <f t="shared" si="0"/>
        <v>500000</v>
      </c>
    </row>
    <row r="18" spans="1:13" ht="15.75">
      <c r="A18" s="2" t="s">
        <v>537</v>
      </c>
      <c r="B18" s="83">
        <v>0</v>
      </c>
      <c r="C18" s="83">
        <v>0</v>
      </c>
      <c r="D18" s="83">
        <v>0</v>
      </c>
      <c r="E18" s="83">
        <f>SUM(B18:D18)</f>
        <v>0</v>
      </c>
      <c r="F18" s="83">
        <v>69600</v>
      </c>
      <c r="G18" s="83">
        <v>0</v>
      </c>
      <c r="H18" s="83">
        <v>0</v>
      </c>
      <c r="I18" s="83">
        <f t="shared" si="2"/>
        <v>69600</v>
      </c>
      <c r="J18" s="83">
        <v>69600</v>
      </c>
      <c r="K18" s="83">
        <v>0</v>
      </c>
      <c r="L18" s="83">
        <v>0</v>
      </c>
      <c r="M18" s="83">
        <f>SUM(J18:L18)</f>
        <v>69600</v>
      </c>
    </row>
    <row r="19" spans="1:13" ht="15.75">
      <c r="A19" s="2" t="s">
        <v>158</v>
      </c>
      <c r="B19" s="83">
        <v>105175432</v>
      </c>
      <c r="C19" s="83">
        <v>0</v>
      </c>
      <c r="D19" s="83">
        <v>0</v>
      </c>
      <c r="E19" s="83">
        <f t="shared" si="1"/>
        <v>105175432</v>
      </c>
      <c r="F19" s="83">
        <v>105105832</v>
      </c>
      <c r="G19" s="83">
        <v>0</v>
      </c>
      <c r="H19" s="83">
        <v>0</v>
      </c>
      <c r="I19" s="83">
        <f t="shared" si="2"/>
        <v>105105832</v>
      </c>
      <c r="J19" s="83">
        <v>102863400</v>
      </c>
      <c r="K19" s="83">
        <v>0</v>
      </c>
      <c r="L19" s="83">
        <v>0</v>
      </c>
      <c r="M19" s="83">
        <f t="shared" si="0"/>
        <v>102863400</v>
      </c>
    </row>
    <row r="20" spans="1:13" ht="31.5">
      <c r="A20" s="91" t="s">
        <v>46</v>
      </c>
      <c r="B20" s="106">
        <f>SUM(B11:B19)</f>
        <v>461267877</v>
      </c>
      <c r="C20" s="106">
        <f aca="true" t="shared" si="3" ref="C20:M20">SUM(C11:C19)</f>
        <v>6000000</v>
      </c>
      <c r="D20" s="106">
        <f t="shared" si="3"/>
        <v>0</v>
      </c>
      <c r="E20" s="106">
        <f t="shared" si="3"/>
        <v>467267877</v>
      </c>
      <c r="F20" s="106">
        <f t="shared" si="3"/>
        <v>562895218</v>
      </c>
      <c r="G20" s="106">
        <f t="shared" si="3"/>
        <v>6000000</v>
      </c>
      <c r="H20" s="106">
        <f t="shared" si="3"/>
        <v>0</v>
      </c>
      <c r="I20" s="106">
        <f t="shared" si="3"/>
        <v>568895218</v>
      </c>
      <c r="J20" s="106">
        <f t="shared" si="3"/>
        <v>562895218</v>
      </c>
      <c r="K20" s="106">
        <f t="shared" si="3"/>
        <v>6000000</v>
      </c>
      <c r="L20" s="106">
        <f t="shared" si="3"/>
        <v>0</v>
      </c>
      <c r="M20" s="106">
        <f t="shared" si="3"/>
        <v>568895218</v>
      </c>
    </row>
    <row r="21" spans="1:13" ht="15.75">
      <c r="A21" s="2" t="s">
        <v>22</v>
      </c>
      <c r="B21" s="92">
        <v>10000000</v>
      </c>
      <c r="C21" s="92">
        <v>0</v>
      </c>
      <c r="D21" s="92">
        <v>0</v>
      </c>
      <c r="E21" s="1">
        <f t="shared" si="1"/>
        <v>10000000</v>
      </c>
      <c r="F21" s="1">
        <v>10000000</v>
      </c>
      <c r="G21" s="1">
        <v>0</v>
      </c>
      <c r="H21" s="1">
        <v>0</v>
      </c>
      <c r="I21" s="83">
        <f t="shared" si="2"/>
        <v>10000000</v>
      </c>
      <c r="J21" s="1">
        <v>10000000</v>
      </c>
      <c r="K21" s="1">
        <v>0</v>
      </c>
      <c r="L21" s="1">
        <v>0</v>
      </c>
      <c r="M21" s="1">
        <f aca="true" t="shared" si="4" ref="M21:M67">SUM(J21:L21)</f>
        <v>10000000</v>
      </c>
    </row>
    <row r="22" spans="1:13" ht="15.75">
      <c r="A22" s="2" t="s">
        <v>21</v>
      </c>
      <c r="B22" s="92">
        <v>1000000</v>
      </c>
      <c r="C22" s="92">
        <v>0</v>
      </c>
      <c r="D22" s="92">
        <v>0</v>
      </c>
      <c r="E22" s="1">
        <f t="shared" si="1"/>
        <v>1000000</v>
      </c>
      <c r="F22" s="1">
        <v>1000000</v>
      </c>
      <c r="G22" s="1">
        <v>0</v>
      </c>
      <c r="H22" s="1">
        <v>0</v>
      </c>
      <c r="I22" s="83">
        <f t="shared" si="2"/>
        <v>1000000</v>
      </c>
      <c r="J22" s="1">
        <v>0</v>
      </c>
      <c r="K22" s="1">
        <v>0</v>
      </c>
      <c r="L22" s="1">
        <v>0</v>
      </c>
      <c r="M22" s="1">
        <f t="shared" si="4"/>
        <v>0</v>
      </c>
    </row>
    <row r="23" spans="1:13" ht="15.75">
      <c r="A23" s="2" t="s">
        <v>345</v>
      </c>
      <c r="B23" s="92">
        <v>126400000</v>
      </c>
      <c r="C23" s="92">
        <v>0</v>
      </c>
      <c r="D23" s="92">
        <v>0</v>
      </c>
      <c r="E23" s="1">
        <f t="shared" si="1"/>
        <v>126400000</v>
      </c>
      <c r="F23" s="1">
        <v>126400000</v>
      </c>
      <c r="G23" s="1">
        <v>0</v>
      </c>
      <c r="H23" s="1">
        <v>0</v>
      </c>
      <c r="I23" s="83">
        <f t="shared" si="2"/>
        <v>126400000</v>
      </c>
      <c r="J23" s="1">
        <v>126400000</v>
      </c>
      <c r="K23" s="1">
        <v>0</v>
      </c>
      <c r="L23" s="1">
        <v>0</v>
      </c>
      <c r="M23" s="1">
        <f t="shared" si="4"/>
        <v>126400000</v>
      </c>
    </row>
    <row r="24" spans="1:13" ht="15.75">
      <c r="A24" s="2" t="s">
        <v>359</v>
      </c>
      <c r="B24" s="92">
        <v>7000000</v>
      </c>
      <c r="C24" s="92">
        <v>0</v>
      </c>
      <c r="D24" s="92">
        <v>0</v>
      </c>
      <c r="E24" s="1">
        <f t="shared" si="1"/>
        <v>7000000</v>
      </c>
      <c r="F24" s="1">
        <v>7000000</v>
      </c>
      <c r="G24" s="1">
        <v>0</v>
      </c>
      <c r="H24" s="1">
        <v>0</v>
      </c>
      <c r="I24" s="83">
        <f t="shared" si="2"/>
        <v>7000000</v>
      </c>
      <c r="J24" s="1">
        <v>7000000</v>
      </c>
      <c r="K24" s="1">
        <v>0</v>
      </c>
      <c r="L24" s="1">
        <v>0</v>
      </c>
      <c r="M24" s="1">
        <f t="shared" si="4"/>
        <v>7000000</v>
      </c>
    </row>
    <row r="25" spans="1:13" ht="15.75">
      <c r="A25" s="2" t="s">
        <v>363</v>
      </c>
      <c r="B25" s="92">
        <v>6000000</v>
      </c>
      <c r="C25" s="92">
        <v>0</v>
      </c>
      <c r="D25" s="92">
        <v>0</v>
      </c>
      <c r="E25" s="1">
        <f t="shared" si="1"/>
        <v>6000000</v>
      </c>
      <c r="F25" s="1">
        <v>6000000</v>
      </c>
      <c r="G25" s="1">
        <v>0</v>
      </c>
      <c r="H25" s="1">
        <v>0</v>
      </c>
      <c r="I25" s="83">
        <f t="shared" si="2"/>
        <v>6000000</v>
      </c>
      <c r="J25" s="1">
        <v>6000000</v>
      </c>
      <c r="K25" s="1">
        <v>0</v>
      </c>
      <c r="L25" s="1">
        <v>0</v>
      </c>
      <c r="M25" s="1">
        <f t="shared" si="4"/>
        <v>6000000</v>
      </c>
    </row>
    <row r="26" spans="1:13" ht="15.75">
      <c r="A26" s="2" t="s">
        <v>344</v>
      </c>
      <c r="B26" s="92">
        <v>0</v>
      </c>
      <c r="C26" s="92">
        <v>57000000</v>
      </c>
      <c r="D26" s="92">
        <v>0</v>
      </c>
      <c r="E26" s="1">
        <f t="shared" si="1"/>
        <v>57000000</v>
      </c>
      <c r="F26" s="1">
        <v>0</v>
      </c>
      <c r="G26" s="1">
        <v>57000000</v>
      </c>
      <c r="H26" s="1">
        <v>0</v>
      </c>
      <c r="I26" s="83">
        <f t="shared" si="2"/>
        <v>57000000</v>
      </c>
      <c r="J26" s="1">
        <v>0</v>
      </c>
      <c r="K26" s="1">
        <v>57000000</v>
      </c>
      <c r="L26" s="1">
        <v>0</v>
      </c>
      <c r="M26" s="1">
        <f t="shared" si="4"/>
        <v>57000000</v>
      </c>
    </row>
    <row r="27" spans="1:13" ht="15.75">
      <c r="A27" s="2" t="s">
        <v>169</v>
      </c>
      <c r="B27" s="92">
        <v>0</v>
      </c>
      <c r="C27" s="92">
        <v>1800000</v>
      </c>
      <c r="D27" s="92">
        <v>0</v>
      </c>
      <c r="E27" s="1">
        <f t="shared" si="1"/>
        <v>1800000</v>
      </c>
      <c r="F27" s="1">
        <v>0</v>
      </c>
      <c r="G27" s="1">
        <v>1800000</v>
      </c>
      <c r="H27" s="1">
        <v>0</v>
      </c>
      <c r="I27" s="83">
        <f t="shared" si="2"/>
        <v>1800000</v>
      </c>
      <c r="J27" s="1">
        <v>0</v>
      </c>
      <c r="K27" s="1">
        <v>0</v>
      </c>
      <c r="L27" s="1">
        <v>0</v>
      </c>
      <c r="M27" s="1">
        <f t="shared" si="4"/>
        <v>0</v>
      </c>
    </row>
    <row r="28" spans="1:13" ht="15.75">
      <c r="A28" s="2" t="s">
        <v>170</v>
      </c>
      <c r="B28" s="92">
        <v>0</v>
      </c>
      <c r="C28" s="92">
        <v>1080000</v>
      </c>
      <c r="D28" s="92">
        <v>0</v>
      </c>
      <c r="E28" s="1">
        <f t="shared" si="1"/>
        <v>1080000</v>
      </c>
      <c r="F28" s="1">
        <v>0</v>
      </c>
      <c r="G28" s="1">
        <v>1080000</v>
      </c>
      <c r="H28" s="1">
        <v>0</v>
      </c>
      <c r="I28" s="83">
        <f t="shared" si="2"/>
        <v>1080000</v>
      </c>
      <c r="J28" s="1">
        <v>0</v>
      </c>
      <c r="K28" s="1">
        <v>1080000</v>
      </c>
      <c r="L28" s="1">
        <v>0</v>
      </c>
      <c r="M28" s="1">
        <f t="shared" si="4"/>
        <v>1080000</v>
      </c>
    </row>
    <row r="29" spans="1:13" ht="15.75">
      <c r="A29" s="2" t="s">
        <v>346</v>
      </c>
      <c r="B29" s="92">
        <v>0</v>
      </c>
      <c r="C29" s="92">
        <v>500000</v>
      </c>
      <c r="D29" s="92">
        <v>0</v>
      </c>
      <c r="E29" s="1">
        <f t="shared" si="1"/>
        <v>500000</v>
      </c>
      <c r="F29" s="1">
        <v>0</v>
      </c>
      <c r="G29" s="1">
        <v>500000</v>
      </c>
      <c r="H29" s="1">
        <v>0</v>
      </c>
      <c r="I29" s="83">
        <f t="shared" si="2"/>
        <v>500000</v>
      </c>
      <c r="J29" s="1">
        <v>0</v>
      </c>
      <c r="K29" s="1">
        <v>0</v>
      </c>
      <c r="L29" s="1">
        <v>0</v>
      </c>
      <c r="M29" s="1">
        <f t="shared" si="4"/>
        <v>0</v>
      </c>
    </row>
    <row r="30" spans="1:13" ht="15.75">
      <c r="A30" s="2" t="s">
        <v>159</v>
      </c>
      <c r="B30" s="92">
        <v>0</v>
      </c>
      <c r="C30" s="92">
        <v>2000000</v>
      </c>
      <c r="D30" s="92">
        <v>0</v>
      </c>
      <c r="E30" s="1">
        <f t="shared" si="1"/>
        <v>2000000</v>
      </c>
      <c r="F30" s="1">
        <v>0</v>
      </c>
      <c r="G30" s="1">
        <v>2000000</v>
      </c>
      <c r="H30" s="1">
        <v>0</v>
      </c>
      <c r="I30" s="83">
        <f t="shared" si="2"/>
        <v>2000000</v>
      </c>
      <c r="J30" s="1">
        <v>0</v>
      </c>
      <c r="K30" s="1">
        <v>1424000</v>
      </c>
      <c r="L30" s="1">
        <v>0</v>
      </c>
      <c r="M30" s="1">
        <f t="shared" si="4"/>
        <v>1424000</v>
      </c>
    </row>
    <row r="31" spans="1:13" ht="15.75">
      <c r="A31" s="2" t="s">
        <v>347</v>
      </c>
      <c r="B31" s="92">
        <v>0</v>
      </c>
      <c r="C31" s="92">
        <v>4500000</v>
      </c>
      <c r="D31" s="92">
        <v>0</v>
      </c>
      <c r="E31" s="1">
        <f t="shared" si="1"/>
        <v>4500000</v>
      </c>
      <c r="F31" s="1">
        <v>0</v>
      </c>
      <c r="G31" s="1">
        <v>4700000</v>
      </c>
      <c r="H31" s="1">
        <v>0</v>
      </c>
      <c r="I31" s="83">
        <f t="shared" si="2"/>
        <v>4700000</v>
      </c>
      <c r="J31" s="1">
        <v>0</v>
      </c>
      <c r="K31" s="1">
        <v>4700000</v>
      </c>
      <c r="L31" s="1">
        <v>0</v>
      </c>
      <c r="M31" s="1">
        <f t="shared" si="4"/>
        <v>4700000</v>
      </c>
    </row>
    <row r="32" spans="1:13" ht="15.75">
      <c r="A32" s="2" t="s">
        <v>348</v>
      </c>
      <c r="B32" s="92">
        <v>0</v>
      </c>
      <c r="C32" s="92">
        <v>1000000</v>
      </c>
      <c r="D32" s="92">
        <v>0</v>
      </c>
      <c r="E32" s="1">
        <f t="shared" si="1"/>
        <v>1000000</v>
      </c>
      <c r="F32" s="1">
        <v>0</v>
      </c>
      <c r="G32" s="1">
        <v>1000000</v>
      </c>
      <c r="H32" s="1">
        <v>0</v>
      </c>
      <c r="I32" s="83">
        <f t="shared" si="2"/>
        <v>1000000</v>
      </c>
      <c r="J32" s="1">
        <v>0</v>
      </c>
      <c r="K32" s="1">
        <v>895000</v>
      </c>
      <c r="L32" s="1">
        <v>0</v>
      </c>
      <c r="M32" s="1">
        <f t="shared" si="4"/>
        <v>895000</v>
      </c>
    </row>
    <row r="33" spans="1:13" ht="15.75">
      <c r="A33" s="2" t="s">
        <v>349</v>
      </c>
      <c r="B33" s="92">
        <v>0</v>
      </c>
      <c r="C33" s="92">
        <v>6000000</v>
      </c>
      <c r="D33" s="92">
        <v>0</v>
      </c>
      <c r="E33" s="1">
        <f t="shared" si="1"/>
        <v>6000000</v>
      </c>
      <c r="F33" s="1">
        <v>0</v>
      </c>
      <c r="G33" s="1">
        <v>6000000</v>
      </c>
      <c r="H33" s="1">
        <v>0</v>
      </c>
      <c r="I33" s="83">
        <f t="shared" si="2"/>
        <v>6000000</v>
      </c>
      <c r="J33" s="1">
        <v>0</v>
      </c>
      <c r="K33" s="1">
        <v>5985000</v>
      </c>
      <c r="L33" s="1">
        <v>0</v>
      </c>
      <c r="M33" s="1">
        <f t="shared" si="4"/>
        <v>5985000</v>
      </c>
    </row>
    <row r="34" spans="1:13" ht="15.75">
      <c r="A34" s="2" t="s">
        <v>160</v>
      </c>
      <c r="B34" s="92">
        <v>0</v>
      </c>
      <c r="C34" s="92">
        <v>1500000</v>
      </c>
      <c r="D34" s="92">
        <v>0</v>
      </c>
      <c r="E34" s="1">
        <f t="shared" si="1"/>
        <v>1500000</v>
      </c>
      <c r="F34" s="1">
        <v>0</v>
      </c>
      <c r="G34" s="1">
        <v>1500000</v>
      </c>
      <c r="H34" s="1">
        <v>0</v>
      </c>
      <c r="I34" s="83">
        <f t="shared" si="2"/>
        <v>1500000</v>
      </c>
      <c r="J34" s="1">
        <v>0</v>
      </c>
      <c r="K34" s="1">
        <v>1500000</v>
      </c>
      <c r="L34" s="1">
        <v>0</v>
      </c>
      <c r="M34" s="1">
        <f t="shared" si="4"/>
        <v>1500000</v>
      </c>
    </row>
    <row r="35" spans="1:13" ht="15.75">
      <c r="A35" s="2" t="s">
        <v>173</v>
      </c>
      <c r="B35" s="92">
        <v>0</v>
      </c>
      <c r="C35" s="92">
        <v>12000000</v>
      </c>
      <c r="D35" s="92">
        <v>0</v>
      </c>
      <c r="E35" s="1">
        <f t="shared" si="1"/>
        <v>12000000</v>
      </c>
      <c r="F35" s="1">
        <v>0</v>
      </c>
      <c r="G35" s="1">
        <v>12000000</v>
      </c>
      <c r="H35" s="1">
        <v>0</v>
      </c>
      <c r="I35" s="83">
        <f t="shared" si="2"/>
        <v>12000000</v>
      </c>
      <c r="J35" s="1">
        <v>0</v>
      </c>
      <c r="K35" s="1">
        <v>12000000</v>
      </c>
      <c r="L35" s="1">
        <v>0</v>
      </c>
      <c r="M35" s="1">
        <f t="shared" si="4"/>
        <v>12000000</v>
      </c>
    </row>
    <row r="36" spans="1:13" ht="15.75">
      <c r="A36" s="2" t="s">
        <v>350</v>
      </c>
      <c r="B36" s="92">
        <v>0</v>
      </c>
      <c r="C36" s="92">
        <v>2000000</v>
      </c>
      <c r="D36" s="92">
        <v>0</v>
      </c>
      <c r="E36" s="1">
        <f t="shared" si="1"/>
        <v>2000000</v>
      </c>
      <c r="F36" s="1">
        <v>0</v>
      </c>
      <c r="G36" s="1">
        <v>2000000</v>
      </c>
      <c r="H36" s="1">
        <v>0</v>
      </c>
      <c r="I36" s="83">
        <f t="shared" si="2"/>
        <v>2000000</v>
      </c>
      <c r="J36" s="1">
        <v>0</v>
      </c>
      <c r="K36" s="1">
        <v>2000000</v>
      </c>
      <c r="L36" s="1">
        <v>0</v>
      </c>
      <c r="M36" s="1">
        <f t="shared" si="4"/>
        <v>2000000</v>
      </c>
    </row>
    <row r="37" spans="1:13" ht="15.75">
      <c r="A37" s="2" t="s">
        <v>351</v>
      </c>
      <c r="B37" s="92">
        <v>0</v>
      </c>
      <c r="C37" s="92">
        <v>15000000</v>
      </c>
      <c r="D37" s="92">
        <v>0</v>
      </c>
      <c r="E37" s="1">
        <f t="shared" si="1"/>
        <v>15000000</v>
      </c>
      <c r="F37" s="1">
        <v>0</v>
      </c>
      <c r="G37" s="1">
        <v>17928000</v>
      </c>
      <c r="H37" s="1">
        <v>0</v>
      </c>
      <c r="I37" s="83">
        <f t="shared" si="2"/>
        <v>17928000</v>
      </c>
      <c r="J37" s="1">
        <v>0</v>
      </c>
      <c r="K37" s="1">
        <v>17928000</v>
      </c>
      <c r="L37" s="1">
        <v>0</v>
      </c>
      <c r="M37" s="1">
        <f t="shared" si="4"/>
        <v>17928000</v>
      </c>
    </row>
    <row r="38" spans="1:13" ht="15.75">
      <c r="A38" s="2" t="s">
        <v>174</v>
      </c>
      <c r="B38" s="92">
        <v>0</v>
      </c>
      <c r="C38" s="92">
        <v>1000000</v>
      </c>
      <c r="D38" s="92">
        <v>0</v>
      </c>
      <c r="E38" s="1">
        <f t="shared" si="1"/>
        <v>1000000</v>
      </c>
      <c r="F38" s="1">
        <v>0</v>
      </c>
      <c r="G38" s="1">
        <v>1000000</v>
      </c>
      <c r="H38" s="1">
        <v>0</v>
      </c>
      <c r="I38" s="83">
        <f t="shared" si="2"/>
        <v>1000000</v>
      </c>
      <c r="J38" s="1">
        <v>0</v>
      </c>
      <c r="K38" s="1">
        <v>1000000</v>
      </c>
      <c r="L38" s="1">
        <v>0</v>
      </c>
      <c r="M38" s="1">
        <f t="shared" si="4"/>
        <v>1000000</v>
      </c>
    </row>
    <row r="39" spans="1:13" ht="31.5">
      <c r="A39" s="2" t="s">
        <v>367</v>
      </c>
      <c r="B39" s="92">
        <v>0</v>
      </c>
      <c r="C39" s="92">
        <v>99712296</v>
      </c>
      <c r="D39" s="92">
        <v>0</v>
      </c>
      <c r="E39" s="1">
        <f t="shared" si="1"/>
        <v>99712296</v>
      </c>
      <c r="F39" s="1">
        <v>0</v>
      </c>
      <c r="G39" s="1">
        <v>99712296</v>
      </c>
      <c r="H39" s="1">
        <v>0</v>
      </c>
      <c r="I39" s="83">
        <f t="shared" si="2"/>
        <v>99712296</v>
      </c>
      <c r="J39" s="1">
        <v>0</v>
      </c>
      <c r="K39" s="1">
        <v>99712296</v>
      </c>
      <c r="L39" s="1">
        <v>0</v>
      </c>
      <c r="M39" s="1">
        <f t="shared" si="4"/>
        <v>99712296</v>
      </c>
    </row>
    <row r="40" spans="1:13" ht="15.75">
      <c r="A40" s="2" t="s">
        <v>366</v>
      </c>
      <c r="B40" s="92">
        <v>0</v>
      </c>
      <c r="C40" s="92">
        <v>62947000</v>
      </c>
      <c r="D40" s="92">
        <v>0</v>
      </c>
      <c r="E40" s="1">
        <f t="shared" si="1"/>
        <v>62947000</v>
      </c>
      <c r="F40" s="1">
        <v>0</v>
      </c>
      <c r="G40" s="1">
        <v>60019000</v>
      </c>
      <c r="H40" s="1">
        <v>0</v>
      </c>
      <c r="I40" s="83">
        <f t="shared" si="2"/>
        <v>60019000</v>
      </c>
      <c r="J40" s="1">
        <v>0</v>
      </c>
      <c r="K40" s="1">
        <v>60019000</v>
      </c>
      <c r="L40" s="1">
        <v>0</v>
      </c>
      <c r="M40" s="1">
        <f t="shared" si="4"/>
        <v>60019000</v>
      </c>
    </row>
    <row r="41" spans="1:13" ht="15.75">
      <c r="A41" s="2" t="s">
        <v>352</v>
      </c>
      <c r="B41" s="92">
        <v>0</v>
      </c>
      <c r="C41" s="92">
        <v>31600000</v>
      </c>
      <c r="D41" s="92">
        <v>0</v>
      </c>
      <c r="E41" s="1">
        <f t="shared" si="1"/>
        <v>31600000</v>
      </c>
      <c r="F41" s="1">
        <v>0</v>
      </c>
      <c r="G41" s="1">
        <v>31600000</v>
      </c>
      <c r="H41" s="1">
        <v>0</v>
      </c>
      <c r="I41" s="83">
        <f t="shared" si="2"/>
        <v>31600000</v>
      </c>
      <c r="J41" s="1">
        <v>0</v>
      </c>
      <c r="K41" s="1">
        <v>31600000</v>
      </c>
      <c r="L41" s="1">
        <v>0</v>
      </c>
      <c r="M41" s="1">
        <f t="shared" si="4"/>
        <v>31600000</v>
      </c>
    </row>
    <row r="42" spans="1:13" ht="15.75">
      <c r="A42" s="2" t="s">
        <v>408</v>
      </c>
      <c r="B42" s="92">
        <v>0</v>
      </c>
      <c r="C42" s="92">
        <v>886291</v>
      </c>
      <c r="D42" s="92">
        <v>0</v>
      </c>
      <c r="E42" s="1">
        <f t="shared" si="1"/>
        <v>886291</v>
      </c>
      <c r="F42" s="1">
        <v>0</v>
      </c>
      <c r="G42" s="1">
        <v>886291</v>
      </c>
      <c r="H42" s="1">
        <v>0</v>
      </c>
      <c r="I42" s="83">
        <f t="shared" si="2"/>
        <v>886291</v>
      </c>
      <c r="J42" s="1">
        <v>0</v>
      </c>
      <c r="K42" s="1">
        <v>886291</v>
      </c>
      <c r="L42" s="1">
        <v>0</v>
      </c>
      <c r="M42" s="1">
        <f t="shared" si="4"/>
        <v>886291</v>
      </c>
    </row>
    <row r="43" spans="1:13" ht="15.75">
      <c r="A43" s="2" t="s">
        <v>409</v>
      </c>
      <c r="B43" s="92">
        <v>0</v>
      </c>
      <c r="C43" s="92">
        <v>32618023</v>
      </c>
      <c r="D43" s="92">
        <v>0</v>
      </c>
      <c r="E43" s="1">
        <f t="shared" si="1"/>
        <v>32618023</v>
      </c>
      <c r="F43" s="1">
        <v>0</v>
      </c>
      <c r="G43" s="1">
        <v>33597603</v>
      </c>
      <c r="H43" s="1">
        <v>0</v>
      </c>
      <c r="I43" s="83">
        <f t="shared" si="2"/>
        <v>33597603</v>
      </c>
      <c r="J43" s="1">
        <v>0</v>
      </c>
      <c r="K43" s="1">
        <v>33597802</v>
      </c>
      <c r="L43" s="1">
        <v>0</v>
      </c>
      <c r="M43" s="1">
        <f t="shared" si="4"/>
        <v>33597802</v>
      </c>
    </row>
    <row r="44" spans="1:13" ht="15.75">
      <c r="A44" s="2" t="s">
        <v>403</v>
      </c>
      <c r="B44" s="92">
        <v>0</v>
      </c>
      <c r="C44" s="92">
        <v>42000</v>
      </c>
      <c r="D44" s="92">
        <v>0</v>
      </c>
      <c r="E44" s="1">
        <f t="shared" si="1"/>
        <v>42000</v>
      </c>
      <c r="F44" s="1">
        <v>0</v>
      </c>
      <c r="G44" s="1">
        <v>42000</v>
      </c>
      <c r="H44" s="1">
        <v>0</v>
      </c>
      <c r="I44" s="83">
        <f t="shared" si="2"/>
        <v>42000</v>
      </c>
      <c r="J44" s="1">
        <v>0</v>
      </c>
      <c r="K44" s="1">
        <v>42000</v>
      </c>
      <c r="L44" s="1">
        <v>0</v>
      </c>
      <c r="M44" s="1">
        <f t="shared" si="4"/>
        <v>42000</v>
      </c>
    </row>
    <row r="45" spans="1:13" ht="31.5">
      <c r="A45" s="2" t="s">
        <v>353</v>
      </c>
      <c r="B45" s="92">
        <v>0</v>
      </c>
      <c r="C45" s="92">
        <v>1552000</v>
      </c>
      <c r="D45" s="92">
        <v>0</v>
      </c>
      <c r="E45" s="1">
        <f t="shared" si="1"/>
        <v>1552000</v>
      </c>
      <c r="F45" s="1">
        <v>0</v>
      </c>
      <c r="G45" s="1">
        <v>1552000</v>
      </c>
      <c r="H45" s="1">
        <v>0</v>
      </c>
      <c r="I45" s="83">
        <f t="shared" si="2"/>
        <v>1552000</v>
      </c>
      <c r="J45" s="1">
        <v>0</v>
      </c>
      <c r="K45" s="1">
        <v>1552000</v>
      </c>
      <c r="L45" s="1">
        <v>0</v>
      </c>
      <c r="M45" s="1">
        <f t="shared" si="4"/>
        <v>1552000</v>
      </c>
    </row>
    <row r="46" spans="1:13" ht="31.5">
      <c r="A46" s="2" t="s">
        <v>434</v>
      </c>
      <c r="B46" s="92">
        <v>0</v>
      </c>
      <c r="C46" s="92">
        <v>0</v>
      </c>
      <c r="D46" s="92">
        <v>0</v>
      </c>
      <c r="E46" s="1">
        <f>SUM(B46:D46)</f>
        <v>0</v>
      </c>
      <c r="F46" s="1">
        <v>0</v>
      </c>
      <c r="G46" s="1">
        <v>1000000</v>
      </c>
      <c r="H46" s="1">
        <v>0</v>
      </c>
      <c r="I46" s="83">
        <f t="shared" si="2"/>
        <v>1000000</v>
      </c>
      <c r="J46" s="1">
        <v>0</v>
      </c>
      <c r="K46" s="1">
        <v>1000000</v>
      </c>
      <c r="L46" s="1">
        <v>0</v>
      </c>
      <c r="M46" s="1">
        <f>SUM(J46:L46)</f>
        <v>1000000</v>
      </c>
    </row>
    <row r="47" spans="1:13" ht="15.75">
      <c r="A47" s="2" t="s">
        <v>411</v>
      </c>
      <c r="B47" s="92">
        <v>0</v>
      </c>
      <c r="C47" s="92">
        <v>1000000</v>
      </c>
      <c r="D47" s="92">
        <v>0</v>
      </c>
      <c r="E47" s="1">
        <f t="shared" si="1"/>
        <v>1000000</v>
      </c>
      <c r="F47" s="1">
        <v>0</v>
      </c>
      <c r="G47" s="1">
        <v>1000000</v>
      </c>
      <c r="H47" s="1">
        <v>0</v>
      </c>
      <c r="I47" s="83">
        <f t="shared" si="2"/>
        <v>1000000</v>
      </c>
      <c r="J47" s="1">
        <v>0</v>
      </c>
      <c r="K47" s="1">
        <v>1000000</v>
      </c>
      <c r="L47" s="1">
        <v>0</v>
      </c>
      <c r="M47" s="1">
        <f t="shared" si="4"/>
        <v>1000000</v>
      </c>
    </row>
    <row r="48" spans="1:13" ht="15.75">
      <c r="A48" s="2" t="s">
        <v>354</v>
      </c>
      <c r="B48" s="92">
        <v>0</v>
      </c>
      <c r="C48" s="92">
        <v>2000000</v>
      </c>
      <c r="D48" s="92">
        <v>0</v>
      </c>
      <c r="E48" s="1">
        <f t="shared" si="1"/>
        <v>2000000</v>
      </c>
      <c r="F48" s="1">
        <v>0</v>
      </c>
      <c r="G48" s="1">
        <v>1800000</v>
      </c>
      <c r="H48" s="1">
        <v>0</v>
      </c>
      <c r="I48" s="83">
        <f t="shared" si="2"/>
        <v>1800000</v>
      </c>
      <c r="J48" s="1">
        <v>0</v>
      </c>
      <c r="K48" s="1">
        <v>1750000</v>
      </c>
      <c r="L48" s="1">
        <v>0</v>
      </c>
      <c r="M48" s="1">
        <f t="shared" si="4"/>
        <v>1750000</v>
      </c>
    </row>
    <row r="49" spans="1:13" ht="31.5">
      <c r="A49" s="2" t="s">
        <v>355</v>
      </c>
      <c r="B49" s="92">
        <v>0</v>
      </c>
      <c r="C49" s="92">
        <v>2000000</v>
      </c>
      <c r="D49" s="92">
        <v>0</v>
      </c>
      <c r="E49" s="1">
        <f t="shared" si="1"/>
        <v>2000000</v>
      </c>
      <c r="F49" s="1">
        <v>0</v>
      </c>
      <c r="G49" s="1">
        <v>2000000</v>
      </c>
      <c r="H49" s="1">
        <v>0</v>
      </c>
      <c r="I49" s="83">
        <f t="shared" si="2"/>
        <v>2000000</v>
      </c>
      <c r="J49" s="1">
        <v>0</v>
      </c>
      <c r="K49" s="1">
        <v>2000000</v>
      </c>
      <c r="L49" s="1">
        <v>0</v>
      </c>
      <c r="M49" s="1">
        <f t="shared" si="4"/>
        <v>2000000</v>
      </c>
    </row>
    <row r="50" spans="1:13" ht="15.75">
      <c r="A50" s="2" t="s">
        <v>443</v>
      </c>
      <c r="B50" s="92">
        <v>0</v>
      </c>
      <c r="C50" s="92">
        <v>0</v>
      </c>
      <c r="D50" s="92">
        <v>0</v>
      </c>
      <c r="E50" s="1">
        <f>SUM(B50:D50)</f>
        <v>0</v>
      </c>
      <c r="F50" s="1">
        <v>0</v>
      </c>
      <c r="G50" s="1">
        <v>3000000</v>
      </c>
      <c r="H50" s="1">
        <v>0</v>
      </c>
      <c r="I50" s="83">
        <f t="shared" si="2"/>
        <v>3000000</v>
      </c>
      <c r="J50" s="1">
        <v>0</v>
      </c>
      <c r="K50" s="1">
        <v>3000000</v>
      </c>
      <c r="L50" s="1">
        <v>0</v>
      </c>
      <c r="M50" s="1">
        <f>SUM(J50:L50)</f>
        <v>3000000</v>
      </c>
    </row>
    <row r="51" spans="1:13" ht="15.75">
      <c r="A51" s="2" t="s">
        <v>356</v>
      </c>
      <c r="B51" s="92">
        <v>0</v>
      </c>
      <c r="C51" s="92">
        <v>1800000</v>
      </c>
      <c r="D51" s="92">
        <v>0</v>
      </c>
      <c r="E51" s="1">
        <f t="shared" si="1"/>
        <v>1800000</v>
      </c>
      <c r="F51" s="1">
        <v>0</v>
      </c>
      <c r="G51" s="1">
        <v>1800000</v>
      </c>
      <c r="H51" s="1">
        <v>0</v>
      </c>
      <c r="I51" s="83">
        <f t="shared" si="2"/>
        <v>1800000</v>
      </c>
      <c r="J51" s="1">
        <v>0</v>
      </c>
      <c r="K51" s="1">
        <v>1800000</v>
      </c>
      <c r="L51" s="1">
        <v>0</v>
      </c>
      <c r="M51" s="1">
        <f t="shared" si="4"/>
        <v>1800000</v>
      </c>
    </row>
    <row r="52" spans="1:13" ht="15.75">
      <c r="A52" s="2" t="s">
        <v>357</v>
      </c>
      <c r="B52" s="92">
        <v>0</v>
      </c>
      <c r="C52" s="92">
        <v>1800000</v>
      </c>
      <c r="D52" s="92">
        <v>0</v>
      </c>
      <c r="E52" s="1">
        <f t="shared" si="1"/>
        <v>1800000</v>
      </c>
      <c r="F52" s="1">
        <v>0</v>
      </c>
      <c r="G52" s="1">
        <v>1800000</v>
      </c>
      <c r="H52" s="1">
        <v>0</v>
      </c>
      <c r="I52" s="83">
        <f t="shared" si="2"/>
        <v>1800000</v>
      </c>
      <c r="J52" s="1">
        <v>0</v>
      </c>
      <c r="K52" s="1">
        <v>1800000</v>
      </c>
      <c r="L52" s="1">
        <v>0</v>
      </c>
      <c r="M52" s="1">
        <f t="shared" si="4"/>
        <v>1800000</v>
      </c>
    </row>
    <row r="53" spans="1:13" ht="15.75">
      <c r="A53" s="2" t="s">
        <v>167</v>
      </c>
      <c r="B53" s="92">
        <v>0</v>
      </c>
      <c r="C53" s="92">
        <v>1800000</v>
      </c>
      <c r="D53" s="92">
        <v>0</v>
      </c>
      <c r="E53" s="1">
        <f t="shared" si="1"/>
        <v>1800000</v>
      </c>
      <c r="F53" s="1">
        <v>0</v>
      </c>
      <c r="G53" s="1">
        <v>1800000</v>
      </c>
      <c r="H53" s="1">
        <v>0</v>
      </c>
      <c r="I53" s="83">
        <f t="shared" si="2"/>
        <v>1800000</v>
      </c>
      <c r="J53" s="1">
        <v>0</v>
      </c>
      <c r="K53" s="1">
        <v>1800000</v>
      </c>
      <c r="L53" s="1">
        <v>0</v>
      </c>
      <c r="M53" s="1">
        <f t="shared" si="4"/>
        <v>1800000</v>
      </c>
    </row>
    <row r="54" spans="1:13" ht="15.75">
      <c r="A54" s="2" t="s">
        <v>168</v>
      </c>
      <c r="B54" s="92">
        <v>0</v>
      </c>
      <c r="C54" s="92">
        <v>1800000</v>
      </c>
      <c r="D54" s="92">
        <v>0</v>
      </c>
      <c r="E54" s="1">
        <f t="shared" si="1"/>
        <v>1800000</v>
      </c>
      <c r="F54" s="1">
        <v>0</v>
      </c>
      <c r="G54" s="1">
        <v>1800000</v>
      </c>
      <c r="H54" s="1">
        <v>0</v>
      </c>
      <c r="I54" s="83">
        <f t="shared" si="2"/>
        <v>1800000</v>
      </c>
      <c r="J54" s="1">
        <v>0</v>
      </c>
      <c r="K54" s="1">
        <v>1800000</v>
      </c>
      <c r="L54" s="1">
        <v>0</v>
      </c>
      <c r="M54" s="1">
        <f t="shared" si="4"/>
        <v>1800000</v>
      </c>
    </row>
    <row r="55" spans="1:13" ht="15.75">
      <c r="A55" s="81" t="s">
        <v>358</v>
      </c>
      <c r="B55" s="92">
        <v>0</v>
      </c>
      <c r="C55" s="92">
        <v>8000000</v>
      </c>
      <c r="D55" s="92">
        <v>0</v>
      </c>
      <c r="E55" s="1">
        <f t="shared" si="1"/>
        <v>8000000</v>
      </c>
      <c r="F55" s="1">
        <v>0</v>
      </c>
      <c r="G55" s="1">
        <v>8000000</v>
      </c>
      <c r="H55" s="1">
        <v>0</v>
      </c>
      <c r="I55" s="83">
        <f t="shared" si="2"/>
        <v>8000000</v>
      </c>
      <c r="J55" s="1">
        <v>0</v>
      </c>
      <c r="K55" s="1">
        <v>8000000</v>
      </c>
      <c r="L55" s="1">
        <v>0</v>
      </c>
      <c r="M55" s="1">
        <f t="shared" si="4"/>
        <v>8000000</v>
      </c>
    </row>
    <row r="56" spans="1:13" ht="15.75">
      <c r="A56" s="81" t="s">
        <v>360</v>
      </c>
      <c r="B56" s="92">
        <v>0</v>
      </c>
      <c r="C56" s="92">
        <v>9500000</v>
      </c>
      <c r="D56" s="92">
        <v>0</v>
      </c>
      <c r="E56" s="1">
        <f t="shared" si="1"/>
        <v>9500000</v>
      </c>
      <c r="F56" s="1">
        <v>0</v>
      </c>
      <c r="G56" s="1">
        <v>9500000</v>
      </c>
      <c r="H56" s="1">
        <v>0</v>
      </c>
      <c r="I56" s="83">
        <f t="shared" si="2"/>
        <v>9500000</v>
      </c>
      <c r="J56" s="1">
        <v>0</v>
      </c>
      <c r="K56" s="1">
        <v>9500000</v>
      </c>
      <c r="L56" s="1">
        <v>0</v>
      </c>
      <c r="M56" s="1">
        <f t="shared" si="4"/>
        <v>9500000</v>
      </c>
    </row>
    <row r="57" spans="1:13" ht="31.5">
      <c r="A57" s="81" t="s">
        <v>451</v>
      </c>
      <c r="B57" s="92">
        <v>0</v>
      </c>
      <c r="C57" s="92">
        <v>0</v>
      </c>
      <c r="D57" s="92">
        <v>0</v>
      </c>
      <c r="E57" s="1">
        <f>SUM(B57:D57)</f>
        <v>0</v>
      </c>
      <c r="F57" s="1">
        <v>0</v>
      </c>
      <c r="G57" s="1">
        <v>2000000</v>
      </c>
      <c r="H57" s="1">
        <v>0</v>
      </c>
      <c r="I57" s="83">
        <f t="shared" si="2"/>
        <v>2000000</v>
      </c>
      <c r="J57" s="1">
        <v>0</v>
      </c>
      <c r="K57" s="1">
        <v>7000000</v>
      </c>
      <c r="L57" s="1">
        <v>0</v>
      </c>
      <c r="M57" s="1">
        <f>SUM(J57:L57)</f>
        <v>7000000</v>
      </c>
    </row>
    <row r="58" spans="1:13" ht="15.75">
      <c r="A58" s="81" t="s">
        <v>406</v>
      </c>
      <c r="B58" s="92">
        <v>0</v>
      </c>
      <c r="C58" s="92">
        <v>600000</v>
      </c>
      <c r="D58" s="92">
        <v>0</v>
      </c>
      <c r="E58" s="1">
        <f t="shared" si="1"/>
        <v>600000</v>
      </c>
      <c r="F58" s="1">
        <v>0</v>
      </c>
      <c r="G58" s="1">
        <v>600000</v>
      </c>
      <c r="H58" s="1">
        <v>0</v>
      </c>
      <c r="I58" s="83">
        <f t="shared" si="2"/>
        <v>600000</v>
      </c>
      <c r="J58" s="1">
        <v>0</v>
      </c>
      <c r="K58" s="1">
        <v>600000</v>
      </c>
      <c r="L58" s="1">
        <v>0</v>
      </c>
      <c r="M58" s="1">
        <f t="shared" si="4"/>
        <v>600000</v>
      </c>
    </row>
    <row r="59" spans="1:13" ht="15.75">
      <c r="A59" s="81" t="s">
        <v>538</v>
      </c>
      <c r="B59" s="92">
        <v>0</v>
      </c>
      <c r="C59" s="92">
        <v>0</v>
      </c>
      <c r="D59" s="92">
        <v>0</v>
      </c>
      <c r="E59" s="1">
        <f>SUM(B59:D59)</f>
        <v>0</v>
      </c>
      <c r="F59" s="1">
        <v>0</v>
      </c>
      <c r="G59" s="1">
        <v>1200000</v>
      </c>
      <c r="H59" s="1">
        <v>0</v>
      </c>
      <c r="I59" s="83">
        <f t="shared" si="2"/>
        <v>1200000</v>
      </c>
      <c r="J59" s="1">
        <v>0</v>
      </c>
      <c r="K59" s="1">
        <v>1200000</v>
      </c>
      <c r="L59" s="1">
        <v>0</v>
      </c>
      <c r="M59" s="1">
        <f t="shared" si="4"/>
        <v>1200000</v>
      </c>
    </row>
    <row r="60" spans="1:13" ht="15.75">
      <c r="A60" s="81" t="s">
        <v>442</v>
      </c>
      <c r="B60" s="92">
        <v>0</v>
      </c>
      <c r="C60" s="92">
        <v>0</v>
      </c>
      <c r="D60" s="92">
        <v>0</v>
      </c>
      <c r="E60" s="1">
        <f>SUM(B60:D60)</f>
        <v>0</v>
      </c>
      <c r="F60" s="1">
        <v>0</v>
      </c>
      <c r="G60" s="1">
        <v>250000</v>
      </c>
      <c r="H60" s="1">
        <v>0</v>
      </c>
      <c r="I60" s="83">
        <f t="shared" si="2"/>
        <v>250000</v>
      </c>
      <c r="J60" s="1">
        <v>0</v>
      </c>
      <c r="K60" s="1">
        <v>250000</v>
      </c>
      <c r="L60" s="1">
        <v>0</v>
      </c>
      <c r="M60" s="1">
        <f>SUM(J60:L60)</f>
        <v>250000</v>
      </c>
    </row>
    <row r="61" spans="1:13" ht="15.75">
      <c r="A61" s="81" t="s">
        <v>361</v>
      </c>
      <c r="B61" s="92">
        <v>0</v>
      </c>
      <c r="C61" s="92">
        <v>400000</v>
      </c>
      <c r="D61" s="92">
        <v>0</v>
      </c>
      <c r="E61" s="1">
        <f t="shared" si="1"/>
        <v>400000</v>
      </c>
      <c r="F61" s="1">
        <v>0</v>
      </c>
      <c r="G61" s="1">
        <v>400000</v>
      </c>
      <c r="H61" s="1">
        <v>0</v>
      </c>
      <c r="I61" s="83">
        <f t="shared" si="2"/>
        <v>400000</v>
      </c>
      <c r="J61" s="1">
        <v>0</v>
      </c>
      <c r="K61" s="1">
        <v>350000</v>
      </c>
      <c r="L61" s="1">
        <v>0</v>
      </c>
      <c r="M61" s="1">
        <f t="shared" si="4"/>
        <v>350000</v>
      </c>
    </row>
    <row r="62" spans="1:13" ht="15.75">
      <c r="A62" s="81" t="s">
        <v>165</v>
      </c>
      <c r="B62" s="92">
        <v>0</v>
      </c>
      <c r="C62" s="92">
        <v>4000000</v>
      </c>
      <c r="D62" s="92">
        <v>0</v>
      </c>
      <c r="E62" s="1">
        <f t="shared" si="1"/>
        <v>4000000</v>
      </c>
      <c r="F62" s="1">
        <v>0</v>
      </c>
      <c r="G62" s="1">
        <v>4000000</v>
      </c>
      <c r="H62" s="1">
        <v>0</v>
      </c>
      <c r="I62" s="83">
        <f t="shared" si="2"/>
        <v>4000000</v>
      </c>
      <c r="J62" s="1">
        <v>0</v>
      </c>
      <c r="K62" s="1">
        <v>3000000</v>
      </c>
      <c r="L62" s="1">
        <v>0</v>
      </c>
      <c r="M62" s="1">
        <f t="shared" si="4"/>
        <v>3000000</v>
      </c>
    </row>
    <row r="63" spans="1:13" ht="31.5">
      <c r="A63" s="81" t="s">
        <v>362</v>
      </c>
      <c r="B63" s="92">
        <v>0</v>
      </c>
      <c r="C63" s="92">
        <v>2500000</v>
      </c>
      <c r="D63" s="92">
        <v>0</v>
      </c>
      <c r="E63" s="1">
        <f t="shared" si="1"/>
        <v>2500000</v>
      </c>
      <c r="F63" s="1">
        <v>0</v>
      </c>
      <c r="G63" s="1">
        <v>2500000</v>
      </c>
      <c r="H63" s="1">
        <v>0</v>
      </c>
      <c r="I63" s="83">
        <f t="shared" si="2"/>
        <v>2500000</v>
      </c>
      <c r="J63" s="1">
        <v>0</v>
      </c>
      <c r="K63" s="1">
        <v>2500000</v>
      </c>
      <c r="L63" s="1">
        <v>0</v>
      </c>
      <c r="M63" s="1">
        <f t="shared" si="4"/>
        <v>2500000</v>
      </c>
    </row>
    <row r="64" spans="1:13" ht="15.75">
      <c r="A64" s="81" t="s">
        <v>539</v>
      </c>
      <c r="B64" s="92">
        <v>0</v>
      </c>
      <c r="C64" s="92">
        <v>0</v>
      </c>
      <c r="D64" s="92">
        <v>0</v>
      </c>
      <c r="E64" s="1">
        <f>SUM(B64:D64)</f>
        <v>0</v>
      </c>
      <c r="F64" s="1">
        <v>0</v>
      </c>
      <c r="G64" s="1">
        <v>648000</v>
      </c>
      <c r="H64" s="1">
        <v>0</v>
      </c>
      <c r="I64" s="83">
        <f t="shared" si="2"/>
        <v>648000</v>
      </c>
      <c r="J64" s="1">
        <v>0</v>
      </c>
      <c r="K64" s="1">
        <v>648000</v>
      </c>
      <c r="L64" s="1">
        <v>0</v>
      </c>
      <c r="M64" s="1">
        <f>SUM(J64:L64)</f>
        <v>648000</v>
      </c>
    </row>
    <row r="65" spans="1:13" ht="15.75">
      <c r="A65" s="81" t="s">
        <v>166</v>
      </c>
      <c r="B65" s="92">
        <v>0</v>
      </c>
      <c r="C65" s="92">
        <v>4500000</v>
      </c>
      <c r="D65" s="92">
        <v>0</v>
      </c>
      <c r="E65" s="1">
        <f t="shared" si="1"/>
        <v>4500000</v>
      </c>
      <c r="F65" s="1">
        <v>0</v>
      </c>
      <c r="G65" s="1">
        <v>202000</v>
      </c>
      <c r="H65" s="1">
        <v>0</v>
      </c>
      <c r="I65" s="83">
        <f t="shared" si="2"/>
        <v>202000</v>
      </c>
      <c r="J65" s="1">
        <v>0</v>
      </c>
      <c r="K65" s="1">
        <v>0</v>
      </c>
      <c r="L65" s="1">
        <v>0</v>
      </c>
      <c r="M65" s="1">
        <f t="shared" si="4"/>
        <v>0</v>
      </c>
    </row>
    <row r="66" spans="1:13" ht="15.75">
      <c r="A66" s="81" t="s">
        <v>364</v>
      </c>
      <c r="B66" s="92">
        <v>0</v>
      </c>
      <c r="C66" s="92">
        <v>600000</v>
      </c>
      <c r="D66" s="92">
        <v>0</v>
      </c>
      <c r="E66" s="1">
        <f t="shared" si="1"/>
        <v>600000</v>
      </c>
      <c r="F66" s="1">
        <v>0</v>
      </c>
      <c r="G66" s="1">
        <v>600000</v>
      </c>
      <c r="H66" s="1">
        <v>0</v>
      </c>
      <c r="I66" s="83">
        <f t="shared" si="2"/>
        <v>600000</v>
      </c>
      <c r="J66" s="1">
        <v>0</v>
      </c>
      <c r="K66" s="1">
        <v>600000</v>
      </c>
      <c r="L66" s="1">
        <v>0</v>
      </c>
      <c r="M66" s="1">
        <f t="shared" si="4"/>
        <v>600000</v>
      </c>
    </row>
    <row r="67" spans="1:13" ht="15.75">
      <c r="A67" s="81" t="s">
        <v>365</v>
      </c>
      <c r="B67" s="92">
        <v>0</v>
      </c>
      <c r="C67" s="92">
        <v>10000000</v>
      </c>
      <c r="D67" s="92">
        <v>0</v>
      </c>
      <c r="E67" s="1">
        <f t="shared" si="1"/>
        <v>10000000</v>
      </c>
      <c r="F67" s="1">
        <v>0</v>
      </c>
      <c r="G67" s="1">
        <v>10000000</v>
      </c>
      <c r="H67" s="1">
        <v>0</v>
      </c>
      <c r="I67" s="83">
        <f t="shared" si="2"/>
        <v>10000000</v>
      </c>
      <c r="J67" s="1">
        <v>0</v>
      </c>
      <c r="K67" s="1">
        <v>0</v>
      </c>
      <c r="L67" s="1">
        <v>0</v>
      </c>
      <c r="M67" s="1">
        <f t="shared" si="4"/>
        <v>0</v>
      </c>
    </row>
    <row r="68" spans="1:13" ht="31.5">
      <c r="A68" s="91" t="s">
        <v>47</v>
      </c>
      <c r="B68" s="3">
        <f>SUM(B21:B67)</f>
        <v>150400000</v>
      </c>
      <c r="C68" s="3">
        <f aca="true" t="shared" si="5" ref="C68:M68">SUM(C21:C67)</f>
        <v>387037610</v>
      </c>
      <c r="D68" s="3">
        <f t="shared" si="5"/>
        <v>0</v>
      </c>
      <c r="E68" s="3">
        <f t="shared" si="5"/>
        <v>537437610</v>
      </c>
      <c r="F68" s="3">
        <f t="shared" si="5"/>
        <v>150400000</v>
      </c>
      <c r="G68" s="3">
        <f t="shared" si="5"/>
        <v>391817190</v>
      </c>
      <c r="H68" s="3">
        <f t="shared" si="5"/>
        <v>0</v>
      </c>
      <c r="I68" s="3">
        <f t="shared" si="5"/>
        <v>542217190</v>
      </c>
      <c r="J68" s="3">
        <f t="shared" si="5"/>
        <v>149400000</v>
      </c>
      <c r="K68" s="3">
        <f t="shared" si="5"/>
        <v>382519389</v>
      </c>
      <c r="L68" s="3">
        <f t="shared" si="5"/>
        <v>0</v>
      </c>
      <c r="M68" s="3">
        <f t="shared" si="5"/>
        <v>531919389</v>
      </c>
    </row>
    <row r="69" spans="1:13" ht="15.75">
      <c r="A69" s="81" t="s">
        <v>471</v>
      </c>
      <c r="B69" s="92">
        <v>0</v>
      </c>
      <c r="C69" s="92">
        <v>0</v>
      </c>
      <c r="D69" s="92">
        <v>0</v>
      </c>
      <c r="E69" s="1">
        <f>SUM(B69:D69)</f>
        <v>0</v>
      </c>
      <c r="F69" s="1">
        <v>0</v>
      </c>
      <c r="G69" s="1">
        <v>1000000</v>
      </c>
      <c r="H69" s="1">
        <v>0</v>
      </c>
      <c r="I69" s="1">
        <v>1000000</v>
      </c>
      <c r="J69" s="1">
        <v>0</v>
      </c>
      <c r="K69" s="1">
        <v>1000000</v>
      </c>
      <c r="L69" s="1">
        <v>0</v>
      </c>
      <c r="M69" s="1">
        <f aca="true" t="shared" si="6" ref="M69:M75">SUM(J69:L69)</f>
        <v>1000000</v>
      </c>
    </row>
    <row r="70" spans="1:13" ht="31.5">
      <c r="A70" s="81" t="s">
        <v>369</v>
      </c>
      <c r="B70" s="92">
        <v>0</v>
      </c>
      <c r="C70" s="92">
        <v>1000000</v>
      </c>
      <c r="D70" s="92">
        <v>0</v>
      </c>
      <c r="E70" s="1">
        <f t="shared" si="1"/>
        <v>1000000</v>
      </c>
      <c r="F70" s="1">
        <v>0</v>
      </c>
      <c r="G70" s="1">
        <v>1000000</v>
      </c>
      <c r="H70" s="1">
        <v>0</v>
      </c>
      <c r="I70" s="1">
        <v>1000000</v>
      </c>
      <c r="J70" s="1">
        <v>0</v>
      </c>
      <c r="K70" s="1">
        <v>1000000</v>
      </c>
      <c r="L70" s="1">
        <v>0</v>
      </c>
      <c r="M70" s="1">
        <f t="shared" si="6"/>
        <v>1000000</v>
      </c>
    </row>
    <row r="71" spans="1:13" ht="31.5">
      <c r="A71" s="2" t="s">
        <v>433</v>
      </c>
      <c r="B71" s="92">
        <v>0</v>
      </c>
      <c r="C71" s="92">
        <v>0</v>
      </c>
      <c r="D71" s="92">
        <v>0</v>
      </c>
      <c r="E71" s="1">
        <f>SUM(B71:D71)</f>
        <v>0</v>
      </c>
      <c r="F71" s="1">
        <v>0</v>
      </c>
      <c r="G71" s="1">
        <v>20000000</v>
      </c>
      <c r="H71" s="1">
        <v>0</v>
      </c>
      <c r="I71" s="1">
        <v>20000000</v>
      </c>
      <c r="J71" s="1">
        <v>0</v>
      </c>
      <c r="K71" s="1">
        <v>20000000</v>
      </c>
      <c r="L71" s="1">
        <v>0</v>
      </c>
      <c r="M71" s="1">
        <f t="shared" si="6"/>
        <v>20000000</v>
      </c>
    </row>
    <row r="72" spans="1:13" ht="31.5">
      <c r="A72" s="81" t="s">
        <v>402</v>
      </c>
      <c r="B72" s="92">
        <v>0</v>
      </c>
      <c r="C72" s="92">
        <v>3000000</v>
      </c>
      <c r="D72" s="92">
        <v>0</v>
      </c>
      <c r="E72" s="1">
        <f t="shared" si="1"/>
        <v>3000000</v>
      </c>
      <c r="F72" s="1">
        <v>0</v>
      </c>
      <c r="G72" s="1">
        <v>3000000</v>
      </c>
      <c r="H72" s="1">
        <v>0</v>
      </c>
      <c r="I72" s="1">
        <v>3000000</v>
      </c>
      <c r="J72" s="1">
        <v>0</v>
      </c>
      <c r="K72" s="1">
        <v>3000000</v>
      </c>
      <c r="L72" s="1">
        <v>0</v>
      </c>
      <c r="M72" s="1">
        <f t="shared" si="6"/>
        <v>3000000</v>
      </c>
    </row>
    <row r="73" spans="1:13" ht="31.5">
      <c r="A73" s="81" t="s">
        <v>370</v>
      </c>
      <c r="B73" s="92">
        <v>0</v>
      </c>
      <c r="C73" s="92">
        <v>6000000</v>
      </c>
      <c r="D73" s="92">
        <v>0</v>
      </c>
      <c r="E73" s="1">
        <f t="shared" si="1"/>
        <v>6000000</v>
      </c>
      <c r="F73" s="1">
        <v>0</v>
      </c>
      <c r="G73" s="1">
        <v>11000000</v>
      </c>
      <c r="H73" s="1">
        <v>0</v>
      </c>
      <c r="I73" s="1">
        <v>11000000</v>
      </c>
      <c r="J73" s="1">
        <v>0</v>
      </c>
      <c r="K73" s="1">
        <v>11000000</v>
      </c>
      <c r="L73" s="1">
        <v>0</v>
      </c>
      <c r="M73" s="1">
        <f t="shared" si="6"/>
        <v>11000000</v>
      </c>
    </row>
    <row r="74" spans="1:13" ht="15.75">
      <c r="A74" s="81" t="s">
        <v>478</v>
      </c>
      <c r="B74" s="92">
        <v>0</v>
      </c>
      <c r="C74" s="92">
        <v>0</v>
      </c>
      <c r="D74" s="92">
        <v>0</v>
      </c>
      <c r="E74" s="1">
        <f t="shared" si="1"/>
        <v>0</v>
      </c>
      <c r="F74" s="1">
        <v>450000</v>
      </c>
      <c r="G74" s="1">
        <v>0</v>
      </c>
      <c r="H74" s="1">
        <v>0</v>
      </c>
      <c r="I74" s="1">
        <v>450000</v>
      </c>
      <c r="J74" s="1">
        <v>450000</v>
      </c>
      <c r="K74" s="1">
        <v>0</v>
      </c>
      <c r="L74" s="1">
        <v>0</v>
      </c>
      <c r="M74" s="1">
        <f>SUM(J74:L74)</f>
        <v>450000</v>
      </c>
    </row>
    <row r="75" spans="1:13" ht="15.75">
      <c r="A75" s="81" t="s">
        <v>371</v>
      </c>
      <c r="B75" s="92">
        <v>0</v>
      </c>
      <c r="C75" s="92">
        <v>6120000</v>
      </c>
      <c r="D75" s="92">
        <v>0</v>
      </c>
      <c r="E75" s="1">
        <f t="shared" si="1"/>
        <v>6120000</v>
      </c>
      <c r="F75" s="1">
        <v>0</v>
      </c>
      <c r="G75" s="1">
        <v>11220000</v>
      </c>
      <c r="H75" s="1">
        <v>0</v>
      </c>
      <c r="I75" s="1">
        <v>11220000</v>
      </c>
      <c r="J75" s="1">
        <v>0</v>
      </c>
      <c r="K75" s="1">
        <v>11220000</v>
      </c>
      <c r="L75" s="1">
        <v>0</v>
      </c>
      <c r="M75" s="1">
        <f t="shared" si="6"/>
        <v>11220000</v>
      </c>
    </row>
    <row r="76" spans="1:13" ht="31.5">
      <c r="A76" s="91" t="s">
        <v>372</v>
      </c>
      <c r="B76" s="3">
        <f aca="true" t="shared" si="7" ref="B76:M76">SUM(B69:B75)</f>
        <v>0</v>
      </c>
      <c r="C76" s="3">
        <f t="shared" si="7"/>
        <v>16120000</v>
      </c>
      <c r="D76" s="3">
        <f t="shared" si="7"/>
        <v>0</v>
      </c>
      <c r="E76" s="3">
        <f t="shared" si="7"/>
        <v>16120000</v>
      </c>
      <c r="F76" s="3">
        <f t="shared" si="7"/>
        <v>450000</v>
      </c>
      <c r="G76" s="3">
        <f t="shared" si="7"/>
        <v>47220000</v>
      </c>
      <c r="H76" s="3">
        <f t="shared" si="7"/>
        <v>0</v>
      </c>
      <c r="I76" s="3">
        <f t="shared" si="7"/>
        <v>47670000</v>
      </c>
      <c r="J76" s="3">
        <f t="shared" si="7"/>
        <v>450000</v>
      </c>
      <c r="K76" s="3">
        <f t="shared" si="7"/>
        <v>47220000</v>
      </c>
      <c r="L76" s="3">
        <f t="shared" si="7"/>
        <v>0</v>
      </c>
      <c r="M76" s="3">
        <f t="shared" si="7"/>
        <v>47670000</v>
      </c>
    </row>
    <row r="77" spans="1:13" ht="15.75">
      <c r="A77" s="119" t="s">
        <v>477</v>
      </c>
      <c r="B77" s="1">
        <v>0</v>
      </c>
      <c r="C77" s="1">
        <v>0</v>
      </c>
      <c r="D77" s="1">
        <v>0</v>
      </c>
      <c r="E77" s="1">
        <f>SUM(B77:D77)</f>
        <v>0</v>
      </c>
      <c r="F77" s="1">
        <v>4833107</v>
      </c>
      <c r="G77" s="1">
        <v>0</v>
      </c>
      <c r="H77" s="1">
        <v>0</v>
      </c>
      <c r="I77" s="1">
        <v>4833107</v>
      </c>
      <c r="J77" s="1">
        <v>4833107</v>
      </c>
      <c r="K77" s="1">
        <v>0</v>
      </c>
      <c r="L77" s="1">
        <v>0</v>
      </c>
      <c r="M77" s="1">
        <f>SUM(J77:L77)</f>
        <v>4833107</v>
      </c>
    </row>
    <row r="78" spans="1:13" ht="15.75">
      <c r="A78" s="91" t="s">
        <v>476</v>
      </c>
      <c r="B78" s="3">
        <f>SUM(B77)</f>
        <v>0</v>
      </c>
      <c r="C78" s="3">
        <f aca="true" t="shared" si="8" ref="C78:M78">SUM(C77)</f>
        <v>0</v>
      </c>
      <c r="D78" s="3">
        <f t="shared" si="8"/>
        <v>0</v>
      </c>
      <c r="E78" s="3">
        <f t="shared" si="8"/>
        <v>0</v>
      </c>
      <c r="F78" s="3">
        <f t="shared" si="8"/>
        <v>4833107</v>
      </c>
      <c r="G78" s="3">
        <f t="shared" si="8"/>
        <v>0</v>
      </c>
      <c r="H78" s="3">
        <f t="shared" si="8"/>
        <v>0</v>
      </c>
      <c r="I78" s="3">
        <f t="shared" si="8"/>
        <v>4833107</v>
      </c>
      <c r="J78" s="3">
        <f t="shared" si="8"/>
        <v>4833107</v>
      </c>
      <c r="K78" s="3">
        <f t="shared" si="8"/>
        <v>0</v>
      </c>
      <c r="L78" s="3">
        <f t="shared" si="8"/>
        <v>0</v>
      </c>
      <c r="M78" s="3">
        <f t="shared" si="8"/>
        <v>4833107</v>
      </c>
    </row>
    <row r="79" spans="1:13" ht="15.75">
      <c r="A79" s="45" t="s">
        <v>475</v>
      </c>
      <c r="B79" s="3">
        <f aca="true" t="shared" si="9" ref="B79:M79">B68+B20+B76+B78</f>
        <v>611667877</v>
      </c>
      <c r="C79" s="3">
        <f t="shared" si="9"/>
        <v>409157610</v>
      </c>
      <c r="D79" s="3">
        <f t="shared" si="9"/>
        <v>0</v>
      </c>
      <c r="E79" s="3">
        <f t="shared" si="9"/>
        <v>1020825487</v>
      </c>
      <c r="F79" s="3">
        <f t="shared" si="9"/>
        <v>718578325</v>
      </c>
      <c r="G79" s="3">
        <f t="shared" si="9"/>
        <v>445037190</v>
      </c>
      <c r="H79" s="3">
        <f t="shared" si="9"/>
        <v>0</v>
      </c>
      <c r="I79" s="3">
        <f t="shared" si="9"/>
        <v>1163615515</v>
      </c>
      <c r="J79" s="3">
        <f t="shared" si="9"/>
        <v>717578325</v>
      </c>
      <c r="K79" s="3">
        <f t="shared" si="9"/>
        <v>435739389</v>
      </c>
      <c r="L79" s="3">
        <f t="shared" si="9"/>
        <v>0</v>
      </c>
      <c r="M79" s="3">
        <f t="shared" si="9"/>
        <v>1153317714</v>
      </c>
    </row>
    <row r="81" ht="15.75">
      <c r="A81" s="41"/>
    </row>
    <row r="83" spans="2:13" ht="15.7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</sheetData>
  <sheetProtection/>
  <mergeCells count="7">
    <mergeCell ref="F9:I9"/>
    <mergeCell ref="A1:M1"/>
    <mergeCell ref="A6:M6"/>
    <mergeCell ref="A5:M5"/>
    <mergeCell ref="A4:M4"/>
    <mergeCell ref="B9:E9"/>
    <mergeCell ref="J9:M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7.75390625" style="172" customWidth="1"/>
    <col min="2" max="2" width="16.125" style="172" customWidth="1"/>
    <col min="3" max="16384" width="9.125" style="172" customWidth="1"/>
  </cols>
  <sheetData>
    <row r="1" spans="1:5" ht="15.75">
      <c r="A1" s="329" t="s">
        <v>841</v>
      </c>
      <c r="B1" s="329"/>
      <c r="C1" s="171"/>
      <c r="D1" s="171"/>
      <c r="E1" s="171"/>
    </row>
    <row r="3" spans="1:2" ht="15.75">
      <c r="A3" s="330" t="s">
        <v>15</v>
      </c>
      <c r="B3" s="330"/>
    </row>
    <row r="4" spans="1:2" ht="15.75">
      <c r="A4" s="330" t="s">
        <v>481</v>
      </c>
      <c r="B4" s="330"/>
    </row>
    <row r="5" spans="1:2" ht="15.75">
      <c r="A5" s="330" t="s">
        <v>482</v>
      </c>
      <c r="B5" s="330"/>
    </row>
    <row r="6" spans="1:2" ht="15.75">
      <c r="A6" s="173"/>
      <c r="B6" s="173"/>
    </row>
    <row r="7" ht="15.75">
      <c r="B7" s="11" t="s">
        <v>337</v>
      </c>
    </row>
    <row r="8" spans="1:2" ht="15.75">
      <c r="A8" s="174" t="s">
        <v>17</v>
      </c>
      <c r="B8" s="174" t="s">
        <v>483</v>
      </c>
    </row>
    <row r="9" spans="1:2" ht="15.75">
      <c r="A9" s="175" t="s">
        <v>484</v>
      </c>
      <c r="B9" s="176">
        <v>0</v>
      </c>
    </row>
    <row r="10" spans="1:2" ht="15.75">
      <c r="A10" s="177" t="s">
        <v>485</v>
      </c>
      <c r="B10" s="178">
        <f>SUM(B9:B9)</f>
        <v>0</v>
      </c>
    </row>
  </sheetData>
  <sheetProtection/>
  <mergeCells count="4">
    <mergeCell ref="A1:B1"/>
    <mergeCell ref="A3:B3"/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4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875" style="5" customWidth="1"/>
    <col min="2" max="2" width="8.625" style="5" customWidth="1"/>
    <col min="3" max="3" width="41.00390625" style="5" customWidth="1"/>
    <col min="4" max="5" width="12.375" style="5" customWidth="1"/>
    <col min="6" max="16384" width="9.125" style="5" customWidth="1"/>
  </cols>
  <sheetData>
    <row r="1" spans="1:5" ht="15.75">
      <c r="A1" s="320" t="s">
        <v>842</v>
      </c>
      <c r="B1" s="320"/>
      <c r="C1" s="320"/>
      <c r="D1" s="320"/>
      <c r="E1" s="320"/>
    </row>
    <row r="2" spans="1:5" ht="15.75">
      <c r="A2" s="128"/>
      <c r="B2" s="128"/>
      <c r="C2" s="128"/>
      <c r="D2" s="128"/>
      <c r="E2" s="128"/>
    </row>
    <row r="3" spans="1:5" ht="15.75">
      <c r="A3" s="179"/>
      <c r="B3" s="179"/>
      <c r="C3" s="179"/>
      <c r="D3" s="179"/>
      <c r="E3" s="179"/>
    </row>
    <row r="4" spans="1:5" ht="15.75">
      <c r="A4" s="316" t="s">
        <v>486</v>
      </c>
      <c r="B4" s="316"/>
      <c r="C4" s="316"/>
      <c r="D4" s="316"/>
      <c r="E4" s="316"/>
    </row>
    <row r="5" spans="1:5" ht="15.75">
      <c r="A5" s="316" t="s">
        <v>487</v>
      </c>
      <c r="B5" s="316"/>
      <c r="C5" s="316"/>
      <c r="D5" s="316"/>
      <c r="E5" s="316"/>
    </row>
    <row r="6" spans="4:5" ht="15.75">
      <c r="D6" s="180"/>
      <c r="E6" s="180" t="s">
        <v>488</v>
      </c>
    </row>
    <row r="7" spans="1:5" ht="15.75" customHeight="1">
      <c r="A7" s="181" t="s">
        <v>489</v>
      </c>
      <c r="B7" s="181" t="s">
        <v>490</v>
      </c>
      <c r="C7" s="181" t="s">
        <v>491</v>
      </c>
      <c r="D7" s="182"/>
      <c r="E7" s="182"/>
    </row>
    <row r="8" spans="1:5" ht="33.75" customHeight="1">
      <c r="A8" s="181"/>
      <c r="B8" s="181"/>
      <c r="C8" s="181"/>
      <c r="D8" s="112" t="s">
        <v>39</v>
      </c>
      <c r="E8" s="112" t="s">
        <v>479</v>
      </c>
    </row>
    <row r="9" spans="1:5" ht="15.75">
      <c r="A9" s="331" t="s">
        <v>492</v>
      </c>
      <c r="B9" s="181"/>
      <c r="C9" s="9" t="s">
        <v>493</v>
      </c>
      <c r="D9" s="8"/>
      <c r="E9" s="8"/>
    </row>
    <row r="10" spans="1:5" ht="15.75">
      <c r="A10" s="331"/>
      <c r="B10" s="181" t="s">
        <v>492</v>
      </c>
      <c r="C10" s="8" t="s">
        <v>15</v>
      </c>
      <c r="D10" s="184">
        <v>3</v>
      </c>
      <c r="E10" s="185">
        <v>3</v>
      </c>
    </row>
    <row r="11" spans="1:5" ht="15.75">
      <c r="A11" s="331"/>
      <c r="B11" s="181"/>
      <c r="C11" s="8" t="s">
        <v>494</v>
      </c>
      <c r="D11" s="184">
        <v>0</v>
      </c>
      <c r="E11" s="185">
        <v>0</v>
      </c>
    </row>
    <row r="12" spans="1:5" ht="15.75">
      <c r="A12" s="331"/>
      <c r="B12" s="181" t="s">
        <v>495</v>
      </c>
      <c r="C12" s="5" t="s">
        <v>35</v>
      </c>
      <c r="D12" s="184">
        <v>90</v>
      </c>
      <c r="E12" s="184">
        <v>90</v>
      </c>
    </row>
    <row r="13" spans="1:5" ht="15.75">
      <c r="A13" s="331"/>
      <c r="B13" s="181"/>
      <c r="C13" s="8" t="s">
        <v>494</v>
      </c>
      <c r="D13" s="184">
        <v>5</v>
      </c>
      <c r="E13" s="184">
        <v>5</v>
      </c>
    </row>
    <row r="14" spans="1:5" ht="15.75">
      <c r="A14" s="186"/>
      <c r="B14" s="181"/>
      <c r="C14" s="9" t="s">
        <v>496</v>
      </c>
      <c r="D14" s="187">
        <f>D10+D12</f>
        <v>93</v>
      </c>
      <c r="E14" s="187">
        <v>93</v>
      </c>
    </row>
    <row r="15" spans="1:5" ht="15.75">
      <c r="A15" s="188"/>
      <c r="B15" s="181"/>
      <c r="C15" s="8" t="s">
        <v>494</v>
      </c>
      <c r="D15" s="184">
        <f>D13+D11</f>
        <v>5</v>
      </c>
      <c r="E15" s="184">
        <v>5</v>
      </c>
    </row>
    <row r="16" spans="1:5" ht="15.75">
      <c r="A16" s="188"/>
      <c r="B16" s="181"/>
      <c r="C16" s="8"/>
      <c r="D16" s="184"/>
      <c r="E16" s="184"/>
    </row>
    <row r="17" spans="1:5" ht="15.75">
      <c r="A17" s="331" t="s">
        <v>495</v>
      </c>
      <c r="B17" s="181"/>
      <c r="C17" s="9" t="s">
        <v>497</v>
      </c>
      <c r="D17" s="184"/>
      <c r="E17" s="184"/>
    </row>
    <row r="18" spans="1:5" ht="15.75">
      <c r="A18" s="331"/>
      <c r="B18" s="181" t="s">
        <v>492</v>
      </c>
      <c r="C18" s="8" t="s">
        <v>23</v>
      </c>
      <c r="D18" s="184">
        <v>61</v>
      </c>
      <c r="E18" s="189">
        <v>63</v>
      </c>
    </row>
    <row r="19" spans="1:5" ht="15.75">
      <c r="A19" s="331"/>
      <c r="B19" s="181"/>
      <c r="C19" s="8" t="s">
        <v>494</v>
      </c>
      <c r="D19" s="184">
        <v>3</v>
      </c>
      <c r="E19" s="189">
        <v>3</v>
      </c>
    </row>
    <row r="20" spans="1:5" ht="15.75">
      <c r="A20" s="331"/>
      <c r="B20" s="181" t="s">
        <v>495</v>
      </c>
      <c r="C20" s="8" t="s">
        <v>26</v>
      </c>
      <c r="D20" s="184">
        <v>56</v>
      </c>
      <c r="E20" s="189">
        <v>55</v>
      </c>
    </row>
    <row r="21" spans="1:5" ht="15.75">
      <c r="A21" s="331"/>
      <c r="B21" s="181"/>
      <c r="C21" s="8" t="s">
        <v>494</v>
      </c>
      <c r="D21" s="184">
        <v>3</v>
      </c>
      <c r="E21" s="189">
        <v>3</v>
      </c>
    </row>
    <row r="22" spans="1:5" ht="15.75">
      <c r="A22" s="331"/>
      <c r="B22" s="181" t="s">
        <v>498</v>
      </c>
      <c r="C22" s="8" t="s">
        <v>27</v>
      </c>
      <c r="D22" s="184">
        <v>57</v>
      </c>
      <c r="E22" s="189">
        <v>57</v>
      </c>
    </row>
    <row r="23" spans="1:5" ht="15.75">
      <c r="A23" s="331"/>
      <c r="B23" s="181"/>
      <c r="C23" s="8" t="s">
        <v>494</v>
      </c>
      <c r="D23" s="184">
        <v>3</v>
      </c>
      <c r="E23" s="189">
        <v>3</v>
      </c>
    </row>
    <row r="24" spans="1:5" ht="15.75">
      <c r="A24" s="331"/>
      <c r="B24" s="181" t="s">
        <v>499</v>
      </c>
      <c r="C24" s="8" t="s">
        <v>37</v>
      </c>
      <c r="D24" s="184">
        <v>19</v>
      </c>
      <c r="E24" s="189">
        <v>11</v>
      </c>
    </row>
    <row r="25" spans="1:5" ht="15.75">
      <c r="A25" s="331"/>
      <c r="B25" s="181"/>
      <c r="C25" s="8" t="s">
        <v>494</v>
      </c>
      <c r="D25" s="184">
        <v>0</v>
      </c>
      <c r="E25" s="189">
        <v>0</v>
      </c>
    </row>
    <row r="26" spans="1:5" ht="15.75">
      <c r="A26" s="186"/>
      <c r="B26" s="181"/>
      <c r="C26" s="9" t="s">
        <v>500</v>
      </c>
      <c r="D26" s="187">
        <f>SUM(D18+D20+D22+D24)</f>
        <v>193</v>
      </c>
      <c r="E26" s="187">
        <v>186</v>
      </c>
    </row>
    <row r="27" spans="1:5" ht="15.75">
      <c r="A27" s="188"/>
      <c r="B27" s="181"/>
      <c r="C27" s="9"/>
      <c r="D27" s="187"/>
      <c r="E27" s="187"/>
    </row>
    <row r="28" spans="1:5" ht="15.75">
      <c r="A28" s="331" t="s">
        <v>498</v>
      </c>
      <c r="B28" s="181"/>
      <c r="C28" s="9" t="s">
        <v>501</v>
      </c>
      <c r="D28" s="167"/>
      <c r="E28" s="167"/>
    </row>
    <row r="29" spans="1:5" ht="15.75">
      <c r="A29" s="331"/>
      <c r="B29" s="181" t="s">
        <v>492</v>
      </c>
      <c r="C29" s="8" t="s">
        <v>502</v>
      </c>
      <c r="D29" s="184">
        <v>72</v>
      </c>
      <c r="E29" s="185">
        <v>68</v>
      </c>
    </row>
    <row r="30" spans="1:5" ht="15.75">
      <c r="A30" s="331"/>
      <c r="B30" s="181"/>
      <c r="C30" s="8" t="s">
        <v>494</v>
      </c>
      <c r="D30" s="184">
        <v>3</v>
      </c>
      <c r="E30" s="185">
        <v>3</v>
      </c>
    </row>
    <row r="31" spans="1:5" ht="15.75">
      <c r="A31" s="183"/>
      <c r="B31" s="181"/>
      <c r="C31" s="9" t="s">
        <v>503</v>
      </c>
      <c r="D31" s="187">
        <f>SUM(D29)</f>
        <v>72</v>
      </c>
      <c r="E31" s="187">
        <v>68</v>
      </c>
    </row>
    <row r="32" spans="1:5" ht="15.75">
      <c r="A32" s="183"/>
      <c r="B32" s="181"/>
      <c r="C32" s="8"/>
      <c r="D32" s="184"/>
      <c r="E32" s="184"/>
    </row>
    <row r="33" spans="1:5" ht="15.75">
      <c r="A33" s="332" t="s">
        <v>499</v>
      </c>
      <c r="B33" s="181"/>
      <c r="C33" s="9" t="s">
        <v>504</v>
      </c>
      <c r="D33" s="184"/>
      <c r="E33" s="184"/>
    </row>
    <row r="34" spans="1:5" ht="15.75">
      <c r="A34" s="333"/>
      <c r="B34" s="181" t="s">
        <v>492</v>
      </c>
      <c r="C34" s="8" t="s">
        <v>505</v>
      </c>
      <c r="D34" s="184">
        <v>37</v>
      </c>
      <c r="E34" s="185">
        <v>19</v>
      </c>
    </row>
    <row r="35" spans="1:5" ht="15.75">
      <c r="A35" s="333"/>
      <c r="B35" s="181"/>
      <c r="C35" s="8" t="s">
        <v>494</v>
      </c>
      <c r="D35" s="184">
        <v>2</v>
      </c>
      <c r="E35" s="185">
        <v>0</v>
      </c>
    </row>
    <row r="36" spans="1:5" ht="15.75">
      <c r="A36" s="333"/>
      <c r="B36" s="181" t="s">
        <v>495</v>
      </c>
      <c r="C36" s="8" t="s">
        <v>34</v>
      </c>
      <c r="D36" s="184">
        <v>10</v>
      </c>
      <c r="E36" s="185">
        <v>10</v>
      </c>
    </row>
    <row r="37" spans="1:5" ht="15.75">
      <c r="A37" s="334"/>
      <c r="B37" s="181"/>
      <c r="C37" s="8" t="s">
        <v>494</v>
      </c>
      <c r="D37" s="184">
        <v>0</v>
      </c>
      <c r="E37" s="185">
        <v>0</v>
      </c>
    </row>
    <row r="38" spans="1:5" ht="15.75">
      <c r="A38" s="183"/>
      <c r="B38" s="181"/>
      <c r="C38" s="9" t="s">
        <v>506</v>
      </c>
      <c r="D38" s="187">
        <f>D34+D36</f>
        <v>47</v>
      </c>
      <c r="E38" s="187">
        <v>29</v>
      </c>
    </row>
    <row r="39" spans="1:5" ht="15.75">
      <c r="A39" s="183"/>
      <c r="B39" s="181"/>
      <c r="C39" s="8"/>
      <c r="D39" s="184"/>
      <c r="E39" s="184"/>
    </row>
    <row r="40" spans="1:5" ht="15.75">
      <c r="A40" s="183"/>
      <c r="B40" s="181"/>
      <c r="C40" s="190" t="s">
        <v>496</v>
      </c>
      <c r="D40" s="187">
        <f>SUM(D14)</f>
        <v>93</v>
      </c>
      <c r="E40" s="187">
        <v>93</v>
      </c>
    </row>
    <row r="41" spans="1:5" ht="15.75">
      <c r="A41" s="183"/>
      <c r="B41" s="181"/>
      <c r="C41" s="8" t="s">
        <v>494</v>
      </c>
      <c r="D41" s="184">
        <f>D15</f>
        <v>5</v>
      </c>
      <c r="E41" s="184">
        <v>5</v>
      </c>
    </row>
    <row r="42" spans="1:5" ht="15.75">
      <c r="A42" s="183"/>
      <c r="B42" s="181"/>
      <c r="C42" s="190" t="s">
        <v>507</v>
      </c>
      <c r="D42" s="191">
        <f>SUM(D26+D31+D38)</f>
        <v>312</v>
      </c>
      <c r="E42" s="191">
        <v>283</v>
      </c>
    </row>
    <row r="43" spans="1:5" ht="15.75">
      <c r="A43" s="183"/>
      <c r="B43" s="181"/>
      <c r="C43" s="8" t="s">
        <v>494</v>
      </c>
      <c r="D43" s="168">
        <f>D35+D30+D25+D23+D21+D19+D37</f>
        <v>14</v>
      </c>
      <c r="E43" s="168">
        <v>12</v>
      </c>
    </row>
    <row r="44" spans="1:5" ht="15.75">
      <c r="A44" s="192"/>
      <c r="B44" s="8"/>
      <c r="C44" s="190" t="s">
        <v>508</v>
      </c>
      <c r="D44" s="191">
        <f>D40+D42</f>
        <v>405</v>
      </c>
      <c r="E44" s="191">
        <v>376</v>
      </c>
    </row>
    <row r="45" spans="1:5" ht="15.75">
      <c r="A45" s="8"/>
      <c r="B45" s="8"/>
      <c r="C45" s="8" t="s">
        <v>494</v>
      </c>
      <c r="D45" s="168">
        <f>D41+D43</f>
        <v>19</v>
      </c>
      <c r="E45" s="193">
        <v>17</v>
      </c>
    </row>
  </sheetData>
  <sheetProtection/>
  <mergeCells count="7">
    <mergeCell ref="A28:A30"/>
    <mergeCell ref="A33:A37"/>
    <mergeCell ref="A1:E1"/>
    <mergeCell ref="A4:E4"/>
    <mergeCell ref="A5:E5"/>
    <mergeCell ref="A9:A13"/>
    <mergeCell ref="A17:A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B1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6.25390625" style="0" customWidth="1"/>
    <col min="2" max="2" width="15.875" style="0" customWidth="1"/>
  </cols>
  <sheetData>
    <row r="1" spans="1:2" ht="15.75">
      <c r="A1" s="329" t="s">
        <v>843</v>
      </c>
      <c r="B1" s="329"/>
    </row>
    <row r="2" spans="1:2" ht="15.75">
      <c r="A2" s="229"/>
      <c r="B2" s="229"/>
    </row>
    <row r="3" spans="1:2" ht="15.75">
      <c r="A3" s="330" t="s">
        <v>15</v>
      </c>
      <c r="B3" s="330"/>
    </row>
    <row r="4" spans="1:2" ht="15.75" customHeight="1">
      <c r="A4" s="335" t="s">
        <v>730</v>
      </c>
      <c r="B4" s="335"/>
    </row>
    <row r="8" ht="15.75">
      <c r="B8" s="237" t="s">
        <v>337</v>
      </c>
    </row>
    <row r="9" spans="1:2" ht="15.75">
      <c r="A9" s="235" t="s">
        <v>17</v>
      </c>
      <c r="B9" s="236" t="s">
        <v>729</v>
      </c>
    </row>
    <row r="10" spans="1:2" ht="15.75">
      <c r="A10" s="231" t="s">
        <v>739</v>
      </c>
      <c r="B10" s="232">
        <v>5882765232</v>
      </c>
    </row>
    <row r="11" spans="1:2" ht="15.75">
      <c r="A11" s="231" t="s">
        <v>738</v>
      </c>
      <c r="B11" s="232">
        <v>5826843357</v>
      </c>
    </row>
    <row r="12" spans="1:2" ht="15.75">
      <c r="A12" s="233" t="s">
        <v>737</v>
      </c>
      <c r="B12" s="234">
        <f>B10-B11</f>
        <v>55921875</v>
      </c>
    </row>
    <row r="13" spans="1:2" ht="15.75">
      <c r="A13" s="231" t="s">
        <v>736</v>
      </c>
      <c r="B13" s="232">
        <v>2591150304</v>
      </c>
    </row>
    <row r="14" spans="1:2" ht="15.75">
      <c r="A14" s="231" t="s">
        <v>735</v>
      </c>
      <c r="B14" s="232">
        <v>1841095499</v>
      </c>
    </row>
    <row r="15" spans="1:2" ht="15.75">
      <c r="A15" s="233" t="s">
        <v>734</v>
      </c>
      <c r="B15" s="234">
        <f>B13-B14</f>
        <v>750054805</v>
      </c>
    </row>
    <row r="16" spans="1:2" ht="15.75">
      <c r="A16" s="233" t="s">
        <v>733</v>
      </c>
      <c r="B16" s="234">
        <f>B12+B15</f>
        <v>805976680</v>
      </c>
    </row>
    <row r="17" spans="1:2" ht="15.75">
      <c r="A17" s="233" t="s">
        <v>732</v>
      </c>
      <c r="B17" s="234">
        <f>B16</f>
        <v>805976680</v>
      </c>
    </row>
    <row r="18" spans="1:2" ht="15.75">
      <c r="A18" s="233" t="s">
        <v>731</v>
      </c>
      <c r="B18" s="234">
        <f>B17</f>
        <v>805976680</v>
      </c>
    </row>
  </sheetData>
  <sheetProtection/>
  <mergeCells count="3">
    <mergeCell ref="A1:B1"/>
    <mergeCell ref="A3:B3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4"/>
  <sheetViews>
    <sheetView workbookViewId="0" topLeftCell="A1">
      <selection activeCell="A1" sqref="A1:E1"/>
    </sheetView>
  </sheetViews>
  <sheetFormatPr defaultColWidth="9.00390625" defaultRowHeight="12.75"/>
  <cols>
    <col min="1" max="1" width="8.125" style="239" customWidth="1"/>
    <col min="2" max="2" width="40.75390625" style="239" bestFit="1" customWidth="1"/>
    <col min="3" max="3" width="17.25390625" style="239" bestFit="1" customWidth="1"/>
    <col min="4" max="4" width="17.875" style="239" customWidth="1"/>
    <col min="5" max="5" width="17.25390625" style="239" bestFit="1" customWidth="1"/>
    <col min="6" max="16384" width="9.125" style="239" customWidth="1"/>
  </cols>
  <sheetData>
    <row r="1" spans="1:5" ht="15">
      <c r="A1" s="338" t="s">
        <v>844</v>
      </c>
      <c r="B1" s="338"/>
      <c r="C1" s="338"/>
      <c r="D1" s="338"/>
      <c r="E1" s="338"/>
    </row>
    <row r="3" spans="1:5" ht="15">
      <c r="A3" s="339" t="s">
        <v>15</v>
      </c>
      <c r="B3" s="339"/>
      <c r="C3" s="339"/>
      <c r="D3" s="339"/>
      <c r="E3" s="339"/>
    </row>
    <row r="4" spans="1:5" ht="15">
      <c r="A4" s="336" t="s">
        <v>740</v>
      </c>
      <c r="B4" s="337"/>
      <c r="C4" s="337"/>
      <c r="D4" s="337"/>
      <c r="E4" s="337"/>
    </row>
    <row r="5" spans="1:5" ht="15">
      <c r="A5" s="336" t="s">
        <v>741</v>
      </c>
      <c r="B5" s="337"/>
      <c r="C5" s="337"/>
      <c r="D5" s="337"/>
      <c r="E5" s="337"/>
    </row>
    <row r="8" ht="15">
      <c r="E8" s="240" t="s">
        <v>337</v>
      </c>
    </row>
    <row r="9" spans="1:5" ht="15">
      <c r="A9" s="241" t="s">
        <v>540</v>
      </c>
      <c r="B9" s="241" t="s">
        <v>17</v>
      </c>
      <c r="C9" s="241" t="s">
        <v>522</v>
      </c>
      <c r="D9" s="242" t="s">
        <v>523</v>
      </c>
      <c r="E9" s="241" t="s">
        <v>524</v>
      </c>
    </row>
    <row r="10" spans="1:5" ht="15">
      <c r="A10" s="243" t="s">
        <v>140</v>
      </c>
      <c r="B10" s="244" t="s">
        <v>541</v>
      </c>
      <c r="C10" s="245">
        <v>3262237</v>
      </c>
      <c r="D10" s="245">
        <v>0</v>
      </c>
      <c r="E10" s="245">
        <v>1713739</v>
      </c>
    </row>
    <row r="11" spans="1:5" ht="15">
      <c r="A11" s="243" t="s">
        <v>141</v>
      </c>
      <c r="B11" s="244" t="s">
        <v>542</v>
      </c>
      <c r="C11" s="245">
        <v>2488678</v>
      </c>
      <c r="D11" s="245">
        <v>0</v>
      </c>
      <c r="E11" s="245">
        <v>1476207</v>
      </c>
    </row>
    <row r="12" spans="1:5" ht="28.5">
      <c r="A12" s="246" t="s">
        <v>143</v>
      </c>
      <c r="B12" s="247" t="s">
        <v>543</v>
      </c>
      <c r="C12" s="248">
        <v>5750915</v>
      </c>
      <c r="D12" s="248">
        <v>0</v>
      </c>
      <c r="E12" s="248">
        <v>3189946</v>
      </c>
    </row>
    <row r="13" spans="1:5" ht="30">
      <c r="A13" s="243" t="s">
        <v>144</v>
      </c>
      <c r="B13" s="244" t="s">
        <v>544</v>
      </c>
      <c r="C13" s="245">
        <v>22123310207</v>
      </c>
      <c r="D13" s="245">
        <v>0</v>
      </c>
      <c r="E13" s="245">
        <v>20802492267</v>
      </c>
    </row>
    <row r="14" spans="1:5" ht="30">
      <c r="A14" s="243" t="s">
        <v>145</v>
      </c>
      <c r="B14" s="244" t="s">
        <v>545</v>
      </c>
      <c r="C14" s="245">
        <v>261200569</v>
      </c>
      <c r="D14" s="245">
        <v>0</v>
      </c>
      <c r="E14" s="245">
        <v>274685179</v>
      </c>
    </row>
    <row r="15" spans="1:5" ht="15">
      <c r="A15" s="243" t="s">
        <v>147</v>
      </c>
      <c r="B15" s="244" t="s">
        <v>546</v>
      </c>
      <c r="C15" s="245">
        <v>131039506</v>
      </c>
      <c r="D15" s="245">
        <v>0</v>
      </c>
      <c r="E15" s="245">
        <v>441021805</v>
      </c>
    </row>
    <row r="16" spans="1:5" ht="28.5">
      <c r="A16" s="246" t="s">
        <v>149</v>
      </c>
      <c r="B16" s="247" t="s">
        <v>547</v>
      </c>
      <c r="C16" s="248">
        <v>22515550282</v>
      </c>
      <c r="D16" s="248">
        <v>0</v>
      </c>
      <c r="E16" s="248">
        <v>21518199251</v>
      </c>
    </row>
    <row r="17" spans="1:5" ht="30">
      <c r="A17" s="243" t="s">
        <v>150</v>
      </c>
      <c r="B17" s="244" t="s">
        <v>548</v>
      </c>
      <c r="C17" s="245">
        <v>251897458</v>
      </c>
      <c r="D17" s="245">
        <v>0</v>
      </c>
      <c r="E17" s="245">
        <v>249317458</v>
      </c>
    </row>
    <row r="18" spans="1:5" ht="30">
      <c r="A18" s="243" t="s">
        <v>235</v>
      </c>
      <c r="B18" s="244" t="s">
        <v>549</v>
      </c>
      <c r="C18" s="245">
        <v>251897458</v>
      </c>
      <c r="D18" s="245">
        <v>0</v>
      </c>
      <c r="E18" s="245">
        <v>249317458</v>
      </c>
    </row>
    <row r="19" spans="1:5" ht="28.5">
      <c r="A19" s="246" t="s">
        <v>243</v>
      </c>
      <c r="B19" s="247" t="s">
        <v>550</v>
      </c>
      <c r="C19" s="248">
        <v>251897458</v>
      </c>
      <c r="D19" s="248">
        <v>0</v>
      </c>
      <c r="E19" s="248">
        <v>249317458</v>
      </c>
    </row>
    <row r="20" spans="1:5" ht="42.75">
      <c r="A20" s="246" t="s">
        <v>250</v>
      </c>
      <c r="B20" s="247" t="s">
        <v>551</v>
      </c>
      <c r="C20" s="248">
        <v>22773198655</v>
      </c>
      <c r="D20" s="248">
        <v>0</v>
      </c>
      <c r="E20" s="248">
        <v>21770706655</v>
      </c>
    </row>
    <row r="21" spans="1:5" ht="15">
      <c r="A21" s="243" t="s">
        <v>251</v>
      </c>
      <c r="B21" s="244" t="s">
        <v>552</v>
      </c>
      <c r="C21" s="245">
        <v>845638</v>
      </c>
      <c r="D21" s="245">
        <v>0</v>
      </c>
      <c r="E21" s="245">
        <v>0</v>
      </c>
    </row>
    <row r="22" spans="1:5" ht="15">
      <c r="A22" s="246" t="s">
        <v>256</v>
      </c>
      <c r="B22" s="247" t="s">
        <v>553</v>
      </c>
      <c r="C22" s="248">
        <v>845638</v>
      </c>
      <c r="D22" s="248">
        <v>0</v>
      </c>
      <c r="E22" s="248">
        <v>0</v>
      </c>
    </row>
    <row r="23" spans="1:5" ht="28.5">
      <c r="A23" s="246" t="s">
        <v>265</v>
      </c>
      <c r="B23" s="247" t="s">
        <v>554</v>
      </c>
      <c r="C23" s="248">
        <v>845638</v>
      </c>
      <c r="D23" s="248">
        <v>0</v>
      </c>
      <c r="E23" s="248">
        <v>0</v>
      </c>
    </row>
    <row r="24" spans="1:5" ht="15">
      <c r="A24" s="243" t="s">
        <v>269</v>
      </c>
      <c r="B24" s="244" t="s">
        <v>555</v>
      </c>
      <c r="C24" s="245">
        <v>755120</v>
      </c>
      <c r="D24" s="245">
        <v>0</v>
      </c>
      <c r="E24" s="245">
        <v>846735</v>
      </c>
    </row>
    <row r="25" spans="1:5" ht="28.5">
      <c r="A25" s="246" t="s">
        <v>272</v>
      </c>
      <c r="B25" s="247" t="s">
        <v>556</v>
      </c>
      <c r="C25" s="248">
        <v>755120</v>
      </c>
      <c r="D25" s="248">
        <v>0</v>
      </c>
      <c r="E25" s="248">
        <v>846735</v>
      </c>
    </row>
    <row r="26" spans="1:5" ht="15">
      <c r="A26" s="243" t="s">
        <v>273</v>
      </c>
      <c r="B26" s="244" t="s">
        <v>557</v>
      </c>
      <c r="C26" s="245">
        <v>760220158</v>
      </c>
      <c r="D26" s="245">
        <v>0</v>
      </c>
      <c r="E26" s="245">
        <v>748309580</v>
      </c>
    </row>
    <row r="27" spans="1:5" ht="15">
      <c r="A27" s="246" t="s">
        <v>275</v>
      </c>
      <c r="B27" s="247" t="s">
        <v>558</v>
      </c>
      <c r="C27" s="248">
        <v>760220158</v>
      </c>
      <c r="D27" s="248">
        <v>0</v>
      </c>
      <c r="E27" s="248">
        <v>748309580</v>
      </c>
    </row>
    <row r="28" spans="1:5" ht="15">
      <c r="A28" s="246" t="s">
        <v>279</v>
      </c>
      <c r="B28" s="247" t="s">
        <v>559</v>
      </c>
      <c r="C28" s="248">
        <v>760975278</v>
      </c>
      <c r="D28" s="248">
        <v>0</v>
      </c>
      <c r="E28" s="248">
        <v>749156315</v>
      </c>
    </row>
    <row r="29" spans="1:5" ht="60">
      <c r="A29" s="243" t="s">
        <v>280</v>
      </c>
      <c r="B29" s="244" t="s">
        <v>560</v>
      </c>
      <c r="C29" s="245">
        <v>294132</v>
      </c>
      <c r="D29" s="245">
        <v>0</v>
      </c>
      <c r="E29" s="245">
        <v>0</v>
      </c>
    </row>
    <row r="30" spans="1:5" ht="45">
      <c r="A30" s="243" t="s">
        <v>284</v>
      </c>
      <c r="B30" s="244" t="s">
        <v>561</v>
      </c>
      <c r="C30" s="245">
        <v>128713428</v>
      </c>
      <c r="D30" s="245">
        <v>0</v>
      </c>
      <c r="E30" s="245">
        <v>123214708</v>
      </c>
    </row>
    <row r="31" spans="1:5" ht="30">
      <c r="A31" s="243" t="s">
        <v>288</v>
      </c>
      <c r="B31" s="244" t="s">
        <v>562</v>
      </c>
      <c r="C31" s="245">
        <v>27127200</v>
      </c>
      <c r="D31" s="245">
        <v>0</v>
      </c>
      <c r="E31" s="245">
        <v>30310611</v>
      </c>
    </row>
    <row r="32" spans="1:5" ht="30">
      <c r="A32" s="243" t="s">
        <v>289</v>
      </c>
      <c r="B32" s="244" t="s">
        <v>563</v>
      </c>
      <c r="C32" s="245">
        <v>69303538</v>
      </c>
      <c r="D32" s="245">
        <v>0</v>
      </c>
      <c r="E32" s="245">
        <v>73222790</v>
      </c>
    </row>
    <row r="33" spans="1:5" ht="30">
      <c r="A33" s="243" t="s">
        <v>290</v>
      </c>
      <c r="B33" s="244" t="s">
        <v>564</v>
      </c>
      <c r="C33" s="245">
        <v>32282690</v>
      </c>
      <c r="D33" s="245">
        <v>0</v>
      </c>
      <c r="E33" s="245">
        <v>19681307</v>
      </c>
    </row>
    <row r="34" spans="1:5" ht="45">
      <c r="A34" s="243" t="s">
        <v>291</v>
      </c>
      <c r="B34" s="244" t="s">
        <v>565</v>
      </c>
      <c r="C34" s="245">
        <v>296870231</v>
      </c>
      <c r="D34" s="245">
        <v>0</v>
      </c>
      <c r="E34" s="245">
        <v>55512963</v>
      </c>
    </row>
    <row r="35" spans="1:5" ht="60">
      <c r="A35" s="243" t="s">
        <v>292</v>
      </c>
      <c r="B35" s="244" t="s">
        <v>566</v>
      </c>
      <c r="C35" s="245">
        <v>1733717</v>
      </c>
      <c r="D35" s="245">
        <v>0</v>
      </c>
      <c r="E35" s="245">
        <v>3278732</v>
      </c>
    </row>
    <row r="36" spans="1:5" ht="30">
      <c r="A36" s="243" t="s">
        <v>293</v>
      </c>
      <c r="B36" s="244" t="s">
        <v>567</v>
      </c>
      <c r="C36" s="245">
        <v>209856895</v>
      </c>
      <c r="D36" s="245">
        <v>0</v>
      </c>
      <c r="E36" s="245">
        <v>19147270</v>
      </c>
    </row>
    <row r="37" spans="1:5" ht="30">
      <c r="A37" s="243" t="s">
        <v>294</v>
      </c>
      <c r="B37" s="244" t="s">
        <v>568</v>
      </c>
      <c r="C37" s="245">
        <v>25919</v>
      </c>
      <c r="D37" s="245">
        <v>0</v>
      </c>
      <c r="E37" s="245">
        <v>53836</v>
      </c>
    </row>
    <row r="38" spans="1:5" ht="45">
      <c r="A38" s="243" t="s">
        <v>295</v>
      </c>
      <c r="B38" s="244" t="s">
        <v>569</v>
      </c>
      <c r="C38" s="245">
        <v>57047709</v>
      </c>
      <c r="D38" s="245">
        <v>0</v>
      </c>
      <c r="E38" s="245">
        <v>5912744</v>
      </c>
    </row>
    <row r="39" spans="1:5" ht="30">
      <c r="A39" s="243" t="s">
        <v>300</v>
      </c>
      <c r="B39" s="244" t="s">
        <v>570</v>
      </c>
      <c r="C39" s="245">
        <v>28205991</v>
      </c>
      <c r="D39" s="245">
        <v>0</v>
      </c>
      <c r="E39" s="245">
        <v>27120381</v>
      </c>
    </row>
    <row r="40" spans="1:5" ht="45">
      <c r="A40" s="243" t="s">
        <v>571</v>
      </c>
      <c r="B40" s="244" t="s">
        <v>572</v>
      </c>
      <c r="C40" s="245">
        <v>0</v>
      </c>
      <c r="D40" s="245">
        <v>0</v>
      </c>
      <c r="E40" s="245">
        <v>15000000</v>
      </c>
    </row>
    <row r="41" spans="1:5" ht="60">
      <c r="A41" s="243" t="s">
        <v>573</v>
      </c>
      <c r="B41" s="244" t="s">
        <v>574</v>
      </c>
      <c r="C41" s="245">
        <v>0</v>
      </c>
      <c r="D41" s="245">
        <v>0</v>
      </c>
      <c r="E41" s="245">
        <v>15000000</v>
      </c>
    </row>
    <row r="42" spans="1:5" ht="28.5">
      <c r="A42" s="246" t="s">
        <v>575</v>
      </c>
      <c r="B42" s="247" t="s">
        <v>576</v>
      </c>
      <c r="C42" s="248">
        <v>425877791</v>
      </c>
      <c r="D42" s="248">
        <v>0</v>
      </c>
      <c r="E42" s="248">
        <v>193727671</v>
      </c>
    </row>
    <row r="43" spans="1:5" ht="60">
      <c r="A43" s="243" t="s">
        <v>577</v>
      </c>
      <c r="B43" s="244" t="s">
        <v>578</v>
      </c>
      <c r="C43" s="245">
        <v>80772</v>
      </c>
      <c r="D43" s="245">
        <v>0</v>
      </c>
      <c r="E43" s="245">
        <v>0</v>
      </c>
    </row>
    <row r="44" spans="1:5" ht="45">
      <c r="A44" s="243" t="s">
        <v>579</v>
      </c>
      <c r="B44" s="244" t="s">
        <v>580</v>
      </c>
      <c r="C44" s="245">
        <v>164239305</v>
      </c>
      <c r="D44" s="245">
        <v>0</v>
      </c>
      <c r="E44" s="245">
        <v>152204292</v>
      </c>
    </row>
    <row r="45" spans="1:5" ht="60">
      <c r="A45" s="243" t="s">
        <v>581</v>
      </c>
      <c r="B45" s="244" t="s">
        <v>582</v>
      </c>
      <c r="C45" s="245">
        <v>8765842</v>
      </c>
      <c r="D45" s="245">
        <v>0</v>
      </c>
      <c r="E45" s="245">
        <v>4917894</v>
      </c>
    </row>
    <row r="46" spans="1:5" ht="30">
      <c r="A46" s="243" t="s">
        <v>583</v>
      </c>
      <c r="B46" s="244" t="s">
        <v>584</v>
      </c>
      <c r="C46" s="245">
        <v>119269721</v>
      </c>
      <c r="D46" s="245">
        <v>0</v>
      </c>
      <c r="E46" s="245">
        <v>114928007</v>
      </c>
    </row>
    <row r="47" spans="1:5" ht="45">
      <c r="A47" s="243" t="s">
        <v>585</v>
      </c>
      <c r="B47" s="244" t="s">
        <v>586</v>
      </c>
      <c r="C47" s="245">
        <v>36203742</v>
      </c>
      <c r="D47" s="245">
        <v>0</v>
      </c>
      <c r="E47" s="245">
        <v>32358391</v>
      </c>
    </row>
    <row r="48" spans="1:5" ht="45">
      <c r="A48" s="243" t="s">
        <v>587</v>
      </c>
      <c r="B48" s="244" t="s">
        <v>588</v>
      </c>
      <c r="C48" s="245">
        <v>123682970</v>
      </c>
      <c r="D48" s="245">
        <v>0</v>
      </c>
      <c r="E48" s="245">
        <v>147161074</v>
      </c>
    </row>
    <row r="49" spans="1:5" ht="45">
      <c r="A49" s="243" t="s">
        <v>589</v>
      </c>
      <c r="B49" s="244" t="s">
        <v>590</v>
      </c>
      <c r="C49" s="245">
        <v>123682970</v>
      </c>
      <c r="D49" s="245">
        <v>0</v>
      </c>
      <c r="E49" s="245">
        <v>147161074</v>
      </c>
    </row>
    <row r="50" spans="1:5" ht="45">
      <c r="A50" s="243" t="s">
        <v>591</v>
      </c>
      <c r="B50" s="244" t="s">
        <v>592</v>
      </c>
      <c r="C50" s="245">
        <v>15000000</v>
      </c>
      <c r="D50" s="245">
        <v>0</v>
      </c>
      <c r="E50" s="245">
        <v>0</v>
      </c>
    </row>
    <row r="51" spans="1:5" ht="60">
      <c r="A51" s="243" t="s">
        <v>593</v>
      </c>
      <c r="B51" s="244" t="s">
        <v>594</v>
      </c>
      <c r="C51" s="245">
        <v>15000000</v>
      </c>
      <c r="D51" s="245">
        <v>0</v>
      </c>
      <c r="E51" s="245">
        <v>0</v>
      </c>
    </row>
    <row r="52" spans="1:5" ht="42.75">
      <c r="A52" s="246" t="s">
        <v>595</v>
      </c>
      <c r="B52" s="247" t="s">
        <v>596</v>
      </c>
      <c r="C52" s="248">
        <v>303003047</v>
      </c>
      <c r="D52" s="248">
        <v>0</v>
      </c>
      <c r="E52" s="248">
        <v>299365366</v>
      </c>
    </row>
    <row r="53" spans="1:5" ht="30">
      <c r="A53" s="243" t="s">
        <v>597</v>
      </c>
      <c r="B53" s="244" t="s">
        <v>598</v>
      </c>
      <c r="C53" s="245">
        <v>2429849</v>
      </c>
      <c r="D53" s="245">
        <v>0</v>
      </c>
      <c r="E53" s="245">
        <v>123381109</v>
      </c>
    </row>
    <row r="54" spans="1:5" ht="30">
      <c r="A54" s="243" t="s">
        <v>599</v>
      </c>
      <c r="B54" s="244" t="s">
        <v>600</v>
      </c>
      <c r="C54" s="245">
        <v>1351515</v>
      </c>
      <c r="D54" s="245">
        <v>0</v>
      </c>
      <c r="E54" s="245">
        <v>119073609</v>
      </c>
    </row>
    <row r="55" spans="1:5" ht="30">
      <c r="A55" s="243" t="s">
        <v>601</v>
      </c>
      <c r="B55" s="244" t="s">
        <v>602</v>
      </c>
      <c r="C55" s="245">
        <v>0</v>
      </c>
      <c r="D55" s="245">
        <v>0</v>
      </c>
      <c r="E55" s="245">
        <v>3500000</v>
      </c>
    </row>
    <row r="56" spans="1:5" ht="30">
      <c r="A56" s="243" t="s">
        <v>603</v>
      </c>
      <c r="B56" s="244" t="s">
        <v>604</v>
      </c>
      <c r="C56" s="245">
        <v>1078334</v>
      </c>
      <c r="D56" s="245">
        <v>0</v>
      </c>
      <c r="E56" s="245">
        <v>807500</v>
      </c>
    </row>
    <row r="57" spans="1:5" ht="30">
      <c r="A57" s="243" t="s">
        <v>605</v>
      </c>
      <c r="B57" s="244" t="s">
        <v>606</v>
      </c>
      <c r="C57" s="245">
        <v>0</v>
      </c>
      <c r="D57" s="245">
        <v>0</v>
      </c>
      <c r="E57" s="245">
        <v>255640</v>
      </c>
    </row>
    <row r="58" spans="1:5" ht="45">
      <c r="A58" s="243" t="s">
        <v>607</v>
      </c>
      <c r="B58" s="244" t="s">
        <v>608</v>
      </c>
      <c r="C58" s="245">
        <v>0</v>
      </c>
      <c r="D58" s="245">
        <v>0</v>
      </c>
      <c r="E58" s="245">
        <v>10348734</v>
      </c>
    </row>
    <row r="59" spans="1:5" ht="28.5">
      <c r="A59" s="246" t="s">
        <v>609</v>
      </c>
      <c r="B59" s="247" t="s">
        <v>610</v>
      </c>
      <c r="C59" s="248">
        <v>2429849</v>
      </c>
      <c r="D59" s="248">
        <v>0</v>
      </c>
      <c r="E59" s="248">
        <v>133985483</v>
      </c>
    </row>
    <row r="60" spans="1:5" ht="15">
      <c r="A60" s="246" t="s">
        <v>611</v>
      </c>
      <c r="B60" s="247" t="s">
        <v>612</v>
      </c>
      <c r="C60" s="248">
        <v>731310687</v>
      </c>
      <c r="D60" s="248">
        <v>0</v>
      </c>
      <c r="E60" s="248">
        <v>627078520</v>
      </c>
    </row>
    <row r="61" spans="1:5" ht="30">
      <c r="A61" s="243" t="s">
        <v>613</v>
      </c>
      <c r="B61" s="244" t="s">
        <v>614</v>
      </c>
      <c r="C61" s="245">
        <v>0</v>
      </c>
      <c r="D61" s="245">
        <v>0</v>
      </c>
      <c r="E61" s="245">
        <v>288119</v>
      </c>
    </row>
    <row r="62" spans="1:5" ht="30">
      <c r="A62" s="243" t="s">
        <v>615</v>
      </c>
      <c r="B62" s="244" t="s">
        <v>616</v>
      </c>
      <c r="C62" s="245">
        <v>15668250</v>
      </c>
      <c r="D62" s="245">
        <v>0</v>
      </c>
      <c r="E62" s="245">
        <v>7764132</v>
      </c>
    </row>
    <row r="63" spans="1:5" ht="45">
      <c r="A63" s="243" t="s">
        <v>617</v>
      </c>
      <c r="B63" s="244" t="s">
        <v>618</v>
      </c>
      <c r="C63" s="245">
        <v>1303925</v>
      </c>
      <c r="D63" s="245">
        <v>0</v>
      </c>
      <c r="E63" s="245">
        <v>39882253</v>
      </c>
    </row>
    <row r="64" spans="1:5" ht="30">
      <c r="A64" s="243" t="s">
        <v>619</v>
      </c>
      <c r="B64" s="244" t="s">
        <v>620</v>
      </c>
      <c r="C64" s="245">
        <v>0</v>
      </c>
      <c r="D64" s="245">
        <v>0</v>
      </c>
      <c r="E64" s="245">
        <v>10679120</v>
      </c>
    </row>
    <row r="65" spans="1:5" ht="42.75">
      <c r="A65" s="246" t="s">
        <v>621</v>
      </c>
      <c r="B65" s="247" t="s">
        <v>622</v>
      </c>
      <c r="C65" s="248">
        <v>16972175</v>
      </c>
      <c r="D65" s="248">
        <v>0</v>
      </c>
      <c r="E65" s="248">
        <v>58613624</v>
      </c>
    </row>
    <row r="66" spans="1:5" ht="30">
      <c r="A66" s="243" t="s">
        <v>623</v>
      </c>
      <c r="B66" s="244" t="s">
        <v>624</v>
      </c>
      <c r="C66" s="245">
        <v>-400151</v>
      </c>
      <c r="D66" s="245">
        <v>0</v>
      </c>
      <c r="E66" s="245">
        <v>-400151</v>
      </c>
    </row>
    <row r="67" spans="1:5" ht="15">
      <c r="A67" s="243" t="s">
        <v>625</v>
      </c>
      <c r="B67" s="244" t="s">
        <v>626</v>
      </c>
      <c r="C67" s="245">
        <v>-14143899</v>
      </c>
      <c r="D67" s="245">
        <v>0</v>
      </c>
      <c r="E67" s="245">
        <v>372807</v>
      </c>
    </row>
    <row r="68" spans="1:5" ht="28.5">
      <c r="A68" s="246" t="s">
        <v>627</v>
      </c>
      <c r="B68" s="247" t="s">
        <v>628</v>
      </c>
      <c r="C68" s="248">
        <v>-14544050</v>
      </c>
      <c r="D68" s="248">
        <v>0</v>
      </c>
      <c r="E68" s="248">
        <v>-27344</v>
      </c>
    </row>
    <row r="69" spans="1:5" ht="30">
      <c r="A69" s="243" t="s">
        <v>629</v>
      </c>
      <c r="B69" s="244" t="s">
        <v>630</v>
      </c>
      <c r="C69" s="245">
        <v>79500</v>
      </c>
      <c r="D69" s="245">
        <v>0</v>
      </c>
      <c r="E69" s="245">
        <v>273078</v>
      </c>
    </row>
    <row r="70" spans="1:5" ht="45">
      <c r="A70" s="243" t="s">
        <v>631</v>
      </c>
      <c r="B70" s="244" t="s">
        <v>632</v>
      </c>
      <c r="C70" s="245">
        <v>127600</v>
      </c>
      <c r="D70" s="245">
        <v>0</v>
      </c>
      <c r="E70" s="245">
        <v>0</v>
      </c>
    </row>
    <row r="71" spans="1:5" ht="28.5">
      <c r="A71" s="246" t="s">
        <v>633</v>
      </c>
      <c r="B71" s="247" t="s">
        <v>634</v>
      </c>
      <c r="C71" s="248">
        <v>207100</v>
      </c>
      <c r="D71" s="248">
        <v>0</v>
      </c>
      <c r="E71" s="248">
        <v>273078</v>
      </c>
    </row>
    <row r="72" spans="1:5" ht="28.5">
      <c r="A72" s="246" t="s">
        <v>635</v>
      </c>
      <c r="B72" s="247" t="s">
        <v>636</v>
      </c>
      <c r="C72" s="248">
        <v>2635225</v>
      </c>
      <c r="D72" s="248">
        <v>0</v>
      </c>
      <c r="E72" s="248">
        <v>58859358</v>
      </c>
    </row>
    <row r="73" spans="1:5" ht="28.5">
      <c r="A73" s="246" t="s">
        <v>637</v>
      </c>
      <c r="B73" s="247" t="s">
        <v>638</v>
      </c>
      <c r="C73" s="248">
        <v>24268965483</v>
      </c>
      <c r="D73" s="248">
        <v>0</v>
      </c>
      <c r="E73" s="248">
        <v>23205800848</v>
      </c>
    </row>
    <row r="74" spans="1:5" ht="15">
      <c r="A74" s="243" t="s">
        <v>639</v>
      </c>
      <c r="B74" s="244" t="s">
        <v>640</v>
      </c>
      <c r="C74" s="245">
        <v>9431006825</v>
      </c>
      <c r="D74" s="245">
        <v>0</v>
      </c>
      <c r="E74" s="245">
        <v>9431006825</v>
      </c>
    </row>
    <row r="75" spans="1:5" ht="15">
      <c r="A75" s="243" t="s">
        <v>641</v>
      </c>
      <c r="B75" s="244" t="s">
        <v>642</v>
      </c>
      <c r="C75" s="245">
        <v>0</v>
      </c>
      <c r="D75" s="245">
        <v>0</v>
      </c>
      <c r="E75" s="245">
        <v>-856426976</v>
      </c>
    </row>
    <row r="76" spans="1:5" ht="30">
      <c r="A76" s="243" t="s">
        <v>643</v>
      </c>
      <c r="B76" s="244" t="s">
        <v>644</v>
      </c>
      <c r="C76" s="245">
        <v>566751309</v>
      </c>
      <c r="D76" s="245">
        <v>0</v>
      </c>
      <c r="E76" s="245">
        <v>566751309</v>
      </c>
    </row>
    <row r="77" spans="1:5" ht="28.5">
      <c r="A77" s="246" t="s">
        <v>645</v>
      </c>
      <c r="B77" s="247" t="s">
        <v>646</v>
      </c>
      <c r="C77" s="248">
        <v>566751309</v>
      </c>
      <c r="D77" s="248">
        <v>0</v>
      </c>
      <c r="E77" s="248">
        <v>566751309</v>
      </c>
    </row>
    <row r="78" spans="1:5" ht="15">
      <c r="A78" s="243" t="s">
        <v>647</v>
      </c>
      <c r="B78" s="244" t="s">
        <v>648</v>
      </c>
      <c r="C78" s="245">
        <v>12120175946</v>
      </c>
      <c r="D78" s="245">
        <v>0</v>
      </c>
      <c r="E78" s="245">
        <v>11340772359</v>
      </c>
    </row>
    <row r="79" spans="1:5" ht="15">
      <c r="A79" s="243" t="s">
        <v>649</v>
      </c>
      <c r="B79" s="244" t="s">
        <v>650</v>
      </c>
      <c r="C79" s="245">
        <v>-779403587</v>
      </c>
      <c r="D79" s="245">
        <v>0</v>
      </c>
      <c r="E79" s="245">
        <v>-954825138</v>
      </c>
    </row>
    <row r="80" spans="1:5" ht="15">
      <c r="A80" s="246" t="s">
        <v>651</v>
      </c>
      <c r="B80" s="247" t="s">
        <v>652</v>
      </c>
      <c r="C80" s="248">
        <v>21338530493</v>
      </c>
      <c r="D80" s="248">
        <v>0</v>
      </c>
      <c r="E80" s="248">
        <v>19527278379</v>
      </c>
    </row>
    <row r="81" spans="1:5" ht="30">
      <c r="A81" s="243" t="s">
        <v>653</v>
      </c>
      <c r="B81" s="244" t="s">
        <v>654</v>
      </c>
      <c r="C81" s="245">
        <v>82173</v>
      </c>
      <c r="D81" s="245">
        <v>0</v>
      </c>
      <c r="E81" s="245">
        <v>82173</v>
      </c>
    </row>
    <row r="82" spans="1:5" ht="30">
      <c r="A82" s="243" t="s">
        <v>655</v>
      </c>
      <c r="B82" s="244" t="s">
        <v>656</v>
      </c>
      <c r="C82" s="245">
        <v>155636644</v>
      </c>
      <c r="D82" s="245">
        <v>0</v>
      </c>
      <c r="E82" s="245">
        <v>3900347</v>
      </c>
    </row>
    <row r="83" spans="1:5" ht="30">
      <c r="A83" s="243" t="s">
        <v>657</v>
      </c>
      <c r="B83" s="244" t="s">
        <v>658</v>
      </c>
      <c r="C83" s="245">
        <v>0</v>
      </c>
      <c r="D83" s="245">
        <v>0</v>
      </c>
      <c r="E83" s="245">
        <v>57513</v>
      </c>
    </row>
    <row r="84" spans="1:5" ht="30">
      <c r="A84" s="243" t="s">
        <v>659</v>
      </c>
      <c r="B84" s="244" t="s">
        <v>660</v>
      </c>
      <c r="C84" s="245">
        <v>17056</v>
      </c>
      <c r="D84" s="245">
        <v>0</v>
      </c>
      <c r="E84" s="245">
        <v>3682271</v>
      </c>
    </row>
    <row r="85" spans="1:5" ht="30">
      <c r="A85" s="243" t="s">
        <v>661</v>
      </c>
      <c r="B85" s="244" t="s">
        <v>662</v>
      </c>
      <c r="C85" s="245">
        <v>0</v>
      </c>
      <c r="D85" s="245">
        <v>0</v>
      </c>
      <c r="E85" s="245">
        <v>1270000</v>
      </c>
    </row>
    <row r="86" spans="1:5" ht="28.5">
      <c r="A86" s="246" t="s">
        <v>663</v>
      </c>
      <c r="B86" s="247" t="s">
        <v>664</v>
      </c>
      <c r="C86" s="248">
        <v>155735873</v>
      </c>
      <c r="D86" s="248">
        <v>0</v>
      </c>
      <c r="E86" s="248">
        <v>8992304</v>
      </c>
    </row>
    <row r="87" spans="1:5" ht="30">
      <c r="A87" s="243" t="s">
        <v>665</v>
      </c>
      <c r="B87" s="244" t="s">
        <v>666</v>
      </c>
      <c r="C87" s="245">
        <v>771209</v>
      </c>
      <c r="D87" s="245">
        <v>0</v>
      </c>
      <c r="E87" s="245">
        <v>96317</v>
      </c>
    </row>
    <row r="88" spans="1:5" ht="30">
      <c r="A88" s="243" t="s">
        <v>667</v>
      </c>
      <c r="B88" s="244" t="s">
        <v>668</v>
      </c>
      <c r="C88" s="245">
        <v>37484359</v>
      </c>
      <c r="D88" s="245">
        <v>0</v>
      </c>
      <c r="E88" s="245">
        <v>99891517</v>
      </c>
    </row>
    <row r="89" spans="1:5" ht="30">
      <c r="A89" s="243" t="s">
        <v>669</v>
      </c>
      <c r="B89" s="244" t="s">
        <v>670</v>
      </c>
      <c r="C89" s="245">
        <v>867636</v>
      </c>
      <c r="D89" s="245">
        <v>0</v>
      </c>
      <c r="E89" s="245">
        <v>2243927</v>
      </c>
    </row>
    <row r="90" spans="1:5" ht="45">
      <c r="A90" s="243" t="s">
        <v>671</v>
      </c>
      <c r="B90" s="244" t="s">
        <v>672</v>
      </c>
      <c r="C90" s="245">
        <v>150233</v>
      </c>
      <c r="D90" s="245">
        <v>0</v>
      </c>
      <c r="E90" s="245">
        <v>0</v>
      </c>
    </row>
    <row r="91" spans="1:5" ht="30">
      <c r="A91" s="243" t="s">
        <v>673</v>
      </c>
      <c r="B91" s="244" t="s">
        <v>674</v>
      </c>
      <c r="C91" s="245">
        <v>0</v>
      </c>
      <c r="D91" s="245">
        <v>0</v>
      </c>
      <c r="E91" s="245">
        <v>14774511</v>
      </c>
    </row>
    <row r="92" spans="1:5" ht="30">
      <c r="A92" s="243" t="s">
        <v>675</v>
      </c>
      <c r="B92" s="244" t="s">
        <v>676</v>
      </c>
      <c r="C92" s="245">
        <v>0</v>
      </c>
      <c r="D92" s="245">
        <v>0</v>
      </c>
      <c r="E92" s="245">
        <v>22495744</v>
      </c>
    </row>
    <row r="93" spans="1:5" ht="45">
      <c r="A93" s="243" t="s">
        <v>677</v>
      </c>
      <c r="B93" s="244" t="s">
        <v>678</v>
      </c>
      <c r="C93" s="245">
        <v>57401813</v>
      </c>
      <c r="D93" s="245">
        <v>0</v>
      </c>
      <c r="E93" s="245">
        <v>63786529</v>
      </c>
    </row>
    <row r="94" spans="1:5" ht="45">
      <c r="A94" s="243" t="s">
        <v>679</v>
      </c>
      <c r="B94" s="244" t="s">
        <v>680</v>
      </c>
      <c r="C94" s="245">
        <v>57401813</v>
      </c>
      <c r="D94" s="245">
        <v>0</v>
      </c>
      <c r="E94" s="245">
        <v>63786529</v>
      </c>
    </row>
    <row r="95" spans="1:5" ht="42.75">
      <c r="A95" s="246" t="s">
        <v>681</v>
      </c>
      <c r="B95" s="247" t="s">
        <v>682</v>
      </c>
      <c r="C95" s="248">
        <v>96675250</v>
      </c>
      <c r="D95" s="248">
        <v>0</v>
      </c>
      <c r="E95" s="248">
        <v>203288545</v>
      </c>
    </row>
    <row r="96" spans="1:5" ht="15">
      <c r="A96" s="243" t="s">
        <v>683</v>
      </c>
      <c r="B96" s="244" t="s">
        <v>684</v>
      </c>
      <c r="C96" s="245">
        <v>207525</v>
      </c>
      <c r="D96" s="245">
        <v>0</v>
      </c>
      <c r="E96" s="245">
        <v>116200</v>
      </c>
    </row>
    <row r="97" spans="1:5" ht="30">
      <c r="A97" s="243" t="s">
        <v>685</v>
      </c>
      <c r="B97" s="244" t="s">
        <v>686</v>
      </c>
      <c r="C97" s="245">
        <v>1869826</v>
      </c>
      <c r="D97" s="245">
        <v>0</v>
      </c>
      <c r="E97" s="245">
        <v>104823656</v>
      </c>
    </row>
    <row r="98" spans="1:5" ht="30">
      <c r="A98" s="243" t="s">
        <v>687</v>
      </c>
      <c r="B98" s="244" t="s">
        <v>688</v>
      </c>
      <c r="C98" s="245">
        <v>22851737</v>
      </c>
      <c r="D98" s="245">
        <v>0</v>
      </c>
      <c r="E98" s="245">
        <v>16351737</v>
      </c>
    </row>
    <row r="99" spans="1:5" ht="28.5">
      <c r="A99" s="246" t="s">
        <v>689</v>
      </c>
      <c r="B99" s="247" t="s">
        <v>690</v>
      </c>
      <c r="C99" s="248">
        <v>24929088</v>
      </c>
      <c r="D99" s="248">
        <v>0</v>
      </c>
      <c r="E99" s="248">
        <v>121291593</v>
      </c>
    </row>
    <row r="100" spans="1:5" ht="28.5">
      <c r="A100" s="246" t="s">
        <v>691</v>
      </c>
      <c r="B100" s="247" t="s">
        <v>692</v>
      </c>
      <c r="C100" s="248">
        <v>277340211</v>
      </c>
      <c r="D100" s="248">
        <v>0</v>
      </c>
      <c r="E100" s="248">
        <v>333572442</v>
      </c>
    </row>
    <row r="101" spans="1:5" ht="30">
      <c r="A101" s="243" t="s">
        <v>693</v>
      </c>
      <c r="B101" s="244" t="s">
        <v>694</v>
      </c>
      <c r="C101" s="245">
        <v>125298264</v>
      </c>
      <c r="D101" s="245">
        <v>0</v>
      </c>
      <c r="E101" s="245">
        <v>81339133</v>
      </c>
    </row>
    <row r="102" spans="1:5" ht="15">
      <c r="A102" s="243" t="s">
        <v>695</v>
      </c>
      <c r="B102" s="244" t="s">
        <v>696</v>
      </c>
      <c r="C102" s="245">
        <v>2527796515</v>
      </c>
      <c r="D102" s="245">
        <v>0</v>
      </c>
      <c r="E102" s="245">
        <v>3263610894</v>
      </c>
    </row>
    <row r="103" spans="1:5" ht="28.5">
      <c r="A103" s="246" t="s">
        <v>697</v>
      </c>
      <c r="B103" s="247" t="s">
        <v>698</v>
      </c>
      <c r="C103" s="248">
        <v>2653094779</v>
      </c>
      <c r="D103" s="248">
        <v>0</v>
      </c>
      <c r="E103" s="248">
        <v>3344950027</v>
      </c>
    </row>
    <row r="104" spans="1:5" ht="15">
      <c r="A104" s="246" t="s">
        <v>699</v>
      </c>
      <c r="B104" s="247" t="s">
        <v>700</v>
      </c>
      <c r="C104" s="248">
        <v>24268965483</v>
      </c>
      <c r="D104" s="248">
        <v>0</v>
      </c>
      <c r="E104" s="248">
        <v>23205800848</v>
      </c>
    </row>
  </sheetData>
  <sheetProtection/>
  <mergeCells count="4">
    <mergeCell ref="A5:E5"/>
    <mergeCell ref="A1:E1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25390625" style="0" bestFit="1" customWidth="1"/>
    <col min="2" max="2" width="51.125" style="0" customWidth="1"/>
    <col min="3" max="3" width="15.25390625" style="0" bestFit="1" customWidth="1"/>
    <col min="4" max="4" width="20.375" style="0" customWidth="1"/>
    <col min="5" max="5" width="15.75390625" style="0" customWidth="1"/>
  </cols>
  <sheetData>
    <row r="1" spans="1:5" ht="15.75">
      <c r="A1" s="329" t="s">
        <v>845</v>
      </c>
      <c r="B1" s="329"/>
      <c r="C1" s="329"/>
      <c r="D1" s="329"/>
      <c r="E1" s="329"/>
    </row>
    <row r="2" spans="1:5" ht="15.75">
      <c r="A2" s="41"/>
      <c r="B2" s="107"/>
      <c r="C2" s="41"/>
      <c r="D2" s="41"/>
      <c r="E2" s="41"/>
    </row>
    <row r="3" spans="1:5" ht="15.75">
      <c r="A3" s="330" t="s">
        <v>15</v>
      </c>
      <c r="B3" s="330"/>
      <c r="C3" s="330"/>
      <c r="D3" s="330"/>
      <c r="E3" s="330"/>
    </row>
    <row r="4" spans="1:5" ht="15.75" customHeight="1">
      <c r="A4" s="340" t="s">
        <v>742</v>
      </c>
      <c r="B4" s="341"/>
      <c r="C4" s="341"/>
      <c r="D4" s="341"/>
      <c r="E4" s="341"/>
    </row>
    <row r="8" ht="15">
      <c r="E8" s="249" t="s">
        <v>337</v>
      </c>
    </row>
    <row r="9" spans="1:5" ht="15.75">
      <c r="A9" s="235" t="s">
        <v>540</v>
      </c>
      <c r="B9" s="235" t="s">
        <v>17</v>
      </c>
      <c r="C9" s="235" t="s">
        <v>522</v>
      </c>
      <c r="D9" s="235" t="s">
        <v>523</v>
      </c>
      <c r="E9" s="235" t="s">
        <v>524</v>
      </c>
    </row>
    <row r="10" spans="1:5" ht="15.75">
      <c r="A10" s="230" t="s">
        <v>140</v>
      </c>
      <c r="B10" s="231" t="s">
        <v>701</v>
      </c>
      <c r="C10" s="232">
        <v>1539549696</v>
      </c>
      <c r="D10" s="232">
        <v>0</v>
      </c>
      <c r="E10" s="232">
        <v>1895779488</v>
      </c>
    </row>
    <row r="11" spans="1:5" ht="31.5">
      <c r="A11" s="230" t="s">
        <v>141</v>
      </c>
      <c r="B11" s="231" t="s">
        <v>702</v>
      </c>
      <c r="C11" s="232">
        <v>167393632</v>
      </c>
      <c r="D11" s="232">
        <v>0</v>
      </c>
      <c r="E11" s="232">
        <v>298496885</v>
      </c>
    </row>
    <row r="12" spans="1:5" ht="31.5">
      <c r="A12" s="230" t="s">
        <v>142</v>
      </c>
      <c r="B12" s="231" t="s">
        <v>703</v>
      </c>
      <c r="C12" s="232">
        <v>98058894</v>
      </c>
      <c r="D12" s="232">
        <v>0</v>
      </c>
      <c r="E12" s="232">
        <v>127437749</v>
      </c>
    </row>
    <row r="13" spans="1:5" ht="31.5">
      <c r="A13" s="238" t="s">
        <v>143</v>
      </c>
      <c r="B13" s="233" t="s">
        <v>704</v>
      </c>
      <c r="C13" s="234">
        <v>1805002222</v>
      </c>
      <c r="D13" s="234">
        <v>0</v>
      </c>
      <c r="E13" s="234">
        <v>2321714122</v>
      </c>
    </row>
    <row r="14" spans="1:5" ht="31.5">
      <c r="A14" s="230" t="s">
        <v>147</v>
      </c>
      <c r="B14" s="231" t="s">
        <v>705</v>
      </c>
      <c r="C14" s="232">
        <v>3628692785</v>
      </c>
      <c r="D14" s="232">
        <v>0</v>
      </c>
      <c r="E14" s="232">
        <v>3753676720</v>
      </c>
    </row>
    <row r="15" spans="1:5" ht="31.5">
      <c r="A15" s="230" t="s">
        <v>148</v>
      </c>
      <c r="B15" s="231" t="s">
        <v>706</v>
      </c>
      <c r="C15" s="232">
        <v>316668091</v>
      </c>
      <c r="D15" s="232">
        <v>0</v>
      </c>
      <c r="E15" s="232">
        <v>266510659</v>
      </c>
    </row>
    <row r="16" spans="1:5" ht="31.5">
      <c r="A16" s="230" t="s">
        <v>149</v>
      </c>
      <c r="B16" s="231" t="s">
        <v>707</v>
      </c>
      <c r="C16" s="232">
        <v>593877071</v>
      </c>
      <c r="D16" s="232">
        <v>0</v>
      </c>
      <c r="E16" s="232">
        <v>112178262</v>
      </c>
    </row>
    <row r="17" spans="1:5" ht="15.75">
      <c r="A17" s="230" t="s">
        <v>150</v>
      </c>
      <c r="B17" s="231" t="s">
        <v>708</v>
      </c>
      <c r="C17" s="232">
        <v>471971934</v>
      </c>
      <c r="D17" s="232">
        <v>0</v>
      </c>
      <c r="E17" s="232">
        <v>396975459</v>
      </c>
    </row>
    <row r="18" spans="1:5" ht="31.5">
      <c r="A18" s="238" t="s">
        <v>234</v>
      </c>
      <c r="B18" s="233" t="s">
        <v>709</v>
      </c>
      <c r="C18" s="234">
        <v>5011209881</v>
      </c>
      <c r="D18" s="234">
        <v>0</v>
      </c>
      <c r="E18" s="234">
        <v>4529341100</v>
      </c>
    </row>
    <row r="19" spans="1:5" ht="15.75">
      <c r="A19" s="230" t="s">
        <v>235</v>
      </c>
      <c r="B19" s="231" t="s">
        <v>710</v>
      </c>
      <c r="C19" s="232">
        <v>95603527</v>
      </c>
      <c r="D19" s="232">
        <v>0</v>
      </c>
      <c r="E19" s="232">
        <v>63895246</v>
      </c>
    </row>
    <row r="20" spans="1:5" ht="15.75">
      <c r="A20" s="230" t="s">
        <v>236</v>
      </c>
      <c r="B20" s="231" t="s">
        <v>711</v>
      </c>
      <c r="C20" s="232">
        <v>1160869850</v>
      </c>
      <c r="D20" s="232">
        <v>0</v>
      </c>
      <c r="E20" s="232">
        <v>1015648281</v>
      </c>
    </row>
    <row r="21" spans="1:5" ht="15.75">
      <c r="A21" s="230" t="s">
        <v>238</v>
      </c>
      <c r="B21" s="231" t="s">
        <v>712</v>
      </c>
      <c r="C21" s="232">
        <v>21802394</v>
      </c>
      <c r="D21" s="232">
        <v>0</v>
      </c>
      <c r="E21" s="232">
        <v>20587116</v>
      </c>
    </row>
    <row r="22" spans="1:5" ht="15.75">
      <c r="A22" s="238" t="s">
        <v>239</v>
      </c>
      <c r="B22" s="233" t="s">
        <v>713</v>
      </c>
      <c r="C22" s="234">
        <v>1278275771</v>
      </c>
      <c r="D22" s="234">
        <v>0</v>
      </c>
      <c r="E22" s="234">
        <v>1100130643</v>
      </c>
    </row>
    <row r="23" spans="1:5" ht="15.75">
      <c r="A23" s="230" t="s">
        <v>240</v>
      </c>
      <c r="B23" s="231" t="s">
        <v>714</v>
      </c>
      <c r="C23" s="232">
        <v>1017609164</v>
      </c>
      <c r="D23" s="232">
        <v>0</v>
      </c>
      <c r="E23" s="232">
        <v>1064413722</v>
      </c>
    </row>
    <row r="24" spans="1:5" ht="15.75">
      <c r="A24" s="230" t="s">
        <v>241</v>
      </c>
      <c r="B24" s="231" t="s">
        <v>715</v>
      </c>
      <c r="C24" s="232">
        <v>196393565</v>
      </c>
      <c r="D24" s="232">
        <v>0</v>
      </c>
      <c r="E24" s="232">
        <v>201166573</v>
      </c>
    </row>
    <row r="25" spans="1:5" ht="15.75">
      <c r="A25" s="230" t="s">
        <v>242</v>
      </c>
      <c r="B25" s="231" t="s">
        <v>716</v>
      </c>
      <c r="C25" s="232">
        <v>330055524</v>
      </c>
      <c r="D25" s="232">
        <v>0</v>
      </c>
      <c r="E25" s="232">
        <v>279423109</v>
      </c>
    </row>
    <row r="26" spans="1:5" ht="15.75">
      <c r="A26" s="238" t="s">
        <v>243</v>
      </c>
      <c r="B26" s="233" t="s">
        <v>717</v>
      </c>
      <c r="C26" s="234">
        <v>1544058253</v>
      </c>
      <c r="D26" s="234">
        <v>0</v>
      </c>
      <c r="E26" s="234">
        <v>1545003404</v>
      </c>
    </row>
    <row r="27" spans="1:5" ht="15.75">
      <c r="A27" s="238" t="s">
        <v>244</v>
      </c>
      <c r="B27" s="233" t="s">
        <v>718</v>
      </c>
      <c r="C27" s="234">
        <v>721620672</v>
      </c>
      <c r="D27" s="234">
        <v>0</v>
      </c>
      <c r="E27" s="234">
        <v>930498518</v>
      </c>
    </row>
    <row r="28" spans="1:5" ht="15.75">
      <c r="A28" s="238" t="s">
        <v>245</v>
      </c>
      <c r="B28" s="233" t="s">
        <v>719</v>
      </c>
      <c r="C28" s="234">
        <v>3773620573</v>
      </c>
      <c r="D28" s="234">
        <v>0</v>
      </c>
      <c r="E28" s="234">
        <v>4224694230</v>
      </c>
    </row>
    <row r="29" spans="1:5" ht="31.5">
      <c r="A29" s="238" t="s">
        <v>246</v>
      </c>
      <c r="B29" s="233" t="s">
        <v>720</v>
      </c>
      <c r="C29" s="234">
        <v>-501363166</v>
      </c>
      <c r="D29" s="234">
        <v>0</v>
      </c>
      <c r="E29" s="234">
        <v>-949271573</v>
      </c>
    </row>
    <row r="30" spans="1:5" ht="31.5">
      <c r="A30" s="230" t="s">
        <v>249</v>
      </c>
      <c r="B30" s="231" t="s">
        <v>721</v>
      </c>
      <c r="C30" s="232">
        <v>28903</v>
      </c>
      <c r="D30" s="232">
        <v>0</v>
      </c>
      <c r="E30" s="232">
        <v>0</v>
      </c>
    </row>
    <row r="31" spans="1:5" ht="31.5">
      <c r="A31" s="230" t="s">
        <v>250</v>
      </c>
      <c r="B31" s="231" t="s">
        <v>722</v>
      </c>
      <c r="C31" s="232">
        <v>2132691</v>
      </c>
      <c r="D31" s="232">
        <v>0</v>
      </c>
      <c r="E31" s="232">
        <v>26435</v>
      </c>
    </row>
    <row r="32" spans="1:5" ht="31.5">
      <c r="A32" s="238" t="s">
        <v>254</v>
      </c>
      <c r="B32" s="233" t="s">
        <v>723</v>
      </c>
      <c r="C32" s="234">
        <v>2161594</v>
      </c>
      <c r="D32" s="234">
        <v>0</v>
      </c>
      <c r="E32" s="234">
        <v>26435</v>
      </c>
    </row>
    <row r="33" spans="1:5" ht="15.75">
      <c r="A33" s="230" t="s">
        <v>257</v>
      </c>
      <c r="B33" s="231" t="s">
        <v>724</v>
      </c>
      <c r="C33" s="232">
        <v>182014</v>
      </c>
      <c r="D33" s="232">
        <v>0</v>
      </c>
      <c r="E33" s="232">
        <v>0</v>
      </c>
    </row>
    <row r="34" spans="1:5" ht="31.5">
      <c r="A34" s="230" t="s">
        <v>258</v>
      </c>
      <c r="B34" s="231" t="s">
        <v>725</v>
      </c>
      <c r="C34" s="232">
        <v>280020001</v>
      </c>
      <c r="D34" s="232">
        <v>0</v>
      </c>
      <c r="E34" s="232">
        <v>5580000</v>
      </c>
    </row>
    <row r="35" spans="1:5" ht="31.5">
      <c r="A35" s="238" t="s">
        <v>264</v>
      </c>
      <c r="B35" s="233" t="s">
        <v>726</v>
      </c>
      <c r="C35" s="234">
        <v>280202015</v>
      </c>
      <c r="D35" s="234">
        <v>0</v>
      </c>
      <c r="E35" s="234">
        <v>5580000</v>
      </c>
    </row>
    <row r="36" spans="1:5" ht="31.5">
      <c r="A36" s="238" t="s">
        <v>265</v>
      </c>
      <c r="B36" s="233" t="s">
        <v>727</v>
      </c>
      <c r="C36" s="234">
        <v>-278040421</v>
      </c>
      <c r="D36" s="234">
        <v>0</v>
      </c>
      <c r="E36" s="234">
        <v>-5553565</v>
      </c>
    </row>
    <row r="37" spans="1:5" ht="15.75">
      <c r="A37" s="238" t="s">
        <v>266</v>
      </c>
      <c r="B37" s="233" t="s">
        <v>728</v>
      </c>
      <c r="C37" s="234">
        <v>-779403587</v>
      </c>
      <c r="D37" s="234">
        <v>0</v>
      </c>
      <c r="E37" s="234">
        <v>-954825138</v>
      </c>
    </row>
  </sheetData>
  <sheetProtection/>
  <mergeCells count="3">
    <mergeCell ref="A1:E1"/>
    <mergeCell ref="A3:E3"/>
    <mergeCell ref="A4:E4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4.375" style="5" customWidth="1"/>
    <col min="2" max="4" width="11.25390625" style="5" bestFit="1" customWidth="1"/>
    <col min="5" max="5" width="12.875" style="5" customWidth="1"/>
    <col min="6" max="16384" width="9.125" style="5" customWidth="1"/>
  </cols>
  <sheetData>
    <row r="1" spans="1:5" ht="15.75">
      <c r="A1" s="308" t="s">
        <v>846</v>
      </c>
      <c r="B1" s="308"/>
      <c r="C1" s="308"/>
      <c r="D1" s="308"/>
      <c r="E1" s="308"/>
    </row>
    <row r="3" spans="1:5" ht="15.75">
      <c r="A3" s="316" t="s">
        <v>15</v>
      </c>
      <c r="B3" s="316"/>
      <c r="C3" s="316"/>
      <c r="D3" s="316"/>
      <c r="E3" s="316"/>
    </row>
    <row r="4" spans="1:5" ht="15.75">
      <c r="A4" s="316" t="s">
        <v>525</v>
      </c>
      <c r="B4" s="316"/>
      <c r="C4" s="316"/>
      <c r="D4" s="316"/>
      <c r="E4" s="316"/>
    </row>
    <row r="5" spans="1:5" ht="15.75">
      <c r="A5" s="316" t="s">
        <v>526</v>
      </c>
      <c r="B5" s="316"/>
      <c r="C5" s="316"/>
      <c r="D5" s="316"/>
      <c r="E5" s="316"/>
    </row>
    <row r="6" spans="1:5" ht="15.75">
      <c r="A6" s="179"/>
      <c r="B6" s="179"/>
      <c r="C6" s="179"/>
      <c r="D6" s="179"/>
      <c r="E6" s="179"/>
    </row>
    <row r="7" spans="1:5" ht="32.25" customHeight="1">
      <c r="A7" s="342" t="s">
        <v>527</v>
      </c>
      <c r="B7" s="342" t="s">
        <v>528</v>
      </c>
      <c r="C7" s="342"/>
      <c r="D7" s="342" t="s">
        <v>529</v>
      </c>
      <c r="E7" s="342"/>
    </row>
    <row r="8" spans="1:5" ht="15.75">
      <c r="A8" s="342"/>
      <c r="B8" s="217">
        <v>42736</v>
      </c>
      <c r="C8" s="217">
        <v>43100</v>
      </c>
      <c r="D8" s="217">
        <v>42736</v>
      </c>
      <c r="E8" s="217">
        <v>43100</v>
      </c>
    </row>
    <row r="9" spans="1:5" ht="15.75">
      <c r="A9" s="218" t="s">
        <v>530</v>
      </c>
      <c r="B9" s="219">
        <v>100</v>
      </c>
      <c r="C9" s="219">
        <v>100</v>
      </c>
      <c r="D9" s="169">
        <v>3516</v>
      </c>
      <c r="E9" s="169">
        <v>9608</v>
      </c>
    </row>
    <row r="10" spans="1:5" ht="15.75">
      <c r="A10" s="2" t="s">
        <v>531</v>
      </c>
      <c r="B10" s="219">
        <v>100</v>
      </c>
      <c r="C10" s="219">
        <v>100</v>
      </c>
      <c r="D10" s="169">
        <v>22964</v>
      </c>
      <c r="E10" s="169">
        <v>37368</v>
      </c>
    </row>
    <row r="11" spans="1:5" ht="31.5">
      <c r="A11" s="218" t="s">
        <v>532</v>
      </c>
      <c r="B11" s="219">
        <v>100</v>
      </c>
      <c r="C11" s="219">
        <v>100</v>
      </c>
      <c r="D11" s="169">
        <v>145221</v>
      </c>
      <c r="E11" s="169">
        <v>114170</v>
      </c>
    </row>
    <row r="12" spans="1:5" ht="15.75">
      <c r="A12" s="218" t="s">
        <v>533</v>
      </c>
      <c r="B12" s="219">
        <v>100</v>
      </c>
      <c r="C12" s="219">
        <v>100</v>
      </c>
      <c r="D12" s="169">
        <v>8851</v>
      </c>
      <c r="E12" s="169">
        <v>10109</v>
      </c>
    </row>
    <row r="13" spans="1:5" ht="15.75">
      <c r="A13" s="220" t="s">
        <v>534</v>
      </c>
      <c r="B13" s="219">
        <v>100</v>
      </c>
      <c r="C13" s="219">
        <v>100</v>
      </c>
      <c r="D13" s="169">
        <v>5851</v>
      </c>
      <c r="E13" s="169">
        <v>43049</v>
      </c>
    </row>
    <row r="14" spans="1:5" ht="31.5">
      <c r="A14" s="218" t="s">
        <v>748</v>
      </c>
      <c r="B14" s="219">
        <v>49</v>
      </c>
      <c r="C14" s="219">
        <v>1.1</v>
      </c>
      <c r="D14" s="169" t="s">
        <v>745</v>
      </c>
      <c r="E14" s="169" t="s">
        <v>746</v>
      </c>
    </row>
    <row r="15" spans="1:5" ht="15.75">
      <c r="A15" s="218" t="s">
        <v>749</v>
      </c>
      <c r="B15" s="221">
        <v>0.003</v>
      </c>
      <c r="C15" s="263">
        <v>0.003</v>
      </c>
      <c r="D15" s="169">
        <v>644017</v>
      </c>
      <c r="E15" s="169">
        <v>888462</v>
      </c>
    </row>
    <row r="16" spans="1:5" ht="15.75">
      <c r="A16" s="222" t="s">
        <v>485</v>
      </c>
      <c r="B16" s="223"/>
      <c r="C16" s="223"/>
      <c r="D16" s="224">
        <f>SUM(D9:D13,D15)</f>
        <v>830420</v>
      </c>
      <c r="E16" s="224">
        <f>SUM(E9:E13,E15)</f>
        <v>1102766</v>
      </c>
    </row>
    <row r="21" ht="15.75">
      <c r="K21" s="5" t="s">
        <v>535</v>
      </c>
    </row>
  </sheetData>
  <sheetProtection/>
  <mergeCells count="7">
    <mergeCell ref="A1:E1"/>
    <mergeCell ref="A3:E3"/>
    <mergeCell ref="A4:E4"/>
    <mergeCell ref="A5:E5"/>
    <mergeCell ref="A7:A8"/>
    <mergeCell ref="B7:C7"/>
    <mergeCell ref="D7:E7"/>
  </mergeCells>
  <printOptions/>
  <pageMargins left="0.7480314960629921" right="0.7480314960629921" top="0.984251968503937" bottom="0.984251968503937" header="0.5118110236220472" footer="0.5118110236220472"/>
  <pageSetup fitToWidth="0"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5.25390625" style="195" customWidth="1"/>
    <col min="2" max="2" width="14.375" style="195" bestFit="1" customWidth="1"/>
    <col min="3" max="3" width="12.875" style="195" customWidth="1"/>
    <col min="4" max="4" width="14.875" style="195" customWidth="1"/>
    <col min="5" max="5" width="12.625" style="195" customWidth="1"/>
    <col min="6" max="6" width="11.25390625" style="195" customWidth="1"/>
    <col min="7" max="7" width="10.625" style="195" customWidth="1"/>
    <col min="8" max="8" width="10.75390625" style="195" customWidth="1"/>
    <col min="9" max="16384" width="9.125" style="195" customWidth="1"/>
  </cols>
  <sheetData>
    <row r="1" spans="1:9" ht="15.75">
      <c r="A1" s="308" t="s">
        <v>847</v>
      </c>
      <c r="B1" s="308"/>
      <c r="C1" s="308"/>
      <c r="D1" s="308"/>
      <c r="E1" s="113"/>
      <c r="F1" s="194"/>
      <c r="G1" s="194"/>
      <c r="H1" s="194"/>
      <c r="I1" s="194"/>
    </row>
    <row r="2" spans="1:9" ht="15.75">
      <c r="A2" s="5"/>
      <c r="B2" s="5"/>
      <c r="C2" s="5"/>
      <c r="D2" s="5"/>
      <c r="E2" s="5"/>
      <c r="F2" s="194"/>
      <c r="G2" s="194"/>
      <c r="H2" s="194"/>
      <c r="I2" s="194"/>
    </row>
    <row r="3" spans="1:9" ht="15.75">
      <c r="A3" s="316" t="s">
        <v>15</v>
      </c>
      <c r="B3" s="316"/>
      <c r="C3" s="316"/>
      <c r="D3" s="316"/>
      <c r="E3" s="196"/>
      <c r="F3" s="194"/>
      <c r="G3" s="194"/>
      <c r="H3" s="194"/>
      <c r="I3" s="194"/>
    </row>
    <row r="4" spans="1:9" ht="15.75">
      <c r="A4" s="6"/>
      <c r="B4" s="6"/>
      <c r="C4" s="6"/>
      <c r="D4" s="6"/>
      <c r="E4" s="196"/>
      <c r="F4" s="194"/>
      <c r="G4" s="194"/>
      <c r="H4" s="194"/>
      <c r="I4" s="194"/>
    </row>
    <row r="5" spans="1:9" ht="15.75">
      <c r="A5" s="316" t="s">
        <v>521</v>
      </c>
      <c r="B5" s="316"/>
      <c r="C5" s="316"/>
      <c r="D5" s="316"/>
      <c r="E5" s="196"/>
      <c r="F5" s="194"/>
      <c r="G5" s="194"/>
      <c r="H5" s="194"/>
      <c r="I5" s="194"/>
    </row>
    <row r="6" spans="1:9" ht="15.75">
      <c r="A6" s="343" t="s">
        <v>509</v>
      </c>
      <c r="B6" s="343"/>
      <c r="C6" s="343"/>
      <c r="D6" s="343"/>
      <c r="E6" s="197"/>
      <c r="F6" s="194"/>
      <c r="G6" s="194"/>
      <c r="H6" s="194"/>
      <c r="I6" s="194"/>
    </row>
    <row r="7" spans="1:9" ht="15.75">
      <c r="A7" s="198"/>
      <c r="B7" s="199"/>
      <c r="C7" s="200"/>
      <c r="D7" s="200"/>
      <c r="E7" s="200"/>
      <c r="F7" s="194"/>
      <c r="G7" s="194"/>
      <c r="H7" s="194"/>
      <c r="I7" s="194"/>
    </row>
    <row r="8" spans="1:9" ht="15.75">
      <c r="A8" s="201"/>
      <c r="B8" s="202"/>
      <c r="C8" s="202"/>
      <c r="D8" s="203" t="s">
        <v>337</v>
      </c>
      <c r="E8" s="200"/>
      <c r="F8" s="194"/>
      <c r="G8" s="194"/>
      <c r="H8" s="194"/>
      <c r="I8" s="194"/>
    </row>
    <row r="9" spans="1:9" s="207" customFormat="1" ht="15.75">
      <c r="A9" s="204" t="s">
        <v>17</v>
      </c>
      <c r="B9" s="205" t="s">
        <v>510</v>
      </c>
      <c r="C9" s="205" t="s">
        <v>511</v>
      </c>
      <c r="D9" s="205" t="s">
        <v>512</v>
      </c>
      <c r="E9" s="199"/>
      <c r="F9" s="206"/>
      <c r="G9" s="206"/>
      <c r="H9" s="206"/>
      <c r="I9" s="206"/>
    </row>
    <row r="10" spans="1:9" s="207" customFormat="1" ht="15.75">
      <c r="A10" s="208" t="s">
        <v>513</v>
      </c>
      <c r="B10" s="209">
        <v>30553733</v>
      </c>
      <c r="C10" s="209">
        <v>8249508</v>
      </c>
      <c r="D10" s="209">
        <f>SUM(B10:C10)</f>
        <v>38803241</v>
      </c>
      <c r="E10" s="199"/>
      <c r="F10" s="206"/>
      <c r="G10" s="206"/>
      <c r="H10" s="206"/>
      <c r="I10" s="206"/>
    </row>
    <row r="11" spans="1:9" s="207" customFormat="1" ht="15.75">
      <c r="A11" s="208" t="s">
        <v>514</v>
      </c>
      <c r="B11" s="209">
        <v>2073614</v>
      </c>
      <c r="C11" s="209">
        <v>24594</v>
      </c>
      <c r="D11" s="209">
        <f>SUM(B11:C11)</f>
        <v>2098208</v>
      </c>
      <c r="E11" s="199"/>
      <c r="F11" s="206"/>
      <c r="G11" s="206"/>
      <c r="H11" s="206"/>
      <c r="I11" s="206"/>
    </row>
    <row r="12" spans="1:9" s="207" customFormat="1" ht="15.75">
      <c r="A12" s="208" t="s">
        <v>515</v>
      </c>
      <c r="B12" s="209">
        <v>3329677</v>
      </c>
      <c r="C12" s="209">
        <v>899013</v>
      </c>
      <c r="D12" s="209">
        <f>SUM(B12:C12)</f>
        <v>4228690</v>
      </c>
      <c r="E12" s="199"/>
      <c r="F12" s="206"/>
      <c r="G12" s="206"/>
      <c r="H12" s="206"/>
      <c r="I12" s="206"/>
    </row>
    <row r="13" spans="1:9" s="207" customFormat="1" ht="15.75">
      <c r="A13" s="210" t="s">
        <v>516</v>
      </c>
      <c r="B13" s="211">
        <f>SUM(B10:B12)</f>
        <v>35957024</v>
      </c>
      <c r="C13" s="211">
        <f>SUM(C10:C12)</f>
        <v>9173115</v>
      </c>
      <c r="D13" s="211">
        <f>SUM(D10:D12)</f>
        <v>45130139</v>
      </c>
      <c r="E13" s="199"/>
      <c r="F13" s="206"/>
      <c r="G13" s="206"/>
      <c r="H13" s="206"/>
      <c r="I13" s="206"/>
    </row>
    <row r="14" spans="1:9" ht="15.75">
      <c r="A14" s="212" t="s">
        <v>517</v>
      </c>
      <c r="B14" s="213">
        <f>D14/1.27</f>
        <v>14815422.047244094</v>
      </c>
      <c r="C14" s="213">
        <f>D14-B14</f>
        <v>4000163.9527559057</v>
      </c>
      <c r="D14" s="213">
        <v>18815586</v>
      </c>
      <c r="E14" s="200"/>
      <c r="F14" s="194"/>
      <c r="G14" s="194"/>
      <c r="H14" s="194"/>
      <c r="I14" s="194"/>
    </row>
    <row r="15" spans="1:9" ht="15.75">
      <c r="A15" s="212" t="s">
        <v>518</v>
      </c>
      <c r="B15" s="213">
        <f>D15/1.27</f>
        <v>766884.2519685039</v>
      </c>
      <c r="C15" s="213">
        <f>D15-B15</f>
        <v>207058.74803149607</v>
      </c>
      <c r="D15" s="213">
        <v>973943</v>
      </c>
      <c r="E15" s="200"/>
      <c r="F15" s="194"/>
      <c r="G15" s="194"/>
      <c r="H15" s="194"/>
      <c r="I15" s="194"/>
    </row>
    <row r="16" spans="1:9" s="207" customFormat="1" ht="15.75">
      <c r="A16" s="214" t="s">
        <v>519</v>
      </c>
      <c r="B16" s="215">
        <f>SUM(B14:B15)</f>
        <v>15582306.299212597</v>
      </c>
      <c r="C16" s="215">
        <f>SUM(C14:C15)</f>
        <v>4207222.700787402</v>
      </c>
      <c r="D16" s="215">
        <f>SUM(D14:D15)</f>
        <v>19789529</v>
      </c>
      <c r="E16" s="199"/>
      <c r="F16" s="206"/>
      <c r="G16" s="206"/>
      <c r="H16" s="206"/>
      <c r="I16" s="206"/>
    </row>
    <row r="17" spans="1:9" s="207" customFormat="1" ht="15.75">
      <c r="A17" s="216"/>
      <c r="B17" s="199"/>
      <c r="C17" s="199"/>
      <c r="D17" s="199"/>
      <c r="E17" s="199"/>
      <c r="F17" s="206"/>
      <c r="G17" s="206"/>
      <c r="H17" s="206"/>
      <c r="I17" s="206"/>
    </row>
    <row r="18" spans="1:9" ht="15.75">
      <c r="A18" s="198"/>
      <c r="B18" s="200"/>
      <c r="C18" s="200"/>
      <c r="D18" s="200"/>
      <c r="E18" s="200"/>
      <c r="F18" s="194"/>
      <c r="G18" s="194"/>
      <c r="H18" s="194"/>
      <c r="I18" s="194"/>
    </row>
    <row r="19" spans="2:4" ht="12.75">
      <c r="B19" s="194"/>
      <c r="C19" s="194"/>
      <c r="D19" s="194"/>
    </row>
    <row r="26" ht="12.75">
      <c r="F26" s="195" t="s">
        <v>520</v>
      </c>
    </row>
  </sheetData>
  <sheetProtection/>
  <mergeCells count="4">
    <mergeCell ref="A1:D1"/>
    <mergeCell ref="A3:D3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154"/>
  <sheetViews>
    <sheetView zoomScalePageLayoutView="0" workbookViewId="0" topLeftCell="A1">
      <selection activeCell="A1" sqref="A1:M1"/>
    </sheetView>
  </sheetViews>
  <sheetFormatPr defaultColWidth="8.00390625" defaultRowHeight="12.75"/>
  <cols>
    <col min="1" max="1" width="46.625" style="17" customWidth="1"/>
    <col min="2" max="3" width="14.25390625" style="19" bestFit="1" customWidth="1"/>
    <col min="4" max="4" width="11.00390625" style="19" customWidth="1"/>
    <col min="5" max="5" width="14.25390625" style="19" bestFit="1" customWidth="1"/>
    <col min="6" max="6" width="14.25390625" style="19" customWidth="1"/>
    <col min="7" max="7" width="14.25390625" style="19" bestFit="1" customWidth="1"/>
    <col min="8" max="8" width="11.125" style="19" customWidth="1"/>
    <col min="9" max="11" width="14.25390625" style="19" bestFit="1" customWidth="1"/>
    <col min="12" max="12" width="12.125" style="19" customWidth="1"/>
    <col min="13" max="13" width="14.25390625" style="19" bestFit="1" customWidth="1"/>
    <col min="14" max="14" width="35.75390625" style="17" customWidth="1"/>
    <col min="15" max="15" width="14.25390625" style="28" bestFit="1" customWidth="1"/>
    <col min="16" max="16" width="14.25390625" style="17" bestFit="1" customWidth="1"/>
    <col min="17" max="17" width="11.375" style="17" customWidth="1"/>
    <col min="18" max="18" width="14.75390625" style="17" customWidth="1"/>
    <col min="19" max="20" width="14.25390625" style="17" bestFit="1" customWidth="1"/>
    <col min="21" max="21" width="12.00390625" style="17" customWidth="1"/>
    <col min="22" max="22" width="15.00390625" style="17" bestFit="1" customWidth="1"/>
    <col min="23" max="23" width="14.25390625" style="17" bestFit="1" customWidth="1"/>
    <col min="24" max="24" width="12.125" style="17" customWidth="1"/>
    <col min="25" max="25" width="11.75390625" style="17" customWidth="1"/>
    <col min="26" max="26" width="15.25390625" style="17" bestFit="1" customWidth="1"/>
    <col min="27" max="16384" width="8.00390625" style="17" customWidth="1"/>
  </cols>
  <sheetData>
    <row r="1" spans="1:18" ht="15.75">
      <c r="A1" s="308" t="s">
        <v>830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136"/>
      <c r="O1" s="137"/>
      <c r="P1" s="136"/>
      <c r="Q1" s="136"/>
      <c r="R1" s="136"/>
    </row>
    <row r="2" spans="1:18" ht="15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26" ht="15" customHeight="1">
      <c r="A3" s="315" t="s">
        <v>32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 t="s">
        <v>32</v>
      </c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5.75">
      <c r="A4" s="315" t="s">
        <v>177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 t="s">
        <v>177</v>
      </c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</row>
    <row r="5" spans="1:18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4:26" ht="13.5" customHeight="1">
      <c r="N6" s="20"/>
      <c r="O6" s="7"/>
      <c r="P6" s="21"/>
      <c r="R6" s="11"/>
      <c r="V6" s="11"/>
      <c r="W6" s="11"/>
      <c r="X6" s="11"/>
      <c r="Y6" s="11"/>
      <c r="Z6" s="11" t="s">
        <v>337</v>
      </c>
    </row>
    <row r="7" spans="1:26" ht="15.75">
      <c r="A7" s="306" t="s">
        <v>29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 t="s">
        <v>16</v>
      </c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spans="1:26" ht="15.75">
      <c r="A8" s="306" t="s">
        <v>30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 t="s">
        <v>30</v>
      </c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spans="1:26" s="32" customFormat="1" ht="15.75" customHeight="1">
      <c r="A9" s="84" t="s">
        <v>17</v>
      </c>
      <c r="B9" s="312" t="s">
        <v>39</v>
      </c>
      <c r="C9" s="312"/>
      <c r="D9" s="312"/>
      <c r="E9" s="312"/>
      <c r="F9" s="309" t="s">
        <v>479</v>
      </c>
      <c r="G9" s="310"/>
      <c r="H9" s="310"/>
      <c r="I9" s="311"/>
      <c r="J9" s="309" t="s">
        <v>480</v>
      </c>
      <c r="K9" s="310"/>
      <c r="L9" s="310"/>
      <c r="M9" s="311"/>
      <c r="N9" s="84" t="s">
        <v>17</v>
      </c>
      <c r="O9" s="312" t="s">
        <v>39</v>
      </c>
      <c r="P9" s="312"/>
      <c r="Q9" s="312"/>
      <c r="R9" s="312"/>
      <c r="S9" s="309" t="s">
        <v>479</v>
      </c>
      <c r="T9" s="310"/>
      <c r="U9" s="310"/>
      <c r="V9" s="311"/>
      <c r="W9" s="309" t="s">
        <v>480</v>
      </c>
      <c r="X9" s="310"/>
      <c r="Y9" s="310"/>
      <c r="Z9" s="311"/>
    </row>
    <row r="10" spans="1:26" s="32" customFormat="1" ht="31.5">
      <c r="A10" s="51" t="s">
        <v>42</v>
      </c>
      <c r="B10" s="30" t="s">
        <v>40</v>
      </c>
      <c r="C10" s="44" t="s">
        <v>41</v>
      </c>
      <c r="D10" s="50" t="s">
        <v>172</v>
      </c>
      <c r="E10" s="44" t="s">
        <v>18</v>
      </c>
      <c r="F10" s="30" t="s">
        <v>40</v>
      </c>
      <c r="G10" s="44" t="s">
        <v>41</v>
      </c>
      <c r="H10" s="50" t="s">
        <v>172</v>
      </c>
      <c r="I10" s="44" t="s">
        <v>18</v>
      </c>
      <c r="J10" s="30" t="s">
        <v>40</v>
      </c>
      <c r="K10" s="44" t="s">
        <v>41</v>
      </c>
      <c r="L10" s="50" t="s">
        <v>172</v>
      </c>
      <c r="M10" s="44" t="s">
        <v>18</v>
      </c>
      <c r="N10" s="51" t="s">
        <v>42</v>
      </c>
      <c r="O10" s="30" t="s">
        <v>40</v>
      </c>
      <c r="P10" s="44" t="s">
        <v>41</v>
      </c>
      <c r="Q10" s="50" t="s">
        <v>172</v>
      </c>
      <c r="R10" s="44" t="s">
        <v>18</v>
      </c>
      <c r="S10" s="30" t="s">
        <v>40</v>
      </c>
      <c r="T10" s="44" t="s">
        <v>41</v>
      </c>
      <c r="U10" s="50" t="s">
        <v>172</v>
      </c>
      <c r="V10" s="44" t="s">
        <v>18</v>
      </c>
      <c r="W10" s="30" t="s">
        <v>40</v>
      </c>
      <c r="X10" s="44" t="s">
        <v>41</v>
      </c>
      <c r="Y10" s="50" t="s">
        <v>172</v>
      </c>
      <c r="Z10" s="44" t="s">
        <v>18</v>
      </c>
    </row>
    <row r="11" spans="1:26" s="23" customFormat="1" ht="15.75" customHeight="1">
      <c r="A11" s="63" t="s">
        <v>60</v>
      </c>
      <c r="B11" s="85">
        <f>1!B12</f>
        <v>1676763018</v>
      </c>
      <c r="C11" s="85">
        <f>1!C12</f>
        <v>0</v>
      </c>
      <c r="D11" s="85">
        <f>1!D12</f>
        <v>0</v>
      </c>
      <c r="E11" s="85">
        <f aca="true" t="shared" si="0" ref="E11:E16">SUM(B11:D11)</f>
        <v>1676763018</v>
      </c>
      <c r="F11" s="85">
        <f>1!F12</f>
        <v>1893527301</v>
      </c>
      <c r="G11" s="85">
        <f>1!G12</f>
        <v>0</v>
      </c>
      <c r="H11" s="85">
        <f>1!H12</f>
        <v>0</v>
      </c>
      <c r="I11" s="85">
        <f aca="true" t="shared" si="1" ref="I11:I16">SUM(F11:H11)</f>
        <v>1893527301</v>
      </c>
      <c r="J11" s="85">
        <f>1!J12</f>
        <v>1893527301</v>
      </c>
      <c r="K11" s="85">
        <f>1!K12</f>
        <v>0</v>
      </c>
      <c r="L11" s="85">
        <f>1!L12</f>
        <v>0</v>
      </c>
      <c r="M11" s="85">
        <f aca="true" t="shared" si="2" ref="M11:M16">SUM(J11:L11)</f>
        <v>1893527301</v>
      </c>
      <c r="N11" s="86" t="s">
        <v>116</v>
      </c>
      <c r="O11" s="22">
        <f>1!P12</f>
        <v>69678403</v>
      </c>
      <c r="P11" s="22">
        <f>1!Q12</f>
        <v>6360000</v>
      </c>
      <c r="Q11" s="22">
        <f>1!R12</f>
        <v>0</v>
      </c>
      <c r="R11" s="22">
        <f>SUM(O11:Q11)</f>
        <v>76038403</v>
      </c>
      <c r="S11" s="22">
        <f>1!T12</f>
        <v>92381350</v>
      </c>
      <c r="T11" s="22">
        <f>1!U12</f>
        <v>7320000</v>
      </c>
      <c r="U11" s="22">
        <f>1!V12</f>
        <v>0</v>
      </c>
      <c r="V11" s="22">
        <f>SUM(S11:U11)</f>
        <v>99701350</v>
      </c>
      <c r="W11" s="22">
        <f>1!X12</f>
        <v>94274150</v>
      </c>
      <c r="X11" s="22">
        <f>1!Y12</f>
        <v>2247163</v>
      </c>
      <c r="Y11" s="22">
        <f>1!Z12</f>
        <v>0</v>
      </c>
      <c r="Z11" s="22">
        <f>SUM(W11:Y11)</f>
        <v>96521313</v>
      </c>
    </row>
    <row r="12" spans="1:26" s="23" customFormat="1" ht="33" customHeight="1">
      <c r="A12" s="63" t="s">
        <v>78</v>
      </c>
      <c r="B12" s="22">
        <f>1!B15</f>
        <v>1787185888</v>
      </c>
      <c r="C12" s="22">
        <f>1!C15</f>
        <v>11989696</v>
      </c>
      <c r="D12" s="22">
        <f>1!D15</f>
        <v>0</v>
      </c>
      <c r="E12" s="85">
        <f t="shared" si="0"/>
        <v>1799175584</v>
      </c>
      <c r="F12" s="22">
        <f>1!F15</f>
        <v>2050779618</v>
      </c>
      <c r="G12" s="22">
        <f>1!G15</f>
        <v>14989696</v>
      </c>
      <c r="H12" s="22">
        <f>1!H15</f>
        <v>0</v>
      </c>
      <c r="I12" s="85">
        <f t="shared" si="1"/>
        <v>2065769314</v>
      </c>
      <c r="J12" s="22">
        <f>1!J15</f>
        <v>2053629059</v>
      </c>
      <c r="K12" s="22">
        <f>1!K15</f>
        <v>12140255</v>
      </c>
      <c r="L12" s="22">
        <f>1!L15</f>
        <v>0</v>
      </c>
      <c r="M12" s="85">
        <f t="shared" si="2"/>
        <v>2065769314</v>
      </c>
      <c r="N12" s="86" t="s">
        <v>91</v>
      </c>
      <c r="O12" s="22">
        <f>1!P15</f>
        <v>13740321</v>
      </c>
      <c r="P12" s="22">
        <f>1!Q15</f>
        <v>1866900</v>
      </c>
      <c r="Q12" s="22">
        <f>1!R15</f>
        <v>0</v>
      </c>
      <c r="R12" s="22">
        <f aca="true" t="shared" si="3" ref="R12:R18">SUM(O12:Q12)</f>
        <v>15607221</v>
      </c>
      <c r="S12" s="22">
        <f>1!T15</f>
        <v>17213493</v>
      </c>
      <c r="T12" s="22">
        <f>1!U15</f>
        <v>2069940</v>
      </c>
      <c r="U12" s="22">
        <f>1!V15</f>
        <v>0</v>
      </c>
      <c r="V12" s="22">
        <f aca="true" t="shared" si="4" ref="V12:V18">SUM(S12:U12)</f>
        <v>19283433</v>
      </c>
      <c r="W12" s="22">
        <f>1!X15</f>
        <v>19251843</v>
      </c>
      <c r="X12" s="22">
        <f>1!Y15</f>
        <v>31590</v>
      </c>
      <c r="Y12" s="22">
        <f>1!Z15</f>
        <v>0</v>
      </c>
      <c r="Z12" s="22">
        <f aca="true" t="shared" si="5" ref="Z12:Z18">SUM(W12:Y12)</f>
        <v>19283433</v>
      </c>
    </row>
    <row r="13" spans="1:26" s="23" customFormat="1" ht="15.75">
      <c r="A13" s="86" t="s">
        <v>79</v>
      </c>
      <c r="B13" s="22">
        <f>1!B18</f>
        <v>1740000000</v>
      </c>
      <c r="C13" s="22">
        <f>1!C18</f>
        <v>0</v>
      </c>
      <c r="D13" s="22">
        <f>1!D18</f>
        <v>0</v>
      </c>
      <c r="E13" s="85">
        <f t="shared" si="0"/>
        <v>1740000000</v>
      </c>
      <c r="F13" s="22">
        <f>1!F18</f>
        <v>2194325438</v>
      </c>
      <c r="G13" s="22">
        <f>1!G18</f>
        <v>0</v>
      </c>
      <c r="H13" s="22">
        <f>1!H18</f>
        <v>0</v>
      </c>
      <c r="I13" s="85">
        <f t="shared" si="1"/>
        <v>2194325438</v>
      </c>
      <c r="J13" s="22">
        <f>1!J18</f>
        <v>1902691582</v>
      </c>
      <c r="K13" s="22">
        <f>1!K18</f>
        <v>0</v>
      </c>
      <c r="L13" s="22">
        <f>1!L18</f>
        <v>0</v>
      </c>
      <c r="M13" s="85">
        <f t="shared" si="2"/>
        <v>1902691582</v>
      </c>
      <c r="N13" s="86" t="s">
        <v>92</v>
      </c>
      <c r="O13" s="22">
        <f>1!P18</f>
        <v>897831779</v>
      </c>
      <c r="P13" s="22">
        <f>1!Q18</f>
        <v>278248058</v>
      </c>
      <c r="Q13" s="22">
        <f>1!R18</f>
        <v>3000000</v>
      </c>
      <c r="R13" s="22">
        <f t="shared" si="3"/>
        <v>1179079837</v>
      </c>
      <c r="S13" s="22">
        <f>1!T18</f>
        <v>858699231</v>
      </c>
      <c r="T13" s="22">
        <f>1!U18</f>
        <v>292637289</v>
      </c>
      <c r="U13" s="22">
        <f>1!V18</f>
        <v>3000000</v>
      </c>
      <c r="V13" s="22">
        <f t="shared" si="4"/>
        <v>1154336520</v>
      </c>
      <c r="W13" s="22">
        <f>1!X18</f>
        <v>1065374328</v>
      </c>
      <c r="X13" s="22">
        <f>1!Y18</f>
        <v>9135624</v>
      </c>
      <c r="Y13" s="22">
        <f>1!Z18</f>
        <v>0</v>
      </c>
      <c r="Z13" s="22">
        <f t="shared" si="5"/>
        <v>1074509952</v>
      </c>
    </row>
    <row r="14" spans="1:26" s="23" customFormat="1" ht="15.75">
      <c r="A14" s="59" t="s">
        <v>80</v>
      </c>
      <c r="B14" s="22">
        <f>1!B21</f>
        <v>1752700000</v>
      </c>
      <c r="C14" s="22">
        <f>1!C21</f>
        <v>9500000</v>
      </c>
      <c r="D14" s="22">
        <f>1!D21</f>
        <v>0</v>
      </c>
      <c r="E14" s="12">
        <f t="shared" si="0"/>
        <v>1762200000</v>
      </c>
      <c r="F14" s="22">
        <f>1!F21</f>
        <v>2217798895</v>
      </c>
      <c r="G14" s="22">
        <f>1!G21</f>
        <v>10500000</v>
      </c>
      <c r="H14" s="22">
        <f>1!H21</f>
        <v>0</v>
      </c>
      <c r="I14" s="12">
        <f t="shared" si="1"/>
        <v>2228298895</v>
      </c>
      <c r="J14" s="22">
        <f>1!J21</f>
        <v>1921838042</v>
      </c>
      <c r="K14" s="22">
        <f>1!K21</f>
        <v>10024679</v>
      </c>
      <c r="L14" s="22">
        <f>1!L21</f>
        <v>0</v>
      </c>
      <c r="M14" s="12">
        <f t="shared" si="2"/>
        <v>1931862721</v>
      </c>
      <c r="N14" s="52" t="s">
        <v>93</v>
      </c>
      <c r="O14" s="22">
        <f>1!P21</f>
        <v>40060803</v>
      </c>
      <c r="P14" s="22">
        <f>1!Q21</f>
        <v>0</v>
      </c>
      <c r="Q14" s="22">
        <f>1!R21</f>
        <v>0</v>
      </c>
      <c r="R14" s="22">
        <f t="shared" si="3"/>
        <v>40060803</v>
      </c>
      <c r="S14" s="22">
        <f>1!T21</f>
        <v>57976253</v>
      </c>
      <c r="T14" s="22">
        <f>1!U21</f>
        <v>0</v>
      </c>
      <c r="U14" s="22">
        <f>1!V21</f>
        <v>0</v>
      </c>
      <c r="V14" s="22">
        <f t="shared" si="4"/>
        <v>57976253</v>
      </c>
      <c r="W14" s="22">
        <f>1!X21</f>
        <v>53300613</v>
      </c>
      <c r="X14" s="22">
        <f>1!Y21</f>
        <v>0</v>
      </c>
      <c r="Y14" s="22">
        <f>1!Z21</f>
        <v>0</v>
      </c>
      <c r="Z14" s="22">
        <f t="shared" si="5"/>
        <v>53300613</v>
      </c>
    </row>
    <row r="15" spans="1:26" s="23" customFormat="1" ht="15.75" customHeight="1">
      <c r="A15" s="52" t="s">
        <v>81</v>
      </c>
      <c r="B15" s="22">
        <f>1!B24</f>
        <v>1046415450</v>
      </c>
      <c r="C15" s="22">
        <f>1!C24</f>
        <v>2239525</v>
      </c>
      <c r="D15" s="22">
        <f>1!D24</f>
        <v>0</v>
      </c>
      <c r="E15" s="12">
        <f t="shared" si="0"/>
        <v>1048654975</v>
      </c>
      <c r="F15" s="22">
        <f>1!F24</f>
        <v>737594265</v>
      </c>
      <c r="G15" s="22">
        <f>1!G24</f>
        <v>2239525</v>
      </c>
      <c r="H15" s="22">
        <f>1!H24</f>
        <v>0</v>
      </c>
      <c r="I15" s="12">
        <f t="shared" si="1"/>
        <v>739833790</v>
      </c>
      <c r="J15" s="22">
        <f>1!J24</f>
        <v>573117197</v>
      </c>
      <c r="K15" s="22">
        <f>1!K24</f>
        <v>3413277</v>
      </c>
      <c r="L15" s="22">
        <f>1!L24</f>
        <v>0</v>
      </c>
      <c r="M15" s="12">
        <f t="shared" si="2"/>
        <v>576530474</v>
      </c>
      <c r="N15" s="52" t="s">
        <v>94</v>
      </c>
      <c r="O15" s="22">
        <f>1!P24</f>
        <v>788743877</v>
      </c>
      <c r="P15" s="22">
        <f>1!Q24</f>
        <v>520865573</v>
      </c>
      <c r="Q15" s="22">
        <f>1!R24</f>
        <v>0</v>
      </c>
      <c r="R15" s="22">
        <f t="shared" si="3"/>
        <v>1309609450</v>
      </c>
      <c r="S15" s="22">
        <f>1!T24</f>
        <v>826602085</v>
      </c>
      <c r="T15" s="22">
        <f>1!U24</f>
        <v>490605690</v>
      </c>
      <c r="U15" s="22">
        <f>1!V24</f>
        <v>0</v>
      </c>
      <c r="V15" s="22">
        <f t="shared" si="4"/>
        <v>1317207775</v>
      </c>
      <c r="W15" s="22">
        <f>1!X24</f>
        <v>717578325</v>
      </c>
      <c r="X15" s="22">
        <f>1!Y24</f>
        <v>435739389</v>
      </c>
      <c r="Y15" s="22">
        <f>1!Z24</f>
        <v>0</v>
      </c>
      <c r="Z15" s="22">
        <f t="shared" si="5"/>
        <v>1153317714</v>
      </c>
    </row>
    <row r="16" spans="1:26" s="23" customFormat="1" ht="15.75">
      <c r="A16" s="59" t="s">
        <v>82</v>
      </c>
      <c r="B16" s="22">
        <f>1!B27</f>
        <v>0</v>
      </c>
      <c r="C16" s="22">
        <f>1!C27</f>
        <v>27220000</v>
      </c>
      <c r="D16" s="22">
        <f>1!D27</f>
        <v>0</v>
      </c>
      <c r="E16" s="12">
        <f t="shared" si="0"/>
        <v>27220000</v>
      </c>
      <c r="F16" s="22">
        <f>1!F27</f>
        <v>0</v>
      </c>
      <c r="G16" s="22">
        <f>1!G27</f>
        <v>58320000</v>
      </c>
      <c r="H16" s="22">
        <f>1!H27</f>
        <v>0</v>
      </c>
      <c r="I16" s="12">
        <f t="shared" si="1"/>
        <v>58320000</v>
      </c>
      <c r="J16" s="22">
        <f>1!J27</f>
        <v>0</v>
      </c>
      <c r="K16" s="22">
        <f>1!K27</f>
        <v>5450000</v>
      </c>
      <c r="L16" s="22">
        <f>1!L27</f>
        <v>0</v>
      </c>
      <c r="M16" s="12">
        <f t="shared" si="2"/>
        <v>5450000</v>
      </c>
      <c r="N16" s="25" t="s">
        <v>151</v>
      </c>
      <c r="O16" s="33">
        <f>1!P26</f>
        <v>177076000</v>
      </c>
      <c r="P16" s="33">
        <f>1!Q26</f>
        <v>111707963</v>
      </c>
      <c r="Q16" s="33">
        <f>1!R26</f>
        <v>0</v>
      </c>
      <c r="R16" s="33">
        <f t="shared" si="3"/>
        <v>288783963</v>
      </c>
      <c r="S16" s="33">
        <f>1!T26</f>
        <v>108473760</v>
      </c>
      <c r="T16" s="33">
        <f>1!U26</f>
        <v>45118500</v>
      </c>
      <c r="U16" s="33">
        <f>1!V26</f>
        <v>0</v>
      </c>
      <c r="V16" s="33">
        <f t="shared" si="4"/>
        <v>153592260</v>
      </c>
      <c r="W16" s="33">
        <f>1!X26</f>
        <v>0</v>
      </c>
      <c r="X16" s="33">
        <f>1!Y26</f>
        <v>0</v>
      </c>
      <c r="Y16" s="33">
        <f>1!Z26</f>
        <v>0</v>
      </c>
      <c r="Z16" s="33">
        <f t="shared" si="5"/>
        <v>0</v>
      </c>
    </row>
    <row r="17" spans="1:26" s="23" customFormat="1" ht="15.75">
      <c r="A17" s="25"/>
      <c r="B17" s="33"/>
      <c r="C17" s="33"/>
      <c r="D17" s="33"/>
      <c r="E17" s="12"/>
      <c r="F17" s="33"/>
      <c r="G17" s="33"/>
      <c r="H17" s="33"/>
      <c r="I17" s="12"/>
      <c r="J17" s="33"/>
      <c r="K17" s="33"/>
      <c r="L17" s="33"/>
      <c r="M17" s="12"/>
      <c r="N17" s="25" t="s">
        <v>96</v>
      </c>
      <c r="O17" s="76">
        <f>1!P27</f>
        <v>33000000</v>
      </c>
      <c r="P17" s="76">
        <f>1!Q27</f>
        <v>111707963</v>
      </c>
      <c r="Q17" s="76">
        <f>1!R27</f>
        <v>0</v>
      </c>
      <c r="R17" s="33">
        <f t="shared" si="3"/>
        <v>144707963</v>
      </c>
      <c r="S17" s="76">
        <f>1!T27</f>
        <v>27613985</v>
      </c>
      <c r="T17" s="76">
        <f>1!U27</f>
        <v>45118500</v>
      </c>
      <c r="U17" s="76">
        <f>1!V27</f>
        <v>0</v>
      </c>
      <c r="V17" s="33">
        <f t="shared" si="4"/>
        <v>72732485</v>
      </c>
      <c r="W17" s="76">
        <f>1!X27</f>
        <v>0</v>
      </c>
      <c r="X17" s="76">
        <f>1!Y27</f>
        <v>0</v>
      </c>
      <c r="Y17" s="76">
        <f>1!Z27</f>
        <v>0</v>
      </c>
      <c r="Z17" s="33">
        <f t="shared" si="5"/>
        <v>0</v>
      </c>
    </row>
    <row r="18" spans="1:26" s="23" customFormat="1" ht="15.75">
      <c r="A18" s="25"/>
      <c r="B18" s="22"/>
      <c r="C18" s="22"/>
      <c r="D18" s="22"/>
      <c r="E18" s="12"/>
      <c r="F18" s="22"/>
      <c r="G18" s="22"/>
      <c r="H18" s="22"/>
      <c r="I18" s="12"/>
      <c r="J18" s="22"/>
      <c r="K18" s="22"/>
      <c r="L18" s="22"/>
      <c r="M18" s="12"/>
      <c r="N18" s="25" t="s">
        <v>95</v>
      </c>
      <c r="O18" s="76">
        <f>1!P28</f>
        <v>144076000</v>
      </c>
      <c r="P18" s="76">
        <f>1!Q28</f>
        <v>0</v>
      </c>
      <c r="Q18" s="76">
        <f>1!R28</f>
        <v>0</v>
      </c>
      <c r="R18" s="33">
        <f t="shared" si="3"/>
        <v>144076000</v>
      </c>
      <c r="S18" s="76">
        <f>1!T28</f>
        <v>80859775</v>
      </c>
      <c r="T18" s="76">
        <f>1!U28</f>
        <v>0</v>
      </c>
      <c r="U18" s="76">
        <f>1!V28</f>
        <v>0</v>
      </c>
      <c r="V18" s="33">
        <f t="shared" si="4"/>
        <v>80859775</v>
      </c>
      <c r="W18" s="76">
        <f>1!X28</f>
        <v>0</v>
      </c>
      <c r="X18" s="76">
        <f>1!Y28</f>
        <v>0</v>
      </c>
      <c r="Y18" s="76">
        <f>1!Z28</f>
        <v>0</v>
      </c>
      <c r="Z18" s="33">
        <f t="shared" si="5"/>
        <v>0</v>
      </c>
    </row>
    <row r="19" spans="1:26" s="35" customFormat="1" ht="31.5">
      <c r="A19" s="24" t="s">
        <v>162</v>
      </c>
      <c r="B19" s="22">
        <f aca="true" t="shared" si="6" ref="B19:I19">B12+B14+B15+B16</f>
        <v>4586301338</v>
      </c>
      <c r="C19" s="22">
        <f t="shared" si="6"/>
        <v>50949221</v>
      </c>
      <c r="D19" s="22">
        <f t="shared" si="6"/>
        <v>0</v>
      </c>
      <c r="E19" s="22">
        <f t="shared" si="6"/>
        <v>4637250559</v>
      </c>
      <c r="F19" s="22">
        <f t="shared" si="6"/>
        <v>5006172778</v>
      </c>
      <c r="G19" s="22">
        <f t="shared" si="6"/>
        <v>86049221</v>
      </c>
      <c r="H19" s="22">
        <f t="shared" si="6"/>
        <v>0</v>
      </c>
      <c r="I19" s="22">
        <f t="shared" si="6"/>
        <v>5092221999</v>
      </c>
      <c r="J19" s="22">
        <f>J12+J14+J15+J16</f>
        <v>4548584298</v>
      </c>
      <c r="K19" s="22">
        <f>K12+K14+K15+K16</f>
        <v>31028211</v>
      </c>
      <c r="L19" s="22">
        <f>L12+L14+L15+L16</f>
        <v>0</v>
      </c>
      <c r="M19" s="22">
        <f>M12+M14+M15+M16</f>
        <v>4579612509</v>
      </c>
      <c r="N19" s="24" t="s">
        <v>97</v>
      </c>
      <c r="O19" s="22">
        <f aca="true" t="shared" si="7" ref="O19:V19">O11+O12+O13+O14+O15</f>
        <v>1810055183</v>
      </c>
      <c r="P19" s="22">
        <f t="shared" si="7"/>
        <v>807340531</v>
      </c>
      <c r="Q19" s="22">
        <f t="shared" si="7"/>
        <v>3000000</v>
      </c>
      <c r="R19" s="22">
        <f t="shared" si="7"/>
        <v>2620395714</v>
      </c>
      <c r="S19" s="22">
        <f t="shared" si="7"/>
        <v>1852872412</v>
      </c>
      <c r="T19" s="22">
        <f t="shared" si="7"/>
        <v>792632919</v>
      </c>
      <c r="U19" s="22">
        <f t="shared" si="7"/>
        <v>3000000</v>
      </c>
      <c r="V19" s="22">
        <f t="shared" si="7"/>
        <v>2648505331</v>
      </c>
      <c r="W19" s="22">
        <f>W11+W12+W13+W14+W15</f>
        <v>1949779259</v>
      </c>
      <c r="X19" s="22">
        <f>X11+X12+X13+X14+X15</f>
        <v>447153766</v>
      </c>
      <c r="Y19" s="22">
        <f>Y11+Y12+Y13+Y14+Y15</f>
        <v>0</v>
      </c>
      <c r="Z19" s="22">
        <f>Z11+Z12+Z13+Z14+Z15</f>
        <v>2396933025</v>
      </c>
    </row>
    <row r="20" spans="1:26" s="35" customFormat="1" ht="15.75">
      <c r="A20" s="129" t="s">
        <v>155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  <c r="O20" s="130"/>
      <c r="P20" s="130"/>
      <c r="Q20" s="130"/>
      <c r="R20" s="132">
        <f>E19-R19</f>
        <v>2016854845</v>
      </c>
      <c r="V20" s="132"/>
      <c r="Z20" s="132"/>
    </row>
    <row r="21" spans="1:26" s="35" customFormat="1" ht="15.75">
      <c r="A21" s="306" t="s">
        <v>31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 t="s">
        <v>31</v>
      </c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spans="1:26" s="23" customFormat="1" ht="31.5">
      <c r="A22" s="133" t="s">
        <v>83</v>
      </c>
      <c r="B22" s="47">
        <f>1!B33</f>
        <v>755753554</v>
      </c>
      <c r="C22" s="47">
        <f>1!C33</f>
        <v>1096477727</v>
      </c>
      <c r="D22" s="47">
        <f>1!D33</f>
        <v>0</v>
      </c>
      <c r="E22" s="47">
        <f>SUM(B22:D22)</f>
        <v>1852231281</v>
      </c>
      <c r="F22" s="47">
        <f>1!F33</f>
        <v>755753554</v>
      </c>
      <c r="G22" s="47">
        <f>1!G33</f>
        <v>1084206525</v>
      </c>
      <c r="H22" s="47">
        <f>1!H33</f>
        <v>0</v>
      </c>
      <c r="I22" s="47">
        <f>SUM(F22:H22)</f>
        <v>1839960079</v>
      </c>
      <c r="J22" s="47">
        <f>1!J33</f>
        <v>74089342</v>
      </c>
      <c r="K22" s="47">
        <f>1!K33</f>
        <v>709284203</v>
      </c>
      <c r="L22" s="47">
        <f>1!L33</f>
        <v>0</v>
      </c>
      <c r="M22" s="47">
        <f>SUM(J22:L22)</f>
        <v>783373545</v>
      </c>
      <c r="N22" s="134" t="s">
        <v>98</v>
      </c>
      <c r="O22" s="47">
        <f>1!P33</f>
        <v>1124909843</v>
      </c>
      <c r="P22" s="47">
        <f>1!Q33</f>
        <v>871009820</v>
      </c>
      <c r="Q22" s="47">
        <f>1!R33</f>
        <v>0</v>
      </c>
      <c r="R22" s="47">
        <f>SUM(O22:Q22)</f>
        <v>1995919663</v>
      </c>
      <c r="S22" s="47">
        <f>1!T33</f>
        <v>1118001890</v>
      </c>
      <c r="T22" s="47">
        <f>1!U33</f>
        <v>919695655</v>
      </c>
      <c r="U22" s="47">
        <f>1!V33</f>
        <v>0</v>
      </c>
      <c r="V22" s="47">
        <f>SUM(S22:U22)</f>
        <v>2037697545</v>
      </c>
      <c r="W22" s="47">
        <f>1!X33</f>
        <v>757167390</v>
      </c>
      <c r="X22" s="47">
        <f>1!Y33</f>
        <v>194173981</v>
      </c>
      <c r="Y22" s="47">
        <f>1!Z33</f>
        <v>0</v>
      </c>
      <c r="Z22" s="47">
        <f>SUM(W22:Y22)</f>
        <v>951341371</v>
      </c>
    </row>
    <row r="23" spans="1:26" s="23" customFormat="1" ht="15.75">
      <c r="A23" s="65" t="s">
        <v>84</v>
      </c>
      <c r="B23" s="22">
        <f>1!B36</f>
        <v>105156238</v>
      </c>
      <c r="C23" s="22">
        <f>1!C36</f>
        <v>500000000</v>
      </c>
      <c r="D23" s="22">
        <f>1!D36</f>
        <v>0</v>
      </c>
      <c r="E23" s="47">
        <f aca="true" t="shared" si="8" ref="E23:E29">SUM(B23:D23)</f>
        <v>605156238</v>
      </c>
      <c r="F23" s="22">
        <f>1!F36</f>
        <v>105156238</v>
      </c>
      <c r="G23" s="22">
        <f>1!G36</f>
        <v>356636626</v>
      </c>
      <c r="H23" s="22">
        <f>1!H36</f>
        <v>0</v>
      </c>
      <c r="I23" s="47">
        <f>SUM(F23:H23)</f>
        <v>461792864</v>
      </c>
      <c r="J23" s="22">
        <f>1!J36</f>
        <v>51466683</v>
      </c>
      <c r="K23" s="22">
        <f>1!K36</f>
        <v>147952908</v>
      </c>
      <c r="L23" s="22">
        <f>1!L36</f>
        <v>0</v>
      </c>
      <c r="M23" s="47">
        <f>SUM(J23:L23)</f>
        <v>199419591</v>
      </c>
      <c r="N23" s="45" t="s">
        <v>99</v>
      </c>
      <c r="O23" s="36">
        <f>1!P36</f>
        <v>294535479</v>
      </c>
      <c r="P23" s="36">
        <f>1!Q36</f>
        <v>328117545</v>
      </c>
      <c r="Q23" s="36">
        <f>1!R36</f>
        <v>0</v>
      </c>
      <c r="R23" s="47">
        <f aca="true" t="shared" si="9" ref="R23:R29">SUM(O23:Q23)</f>
        <v>622653024</v>
      </c>
      <c r="S23" s="36">
        <f>1!T36</f>
        <v>246320433</v>
      </c>
      <c r="T23" s="36">
        <f>1!U36</f>
        <v>350859486</v>
      </c>
      <c r="U23" s="36">
        <f>1!V36</f>
        <v>0</v>
      </c>
      <c r="V23" s="47">
        <f>SUM(S23:U23)</f>
        <v>597179919</v>
      </c>
      <c r="W23" s="36">
        <f>1!X36</f>
        <v>163778955</v>
      </c>
      <c r="X23" s="36">
        <f>1!Y36</f>
        <v>65743175</v>
      </c>
      <c r="Y23" s="36">
        <f>1!Z36</f>
        <v>0</v>
      </c>
      <c r="Z23" s="47">
        <f>SUM(W23:Y23)</f>
        <v>229522130</v>
      </c>
    </row>
    <row r="24" spans="1:26" s="23" customFormat="1" ht="31.5">
      <c r="A24" s="59" t="s">
        <v>74</v>
      </c>
      <c r="B24" s="22">
        <f>1!B39</f>
        <v>0</v>
      </c>
      <c r="C24" s="22">
        <f>1!C39</f>
        <v>60000000</v>
      </c>
      <c r="D24" s="22">
        <f>1!D39</f>
        <v>0</v>
      </c>
      <c r="E24" s="47">
        <f t="shared" si="8"/>
        <v>60000000</v>
      </c>
      <c r="F24" s="22">
        <f>1!F39</f>
        <v>8000000</v>
      </c>
      <c r="G24" s="22">
        <f>1!G39</f>
        <v>60000000</v>
      </c>
      <c r="H24" s="22">
        <f>1!H39</f>
        <v>0</v>
      </c>
      <c r="I24" s="47">
        <f>SUM(F24:H24)</f>
        <v>68000000</v>
      </c>
      <c r="J24" s="22">
        <f>1!J39</f>
        <v>800000</v>
      </c>
      <c r="K24" s="22">
        <f>1!K39</f>
        <v>30000000</v>
      </c>
      <c r="L24" s="22">
        <f>1!L39</f>
        <v>0</v>
      </c>
      <c r="M24" s="47">
        <f>SUM(J24:L24)</f>
        <v>30800000</v>
      </c>
      <c r="N24" s="52" t="s">
        <v>100</v>
      </c>
      <c r="O24" s="22">
        <f>1!P39</f>
        <v>795382064</v>
      </c>
      <c r="P24" s="22">
        <f>1!Q39</f>
        <v>69400000</v>
      </c>
      <c r="Q24" s="22">
        <f>1!R39</f>
        <v>0</v>
      </c>
      <c r="R24" s="47">
        <f t="shared" si="9"/>
        <v>864782064</v>
      </c>
      <c r="S24" s="22">
        <f>1!T39</f>
        <v>775677360</v>
      </c>
      <c r="T24" s="22">
        <f>1!U39</f>
        <v>127899999</v>
      </c>
      <c r="U24" s="22">
        <f>1!V39</f>
        <v>0</v>
      </c>
      <c r="V24" s="47">
        <f>SUM(S24:U24)</f>
        <v>903577359</v>
      </c>
      <c r="W24" s="22">
        <f>1!X39</f>
        <v>79648956</v>
      </c>
      <c r="X24" s="22">
        <f>1!Y39</f>
        <v>101365295</v>
      </c>
      <c r="Y24" s="22">
        <f>1!Z39</f>
        <v>0</v>
      </c>
      <c r="Z24" s="47">
        <f>SUM(W24:Y24)</f>
        <v>181014251</v>
      </c>
    </row>
    <row r="25" spans="1:26" s="23" customFormat="1" ht="31.5">
      <c r="A25" s="24" t="s">
        <v>85</v>
      </c>
      <c r="B25" s="22">
        <f aca="true" t="shared" si="10" ref="B25:I25">B22+B23+B24</f>
        <v>860909792</v>
      </c>
      <c r="C25" s="22">
        <f t="shared" si="10"/>
        <v>1656477727</v>
      </c>
      <c r="D25" s="22">
        <f t="shared" si="10"/>
        <v>0</v>
      </c>
      <c r="E25" s="22">
        <f t="shared" si="10"/>
        <v>2517387519</v>
      </c>
      <c r="F25" s="22">
        <f t="shared" si="10"/>
        <v>868909792</v>
      </c>
      <c r="G25" s="22">
        <f t="shared" si="10"/>
        <v>1500843151</v>
      </c>
      <c r="H25" s="22">
        <f t="shared" si="10"/>
        <v>0</v>
      </c>
      <c r="I25" s="22">
        <f t="shared" si="10"/>
        <v>2369752943</v>
      </c>
      <c r="J25" s="22">
        <f>J22+J23+J24</f>
        <v>126356025</v>
      </c>
      <c r="K25" s="22">
        <f>K22+K23+K24</f>
        <v>887237111</v>
      </c>
      <c r="L25" s="22">
        <f>L22+L23+L24</f>
        <v>0</v>
      </c>
      <c r="M25" s="22">
        <f>M22+M23+M24</f>
        <v>1013593136</v>
      </c>
      <c r="N25" s="24" t="s">
        <v>101</v>
      </c>
      <c r="O25" s="34">
        <f>O22+O23+O24</f>
        <v>2214827386</v>
      </c>
      <c r="P25" s="34">
        <f>P22+P23+P24</f>
        <v>1268527365</v>
      </c>
      <c r="Q25" s="34">
        <f>Q22+Q23+Q24</f>
        <v>0</v>
      </c>
      <c r="R25" s="47">
        <f t="shared" si="9"/>
        <v>3483354751</v>
      </c>
      <c r="S25" s="34">
        <f>S22+S23+S24</f>
        <v>2139999683</v>
      </c>
      <c r="T25" s="34">
        <f>T22+T23+T24</f>
        <v>1398455140</v>
      </c>
      <c r="U25" s="34">
        <f>U22+U23+U24</f>
        <v>0</v>
      </c>
      <c r="V25" s="47">
        <f>SUM(S25:U25)</f>
        <v>3538454823</v>
      </c>
      <c r="W25" s="34">
        <f>W22+W23+W24</f>
        <v>1000595301</v>
      </c>
      <c r="X25" s="34">
        <f>X22+X23+X24</f>
        <v>361282451</v>
      </c>
      <c r="Y25" s="34">
        <f>Y22+Y23+Y24</f>
        <v>0</v>
      </c>
      <c r="Z25" s="47">
        <f>SUM(W25:Y25)</f>
        <v>1361877752</v>
      </c>
    </row>
    <row r="26" spans="1:26" s="23" customFormat="1" ht="31.5">
      <c r="A26" s="93" t="s">
        <v>156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4"/>
      <c r="O26" s="34"/>
      <c r="P26" s="34"/>
      <c r="Q26" s="34"/>
      <c r="R26" s="34">
        <f>E25-R25</f>
        <v>-965967232</v>
      </c>
      <c r="S26" s="34"/>
      <c r="T26" s="34"/>
      <c r="U26" s="34"/>
      <c r="V26" s="34">
        <f>I25-V25</f>
        <v>-1168701880</v>
      </c>
      <c r="W26" s="34"/>
      <c r="X26" s="34"/>
      <c r="Y26" s="34"/>
      <c r="Z26" s="34">
        <f>M25-Z25</f>
        <v>-348284616</v>
      </c>
    </row>
    <row r="27" spans="1:26" s="23" customFormat="1" ht="15.75">
      <c r="A27" s="24" t="s">
        <v>88</v>
      </c>
      <c r="B27" s="22">
        <f>B19+B25</f>
        <v>5447211130</v>
      </c>
      <c r="C27" s="22">
        <f>C19+C25</f>
        <v>1707426948</v>
      </c>
      <c r="D27" s="22">
        <f>D19+D25</f>
        <v>0</v>
      </c>
      <c r="E27" s="47">
        <f t="shared" si="8"/>
        <v>7154638078</v>
      </c>
      <c r="F27" s="22">
        <f>F19+F25</f>
        <v>5875082570</v>
      </c>
      <c r="G27" s="22">
        <f>G19+G25</f>
        <v>1586892372</v>
      </c>
      <c r="H27" s="22">
        <f>H19+H25</f>
        <v>0</v>
      </c>
      <c r="I27" s="47">
        <f>SUM(F27:H27)</f>
        <v>7461974942</v>
      </c>
      <c r="J27" s="22">
        <f>J19+J25</f>
        <v>4674940323</v>
      </c>
      <c r="K27" s="22">
        <f>K19+K25</f>
        <v>918265322</v>
      </c>
      <c r="L27" s="22">
        <f>L19+L25</f>
        <v>0</v>
      </c>
      <c r="M27" s="47">
        <f>SUM(J27:L27)</f>
        <v>5593205645</v>
      </c>
      <c r="N27" s="24" t="s">
        <v>102</v>
      </c>
      <c r="O27" s="34">
        <f>O19+O25</f>
        <v>4024882569</v>
      </c>
      <c r="P27" s="34">
        <f>P19+P25</f>
        <v>2075867896</v>
      </c>
      <c r="Q27" s="34">
        <f>Q19+Q25</f>
        <v>3000000</v>
      </c>
      <c r="R27" s="47">
        <f t="shared" si="9"/>
        <v>6103750465</v>
      </c>
      <c r="S27" s="34">
        <f>S19+S25</f>
        <v>3992872095</v>
      </c>
      <c r="T27" s="34">
        <f>T19+T25</f>
        <v>2191088059</v>
      </c>
      <c r="U27" s="34">
        <f>U19+U25</f>
        <v>3000000</v>
      </c>
      <c r="V27" s="47">
        <f>SUM(S27:U27)</f>
        <v>6186960154</v>
      </c>
      <c r="W27" s="34">
        <f>W19+W25</f>
        <v>2950374560</v>
      </c>
      <c r="X27" s="34">
        <f>X19+X25</f>
        <v>808436217</v>
      </c>
      <c r="Y27" s="34">
        <f>Y19+Y25</f>
        <v>0</v>
      </c>
      <c r="Z27" s="47">
        <f>SUM(W27:Y27)</f>
        <v>3758810777</v>
      </c>
    </row>
    <row r="28" spans="1:26" s="23" customFormat="1" ht="15.75">
      <c r="A28" s="31" t="s">
        <v>86</v>
      </c>
      <c r="B28" s="22">
        <f>1!B45</f>
        <v>749012575</v>
      </c>
      <c r="C28" s="22">
        <f>1!C45</f>
        <v>0</v>
      </c>
      <c r="D28" s="22">
        <f>1!D45</f>
        <v>0</v>
      </c>
      <c r="E28" s="22">
        <f>1!E45</f>
        <v>749012575</v>
      </c>
      <c r="F28" s="22">
        <f>1!F45</f>
        <v>708335530</v>
      </c>
      <c r="G28" s="22">
        <f>1!G45</f>
        <v>0</v>
      </c>
      <c r="H28" s="22">
        <f>1!H45</f>
        <v>0</v>
      </c>
      <c r="I28" s="22">
        <f>1!I45</f>
        <v>708335530</v>
      </c>
      <c r="J28" s="22">
        <f>1!J45</f>
        <v>708335530</v>
      </c>
      <c r="K28" s="22">
        <f>1!K45</f>
        <v>0</v>
      </c>
      <c r="L28" s="22">
        <f>1!L45</f>
        <v>0</v>
      </c>
      <c r="M28" s="22">
        <f>1!M45</f>
        <v>708335530</v>
      </c>
      <c r="N28" s="24" t="s">
        <v>139</v>
      </c>
      <c r="O28" s="43">
        <f>1!P45</f>
        <v>1799900188</v>
      </c>
      <c r="P28" s="43">
        <f>1!Q45</f>
        <v>0</v>
      </c>
      <c r="Q28" s="43">
        <f>1!R45</f>
        <v>0</v>
      </c>
      <c r="R28" s="47">
        <f t="shared" si="9"/>
        <v>1799900188</v>
      </c>
      <c r="S28" s="43">
        <f>1!T45</f>
        <v>1982050318</v>
      </c>
      <c r="T28" s="43">
        <f>1!U45</f>
        <v>1300000</v>
      </c>
      <c r="U28" s="43">
        <f>1!V45</f>
        <v>0</v>
      </c>
      <c r="V28" s="47">
        <f>SUM(S28:U28)</f>
        <v>1983350318</v>
      </c>
      <c r="W28" s="43">
        <f>1!X45</f>
        <v>1839795499</v>
      </c>
      <c r="X28" s="43">
        <f>1!Y45</f>
        <v>1300000</v>
      </c>
      <c r="Y28" s="43">
        <f>1!Z45</f>
        <v>0</v>
      </c>
      <c r="Z28" s="47">
        <f>SUM(W28:Y28)</f>
        <v>1841095499</v>
      </c>
    </row>
    <row r="29" spans="1:26" s="35" customFormat="1" ht="15.75">
      <c r="A29" s="24" t="s">
        <v>87</v>
      </c>
      <c r="B29" s="22">
        <f>B27+B28</f>
        <v>6196223705</v>
      </c>
      <c r="C29" s="22">
        <f>C27+C28</f>
        <v>1707426948</v>
      </c>
      <c r="D29" s="22">
        <f>D27+D28</f>
        <v>0</v>
      </c>
      <c r="E29" s="47">
        <f t="shared" si="8"/>
        <v>7903650653</v>
      </c>
      <c r="F29" s="22">
        <f>F27+F28</f>
        <v>6583418100</v>
      </c>
      <c r="G29" s="22">
        <f>G27+G28</f>
        <v>1586892372</v>
      </c>
      <c r="H29" s="22">
        <f>H27+H28</f>
        <v>0</v>
      </c>
      <c r="I29" s="47">
        <f>SUM(F29:H29)</f>
        <v>8170310472</v>
      </c>
      <c r="J29" s="22">
        <f>J27+J28</f>
        <v>5383275853</v>
      </c>
      <c r="K29" s="22">
        <f>K27+K28</f>
        <v>918265322</v>
      </c>
      <c r="L29" s="22">
        <f>L27+L28</f>
        <v>0</v>
      </c>
      <c r="M29" s="47">
        <f>SUM(J29:L29)</f>
        <v>6301541175</v>
      </c>
      <c r="N29" s="24" t="s">
        <v>103</v>
      </c>
      <c r="O29" s="22">
        <f>O27+O28</f>
        <v>5824782757</v>
      </c>
      <c r="P29" s="22">
        <f>P27+P28</f>
        <v>2075867896</v>
      </c>
      <c r="Q29" s="22">
        <f>Q27+Q28</f>
        <v>3000000</v>
      </c>
      <c r="R29" s="47">
        <f t="shared" si="9"/>
        <v>7903650653</v>
      </c>
      <c r="S29" s="22">
        <f>S27+S28</f>
        <v>5974922413</v>
      </c>
      <c r="T29" s="22">
        <f>T27+T28</f>
        <v>2192388059</v>
      </c>
      <c r="U29" s="22">
        <f>U27+U28</f>
        <v>3000000</v>
      </c>
      <c r="V29" s="47">
        <f>SUM(S29:U29)</f>
        <v>8170310472</v>
      </c>
      <c r="W29" s="22">
        <f>W27+W28</f>
        <v>4790170059</v>
      </c>
      <c r="X29" s="22">
        <f>X27+X28</f>
        <v>809736217</v>
      </c>
      <c r="Y29" s="22">
        <f>Y27+Y28</f>
        <v>0</v>
      </c>
      <c r="Z29" s="47">
        <f>SUM(W29:Y29)</f>
        <v>5599906276</v>
      </c>
    </row>
    <row r="30" spans="1:16" ht="15.75">
      <c r="A30" s="18"/>
      <c r="B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O30" s="17"/>
      <c r="P30" s="29"/>
    </row>
    <row r="31" spans="1:18" ht="15.75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9"/>
      <c r="O31" s="17"/>
      <c r="P31" s="28"/>
      <c r="R31" s="19"/>
    </row>
    <row r="32" spans="1:18" ht="15.75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O32" s="17"/>
      <c r="P32" s="28"/>
      <c r="R32" s="19"/>
    </row>
    <row r="33" spans="1:16" ht="15.75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O33" s="17"/>
      <c r="P33" s="28"/>
    </row>
    <row r="34" spans="1:16" ht="15.75">
      <c r="A34" s="1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O34" s="17"/>
      <c r="P34" s="28"/>
    </row>
    <row r="35" spans="1:16" ht="15.75">
      <c r="A35" s="1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O35" s="17"/>
      <c r="P35" s="28"/>
    </row>
    <row r="36" spans="1:16" ht="15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O36" s="17"/>
      <c r="P36" s="28"/>
    </row>
    <row r="37" spans="1:16" ht="15.75">
      <c r="A37" s="18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O37" s="17"/>
      <c r="P37" s="28"/>
    </row>
    <row r="38" spans="1:16" ht="15.75">
      <c r="A38" s="18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O38" s="17"/>
      <c r="P38" s="28"/>
    </row>
    <row r="39" spans="1:16" ht="15.75">
      <c r="A39" s="1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O39" s="17"/>
      <c r="P39" s="28"/>
    </row>
    <row r="40" spans="1:16" ht="15.75">
      <c r="A40" s="1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O40" s="17"/>
      <c r="P40" s="28"/>
    </row>
    <row r="41" spans="1:16" ht="15.75">
      <c r="A41" s="1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O41" s="17"/>
      <c r="P41" s="28"/>
    </row>
    <row r="42" spans="1:16" ht="15.75">
      <c r="A42" s="1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O42" s="17"/>
      <c r="P42" s="28"/>
    </row>
    <row r="43" spans="1:16" ht="15.75">
      <c r="A43" s="18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O43" s="17"/>
      <c r="P43" s="28"/>
    </row>
    <row r="44" spans="1:16" ht="15.75">
      <c r="A44" s="1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O44" s="17"/>
      <c r="P44" s="28"/>
    </row>
    <row r="45" spans="1:16" ht="15.75">
      <c r="A45" s="1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O45" s="17"/>
      <c r="P45" s="28"/>
    </row>
    <row r="46" spans="1:16" ht="15.75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O46" s="17"/>
      <c r="P46" s="28"/>
    </row>
    <row r="47" spans="1:16" ht="15.75">
      <c r="A47" s="1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O47" s="17"/>
      <c r="P47" s="28"/>
    </row>
    <row r="48" spans="1:16" ht="15.75">
      <c r="A48" s="1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O48" s="17"/>
      <c r="P48" s="28"/>
    </row>
    <row r="49" spans="1:16" ht="15.75">
      <c r="A49" s="1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O49" s="17"/>
      <c r="P49" s="28"/>
    </row>
    <row r="50" spans="1:16" ht="15.75">
      <c r="A50" s="1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O50" s="17"/>
      <c r="P50" s="28"/>
    </row>
    <row r="51" spans="1:16" ht="15.75">
      <c r="A51" s="1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O51" s="17"/>
      <c r="P51" s="28"/>
    </row>
    <row r="52" spans="1:16" ht="15.75">
      <c r="A52" s="1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O52" s="17"/>
      <c r="P52" s="28"/>
    </row>
    <row r="53" spans="1:16" ht="15.75">
      <c r="A53" s="1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O53" s="17"/>
      <c r="P53" s="28"/>
    </row>
    <row r="54" spans="1:16" ht="15.75">
      <c r="A54" s="1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O54" s="17"/>
      <c r="P54" s="28"/>
    </row>
    <row r="55" spans="1:16" ht="15.75">
      <c r="A55" s="1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O55" s="17"/>
      <c r="P55" s="28"/>
    </row>
    <row r="56" spans="1:16" ht="15.75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O56" s="17"/>
      <c r="P56" s="28"/>
    </row>
    <row r="57" spans="1:16" ht="15.75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O57" s="17"/>
      <c r="P57" s="28"/>
    </row>
    <row r="58" spans="1:16" ht="15.75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O58" s="17"/>
      <c r="P58" s="28"/>
    </row>
    <row r="59" spans="1:16" ht="15.75">
      <c r="A59" s="1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O59" s="17"/>
      <c r="P59" s="28"/>
    </row>
    <row r="60" spans="1:16" ht="15.75">
      <c r="A60" s="18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O60" s="17"/>
      <c r="P60" s="28"/>
    </row>
    <row r="61" spans="1:16" ht="15.75">
      <c r="A61" s="1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O61" s="17"/>
      <c r="P61" s="28"/>
    </row>
    <row r="62" spans="1:16" ht="15.75">
      <c r="A62" s="1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O62" s="17"/>
      <c r="P62" s="28"/>
    </row>
    <row r="63" spans="1:16" ht="15.75">
      <c r="A63" s="1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O63" s="17"/>
      <c r="P63" s="28"/>
    </row>
    <row r="64" spans="1:16" ht="15.75">
      <c r="A64" s="1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O64" s="17"/>
      <c r="P64" s="28"/>
    </row>
    <row r="65" spans="1:16" ht="15.75">
      <c r="A65" s="1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O65" s="17"/>
      <c r="P65" s="28"/>
    </row>
    <row r="66" spans="1:16" ht="15.75">
      <c r="A66" s="1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O66" s="17"/>
      <c r="P66" s="28"/>
    </row>
    <row r="67" spans="1:16" ht="15.75">
      <c r="A67" s="1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O67" s="17"/>
      <c r="P67" s="28"/>
    </row>
    <row r="68" spans="1:16" ht="15.75">
      <c r="A68" s="1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O68" s="17"/>
      <c r="P68" s="28"/>
    </row>
    <row r="69" spans="1:16" ht="15.75">
      <c r="A69" s="18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O69" s="17"/>
      <c r="P69" s="28"/>
    </row>
    <row r="70" spans="1:16" ht="15.75">
      <c r="A70" s="1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O70" s="17"/>
      <c r="P70" s="28"/>
    </row>
    <row r="71" spans="1:16" ht="15.75">
      <c r="A71" s="18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O71" s="17"/>
      <c r="P71" s="28"/>
    </row>
    <row r="72" spans="1:16" ht="15.75">
      <c r="A72" s="18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O72" s="17"/>
      <c r="P72" s="28"/>
    </row>
    <row r="73" spans="1:16" ht="15.75">
      <c r="A73" s="1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O73" s="17"/>
      <c r="P73" s="28"/>
    </row>
    <row r="74" spans="1:16" ht="15.75">
      <c r="A74" s="18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O74" s="17"/>
      <c r="P74" s="28"/>
    </row>
    <row r="75" spans="1:16" ht="15.75">
      <c r="A75" s="18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O75" s="17"/>
      <c r="P75" s="28"/>
    </row>
    <row r="76" spans="1:16" ht="15.75">
      <c r="A76" s="18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O76" s="17"/>
      <c r="P76" s="28"/>
    </row>
    <row r="77" spans="1:16" ht="15.75">
      <c r="A77" s="18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O77" s="17"/>
      <c r="P77" s="28"/>
    </row>
    <row r="78" spans="1:16" ht="15.75">
      <c r="A78" s="18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O78" s="17"/>
      <c r="P78" s="28"/>
    </row>
    <row r="79" spans="1:16" ht="15.75">
      <c r="A79" s="18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7"/>
      <c r="P79" s="28"/>
    </row>
    <row r="80" spans="1:16" ht="15.75">
      <c r="A80" s="18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O80" s="17"/>
      <c r="P80" s="28"/>
    </row>
    <row r="81" spans="1:16" ht="15.75">
      <c r="A81" s="18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O81" s="17"/>
      <c r="P81" s="28"/>
    </row>
    <row r="82" spans="1:16" ht="15.75">
      <c r="A82" s="18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O82" s="17"/>
      <c r="P82" s="28"/>
    </row>
    <row r="83" spans="1:16" ht="15.75">
      <c r="A83" s="18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O83" s="17"/>
      <c r="P83" s="28"/>
    </row>
    <row r="84" spans="1:16" ht="15.75">
      <c r="A84" s="18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O84" s="17"/>
      <c r="P84" s="28"/>
    </row>
    <row r="85" spans="1:16" ht="15.75">
      <c r="A85" s="18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O85" s="17"/>
      <c r="P85" s="28"/>
    </row>
    <row r="86" spans="1:16" ht="15.75">
      <c r="A86" s="18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O86" s="17"/>
      <c r="P86" s="28"/>
    </row>
    <row r="87" spans="1:16" ht="15.75">
      <c r="A87" s="1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O87" s="17"/>
      <c r="P87" s="28"/>
    </row>
    <row r="88" spans="1:16" ht="15.75">
      <c r="A88" s="1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O88" s="17"/>
      <c r="P88" s="28"/>
    </row>
    <row r="89" spans="1:16" ht="15.75">
      <c r="A89" s="18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O89" s="17"/>
      <c r="P89" s="28"/>
    </row>
    <row r="90" spans="1:16" ht="15.75">
      <c r="A90" s="18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O90" s="17"/>
      <c r="P90" s="28"/>
    </row>
    <row r="91" spans="1:16" ht="15.75">
      <c r="A91" s="18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O91" s="17"/>
      <c r="P91" s="28"/>
    </row>
    <row r="92" spans="1:16" ht="15.75">
      <c r="A92" s="18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O92" s="17"/>
      <c r="P92" s="28"/>
    </row>
    <row r="93" spans="1:16" ht="15.75">
      <c r="A93" s="18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O93" s="17"/>
      <c r="P93" s="28"/>
    </row>
    <row r="94" spans="1:16" ht="15.75">
      <c r="A94" s="18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O94" s="17"/>
      <c r="P94" s="28"/>
    </row>
    <row r="95" spans="1:16" ht="15.75">
      <c r="A95" s="18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O95" s="17"/>
      <c r="P95" s="28"/>
    </row>
    <row r="96" spans="1:16" ht="15.75">
      <c r="A96" s="18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O96" s="17"/>
      <c r="P96" s="28"/>
    </row>
    <row r="97" spans="1:16" ht="15.75">
      <c r="A97" s="18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O97" s="17"/>
      <c r="P97" s="28"/>
    </row>
    <row r="98" spans="1:16" ht="15.75">
      <c r="A98" s="1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O98" s="17"/>
      <c r="P98" s="28"/>
    </row>
    <row r="99" spans="1:16" ht="15.75">
      <c r="A99" s="1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O99" s="17"/>
      <c r="P99" s="28"/>
    </row>
    <row r="100" spans="1:16" ht="15.75">
      <c r="A100" s="18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O100" s="17"/>
      <c r="P100" s="28"/>
    </row>
    <row r="101" spans="1:16" ht="15.75">
      <c r="A101" s="18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O101" s="17"/>
      <c r="P101" s="28"/>
    </row>
    <row r="102" spans="1:16" ht="15.75">
      <c r="A102" s="18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O102" s="17"/>
      <c r="P102" s="28"/>
    </row>
    <row r="103" spans="1:16" ht="15.75">
      <c r="A103" s="1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O103" s="17"/>
      <c r="P103" s="28"/>
    </row>
    <row r="104" spans="1:16" ht="15.75">
      <c r="A104" s="18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O104" s="17"/>
      <c r="P104" s="28"/>
    </row>
    <row r="105" spans="1:16" ht="15.75">
      <c r="A105" s="18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O105" s="17"/>
      <c r="P105" s="28"/>
    </row>
    <row r="106" spans="1:16" ht="15.75">
      <c r="A106" s="18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O106" s="17"/>
      <c r="P106" s="28"/>
    </row>
    <row r="107" spans="1:16" ht="15.75">
      <c r="A107" s="18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O107" s="17"/>
      <c r="P107" s="28"/>
    </row>
    <row r="108" spans="1:16" ht="15.75">
      <c r="A108" s="18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O108" s="17"/>
      <c r="P108" s="28"/>
    </row>
    <row r="109" spans="1:16" ht="15.75">
      <c r="A109" s="18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O109" s="17"/>
      <c r="P109" s="28"/>
    </row>
    <row r="110" spans="1:16" ht="15.75">
      <c r="A110" s="18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O110" s="17"/>
      <c r="P110" s="28"/>
    </row>
    <row r="111" spans="1:16" ht="15.75">
      <c r="A111" s="18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O111" s="17"/>
      <c r="P111" s="28"/>
    </row>
    <row r="112" spans="1:16" ht="15.75">
      <c r="A112" s="18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O112" s="17"/>
      <c r="P112" s="28"/>
    </row>
    <row r="113" spans="1:16" ht="15.75">
      <c r="A113" s="18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17"/>
      <c r="P113" s="28"/>
    </row>
    <row r="114" spans="1:16" ht="15.75">
      <c r="A114" s="1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O114" s="17"/>
      <c r="P114" s="28"/>
    </row>
    <row r="115" spans="1:16" ht="15.75">
      <c r="A115" s="18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O115" s="17"/>
      <c r="P115" s="28"/>
    </row>
    <row r="116" spans="1:16" ht="15.75">
      <c r="A116" s="18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O116" s="17"/>
      <c r="P116" s="28"/>
    </row>
    <row r="117" spans="1:16" ht="15.75">
      <c r="A117" s="18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O117" s="17"/>
      <c r="P117" s="28"/>
    </row>
    <row r="118" spans="1:16" ht="15.75">
      <c r="A118" s="18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O118" s="17"/>
      <c r="P118" s="28"/>
    </row>
    <row r="119" spans="1:16" ht="15.75">
      <c r="A119" s="18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O119" s="17"/>
      <c r="P119" s="28"/>
    </row>
    <row r="120" spans="1:16" ht="15.75">
      <c r="A120" s="18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O120" s="17"/>
      <c r="P120" s="28"/>
    </row>
    <row r="121" spans="1:16" ht="15.75">
      <c r="A121" s="18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O121" s="17"/>
      <c r="P121" s="28"/>
    </row>
    <row r="122" spans="1:16" ht="15.75">
      <c r="A122" s="18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O122" s="17"/>
      <c r="P122" s="28"/>
    </row>
    <row r="123" spans="1:16" ht="15.75">
      <c r="A123" s="18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O123" s="17"/>
      <c r="P123" s="28"/>
    </row>
    <row r="124" spans="1:16" ht="15.75">
      <c r="A124" s="18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O124" s="17"/>
      <c r="P124" s="28"/>
    </row>
    <row r="125" spans="1:16" ht="15.75">
      <c r="A125" s="18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O125" s="17"/>
      <c r="P125" s="28"/>
    </row>
    <row r="126" spans="1:16" ht="15.75">
      <c r="A126" s="18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O126" s="17"/>
      <c r="P126" s="28"/>
    </row>
    <row r="127" spans="1:16" ht="15.75">
      <c r="A127" s="18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O127" s="17"/>
      <c r="P127" s="28"/>
    </row>
    <row r="128" spans="1:16" ht="15.75">
      <c r="A128" s="18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O128" s="17"/>
      <c r="P128" s="28"/>
    </row>
    <row r="129" spans="1:16" ht="15.75">
      <c r="A129" s="18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O129" s="17"/>
      <c r="P129" s="28"/>
    </row>
    <row r="130" spans="1:16" ht="15.75">
      <c r="A130" s="18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O130" s="17"/>
      <c r="P130" s="28"/>
    </row>
    <row r="131" spans="1:16" ht="15.75">
      <c r="A131" s="18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O131" s="17"/>
      <c r="P131" s="28"/>
    </row>
    <row r="132" spans="1:16" ht="15.75">
      <c r="A132" s="18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O132" s="17"/>
      <c r="P132" s="28"/>
    </row>
    <row r="133" spans="1:16" ht="15.75">
      <c r="A133" s="18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O133" s="17"/>
      <c r="P133" s="28"/>
    </row>
    <row r="134" spans="1:16" ht="15.75">
      <c r="A134" s="18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O134" s="17"/>
      <c r="P134" s="28"/>
    </row>
    <row r="135" spans="1:16" ht="15.75">
      <c r="A135" s="1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O135" s="17"/>
      <c r="P135" s="28"/>
    </row>
    <row r="136" spans="1:16" ht="15.75">
      <c r="A136" s="18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O136" s="17"/>
      <c r="P136" s="28"/>
    </row>
    <row r="137" spans="1:16" ht="15.75">
      <c r="A137" s="18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O137" s="17"/>
      <c r="P137" s="28"/>
    </row>
    <row r="138" spans="1:16" ht="15.75">
      <c r="A138" s="18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O138" s="17"/>
      <c r="P138" s="28"/>
    </row>
    <row r="139" spans="1:16" ht="15.75">
      <c r="A139" s="18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O139" s="17"/>
      <c r="P139" s="28"/>
    </row>
    <row r="140" spans="1:16" ht="15.75">
      <c r="A140" s="18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O140" s="17"/>
      <c r="P140" s="28"/>
    </row>
    <row r="141" spans="1:16" ht="15.75">
      <c r="A141" s="18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O141" s="17"/>
      <c r="P141" s="28"/>
    </row>
    <row r="142" spans="1:16" ht="15.75">
      <c r="A142" s="18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O142" s="17"/>
      <c r="P142" s="28"/>
    </row>
    <row r="143" spans="1:16" ht="15.75">
      <c r="A143" s="18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O143" s="17"/>
      <c r="P143" s="28"/>
    </row>
    <row r="144" spans="1:16" ht="15.75">
      <c r="A144" s="18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O144" s="17"/>
      <c r="P144" s="28"/>
    </row>
    <row r="145" spans="1:16" ht="15.75">
      <c r="A145" s="18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O145" s="17"/>
      <c r="P145" s="28"/>
    </row>
    <row r="146" spans="1:16" ht="15.75">
      <c r="A146" s="18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O146" s="17"/>
      <c r="P146" s="28"/>
    </row>
    <row r="147" spans="1:16" ht="15.75">
      <c r="A147" s="18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O147" s="17"/>
      <c r="P147" s="28"/>
    </row>
    <row r="148" spans="1:16" ht="15.75">
      <c r="A148" s="18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O148" s="17"/>
      <c r="P148" s="28"/>
    </row>
    <row r="149" spans="1:16" ht="15.75">
      <c r="A149" s="18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O149" s="17"/>
      <c r="P149" s="28"/>
    </row>
    <row r="150" spans="1:16" ht="15.75">
      <c r="A150" s="18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O150" s="17"/>
      <c r="P150" s="28"/>
    </row>
    <row r="151" spans="1:16" ht="15.75">
      <c r="A151" s="18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O151" s="17"/>
      <c r="P151" s="28"/>
    </row>
    <row r="152" spans="1:16" ht="15.75">
      <c r="A152" s="18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O152" s="17"/>
      <c r="P152" s="28"/>
    </row>
    <row r="153" spans="1:16" ht="15.75">
      <c r="A153" s="18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O153" s="17"/>
      <c r="P153" s="28"/>
    </row>
    <row r="154" spans="1:16" ht="15.75">
      <c r="A154" s="18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O154" s="17"/>
      <c r="P154" s="28"/>
    </row>
  </sheetData>
  <sheetProtection/>
  <mergeCells count="17">
    <mergeCell ref="A1:M1"/>
    <mergeCell ref="N3:Z3"/>
    <mergeCell ref="N4:Z4"/>
    <mergeCell ref="A7:M7"/>
    <mergeCell ref="A21:M21"/>
    <mergeCell ref="N21:Z21"/>
    <mergeCell ref="N7:Z7"/>
    <mergeCell ref="F9:I9"/>
    <mergeCell ref="N8:Z8"/>
    <mergeCell ref="A8:M8"/>
    <mergeCell ref="W9:Z9"/>
    <mergeCell ref="J9:M9"/>
    <mergeCell ref="A4:M4"/>
    <mergeCell ref="A3:M3"/>
    <mergeCell ref="S9:V9"/>
    <mergeCell ref="B9:E9"/>
    <mergeCell ref="O9:R9"/>
  </mergeCells>
  <printOptions horizontalCentered="1"/>
  <pageMargins left="0.7874015748031497" right="0.7874015748031497" top="0" bottom="0" header="0.5118110236220472" footer="0.5118110236220472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50.625" style="0" customWidth="1"/>
    <col min="2" max="2" width="16.875" style="0" customWidth="1"/>
    <col min="3" max="3" width="14.125" style="0" customWidth="1"/>
    <col min="4" max="4" width="15.625" style="0" customWidth="1"/>
  </cols>
  <sheetData>
    <row r="1" spans="1:4" ht="15.75">
      <c r="A1" s="308" t="s">
        <v>828</v>
      </c>
      <c r="B1" s="308"/>
      <c r="C1" s="308"/>
      <c r="D1" s="308"/>
    </row>
    <row r="2" spans="1:4" ht="15.75">
      <c r="A2" s="5"/>
      <c r="B2" s="5"/>
      <c r="C2" s="5"/>
      <c r="D2" s="5"/>
    </row>
    <row r="3" spans="1:4" ht="15.75">
      <c r="A3" s="5"/>
      <c r="B3" s="5"/>
      <c r="C3" s="5"/>
      <c r="D3" s="5"/>
    </row>
    <row r="4" spans="1:5" ht="15.75">
      <c r="A4" s="316" t="s">
        <v>15</v>
      </c>
      <c r="B4" s="316"/>
      <c r="C4" s="316"/>
      <c r="D4" s="316"/>
      <c r="E4" s="196"/>
    </row>
    <row r="5" spans="1:5" ht="15.75">
      <c r="A5" s="316" t="s">
        <v>816</v>
      </c>
      <c r="B5" s="316"/>
      <c r="C5" s="316"/>
      <c r="D5" s="316"/>
      <c r="E5" s="196"/>
    </row>
    <row r="6" spans="1:5" ht="15.75">
      <c r="A6" s="6"/>
      <c r="B6" s="6"/>
      <c r="C6" s="6"/>
      <c r="D6" s="6"/>
      <c r="E6" s="196"/>
    </row>
    <row r="7" spans="1:4" ht="15.75">
      <c r="A7" s="5"/>
      <c r="B7" s="5"/>
      <c r="C7" s="5"/>
      <c r="D7" s="5"/>
    </row>
    <row r="8" spans="1:4" ht="16.5" thickBot="1">
      <c r="A8" s="262"/>
      <c r="B8" s="262"/>
      <c r="C8" s="262"/>
      <c r="D8" s="11" t="s">
        <v>764</v>
      </c>
    </row>
    <row r="9" spans="1:4" ht="32.25" thickBot="1">
      <c r="A9" s="275" t="s">
        <v>17</v>
      </c>
      <c r="B9" s="275" t="s">
        <v>522</v>
      </c>
      <c r="C9" s="275" t="s">
        <v>523</v>
      </c>
      <c r="D9" s="275" t="s">
        <v>524</v>
      </c>
    </row>
    <row r="10" spans="1:4" ht="15.75">
      <c r="A10" s="276" t="s">
        <v>765</v>
      </c>
      <c r="B10" s="297">
        <f>B11+B15+B22+B34</f>
        <v>22773198</v>
      </c>
      <c r="C10" s="277"/>
      <c r="D10" s="305">
        <f>D11+D15+D22+D34</f>
        <v>21770706</v>
      </c>
    </row>
    <row r="11" spans="1:4" ht="15.75">
      <c r="A11" s="278" t="s">
        <v>766</v>
      </c>
      <c r="B11" s="283">
        <v>5751</v>
      </c>
      <c r="C11" s="284"/>
      <c r="D11" s="283">
        <f>SUM(D12:D13)</f>
        <v>3190</v>
      </c>
    </row>
    <row r="12" spans="1:4" ht="15.75">
      <c r="A12" s="279" t="s">
        <v>767</v>
      </c>
      <c r="B12" s="285">
        <v>3262</v>
      </c>
      <c r="C12" s="286"/>
      <c r="D12" s="285">
        <v>1714</v>
      </c>
    </row>
    <row r="13" spans="1:4" ht="15.75">
      <c r="A13" s="279" t="s">
        <v>768</v>
      </c>
      <c r="B13" s="285">
        <v>2489</v>
      </c>
      <c r="C13" s="286"/>
      <c r="D13" s="285">
        <v>1476</v>
      </c>
    </row>
    <row r="14" spans="1:4" ht="15.75">
      <c r="A14" s="279"/>
      <c r="B14" s="285"/>
      <c r="C14" s="286"/>
      <c r="D14" s="285"/>
    </row>
    <row r="15" spans="1:4" ht="15.75">
      <c r="A15" s="278" t="s">
        <v>769</v>
      </c>
      <c r="B15" s="283">
        <v>22515550</v>
      </c>
      <c r="C15" s="284"/>
      <c r="D15" s="283">
        <v>21518199</v>
      </c>
    </row>
    <row r="16" spans="1:4" ht="15.75">
      <c r="A16" s="279" t="s">
        <v>770</v>
      </c>
      <c r="B16" s="287">
        <v>22123310</v>
      </c>
      <c r="C16" s="288"/>
      <c r="D16" s="287">
        <v>20802492</v>
      </c>
    </row>
    <row r="17" spans="1:4" ht="15.75">
      <c r="A17" s="279" t="s">
        <v>771</v>
      </c>
      <c r="B17" s="287">
        <v>261201</v>
      </c>
      <c r="C17" s="288"/>
      <c r="D17" s="287">
        <v>274685</v>
      </c>
    </row>
    <row r="18" spans="1:4" ht="15.75">
      <c r="A18" s="279" t="s">
        <v>772</v>
      </c>
      <c r="B18" s="287">
        <v>0</v>
      </c>
      <c r="C18" s="288"/>
      <c r="D18" s="287">
        <v>0</v>
      </c>
    </row>
    <row r="19" spans="1:4" ht="15.75">
      <c r="A19" s="279" t="s">
        <v>773</v>
      </c>
      <c r="B19" s="287">
        <v>131040</v>
      </c>
      <c r="C19" s="288"/>
      <c r="D19" s="287">
        <v>441022</v>
      </c>
    </row>
    <row r="20" spans="1:4" ht="15.75">
      <c r="A20" s="279" t="s">
        <v>774</v>
      </c>
      <c r="B20" s="287">
        <v>0</v>
      </c>
      <c r="C20" s="288"/>
      <c r="D20" s="287">
        <v>0</v>
      </c>
    </row>
    <row r="21" spans="1:4" ht="15.75">
      <c r="A21" s="279"/>
      <c r="B21" s="287"/>
      <c r="C21" s="288"/>
      <c r="D21" s="287"/>
    </row>
    <row r="22" spans="1:4" ht="15.75">
      <c r="A22" s="278" t="s">
        <v>775</v>
      </c>
      <c r="B22" s="283">
        <v>251897</v>
      </c>
      <c r="C22" s="284"/>
      <c r="D22" s="283">
        <v>249317</v>
      </c>
    </row>
    <row r="23" spans="1:4" ht="15.75">
      <c r="A23" s="279" t="s">
        <v>776</v>
      </c>
      <c r="B23" s="285">
        <v>251897</v>
      </c>
      <c r="C23" s="286"/>
      <c r="D23" s="285">
        <v>249317</v>
      </c>
    </row>
    <row r="24" spans="1:4" ht="15.75">
      <c r="A24" s="279" t="s">
        <v>777</v>
      </c>
      <c r="B24" s="285">
        <v>0</v>
      </c>
      <c r="C24" s="286"/>
      <c r="D24" s="285">
        <v>0</v>
      </c>
    </row>
    <row r="25" spans="1:4" ht="15.75">
      <c r="A25" s="279" t="s">
        <v>778</v>
      </c>
      <c r="B25" s="285">
        <v>251897</v>
      </c>
      <c r="C25" s="286"/>
      <c r="D25" s="285">
        <v>249317</v>
      </c>
    </row>
    <row r="26" spans="1:4" ht="15.75">
      <c r="A26" s="279" t="s">
        <v>779</v>
      </c>
      <c r="B26" s="285">
        <v>0</v>
      </c>
      <c r="C26" s="286"/>
      <c r="D26" s="285">
        <v>0</v>
      </c>
    </row>
    <row r="27" spans="1:4" ht="15.75">
      <c r="A27" s="279" t="s">
        <v>780</v>
      </c>
      <c r="B27" s="285">
        <v>0</v>
      </c>
      <c r="C27" s="286"/>
      <c r="D27" s="285">
        <v>0</v>
      </c>
    </row>
    <row r="28" spans="1:4" ht="15.75">
      <c r="A28" s="279" t="s">
        <v>781</v>
      </c>
      <c r="B28" s="285">
        <v>0</v>
      </c>
      <c r="C28" s="286"/>
      <c r="D28" s="285">
        <v>0</v>
      </c>
    </row>
    <row r="29" spans="1:4" ht="15.75">
      <c r="A29" s="279" t="s">
        <v>782</v>
      </c>
      <c r="B29" s="285">
        <v>0</v>
      </c>
      <c r="C29" s="286"/>
      <c r="D29" s="285">
        <v>0</v>
      </c>
    </row>
    <row r="30" spans="1:4" ht="15.75">
      <c r="A30" s="279" t="s">
        <v>783</v>
      </c>
      <c r="B30" s="285">
        <v>0</v>
      </c>
      <c r="C30" s="286"/>
      <c r="D30" s="285">
        <v>0</v>
      </c>
    </row>
    <row r="31" spans="1:4" ht="15.75">
      <c r="A31" s="279" t="s">
        <v>784</v>
      </c>
      <c r="B31" s="285">
        <v>0</v>
      </c>
      <c r="C31" s="286"/>
      <c r="D31" s="285">
        <v>0</v>
      </c>
    </row>
    <row r="32" spans="1:4" ht="15.75">
      <c r="A32" s="279" t="s">
        <v>785</v>
      </c>
      <c r="B32" s="285">
        <v>0</v>
      </c>
      <c r="C32" s="286"/>
      <c r="D32" s="285">
        <v>0</v>
      </c>
    </row>
    <row r="33" spans="1:4" ht="15.75">
      <c r="A33" s="279"/>
      <c r="B33" s="285"/>
      <c r="C33" s="286"/>
      <c r="D33" s="285"/>
    </row>
    <row r="34" spans="1:4" ht="15.75">
      <c r="A34" s="278" t="s">
        <v>786</v>
      </c>
      <c r="B34" s="285">
        <v>0</v>
      </c>
      <c r="C34" s="286"/>
      <c r="D34" s="285">
        <v>0</v>
      </c>
    </row>
    <row r="35" spans="1:4" ht="15.75">
      <c r="A35" s="279" t="s">
        <v>787</v>
      </c>
      <c r="B35" s="285">
        <v>0</v>
      </c>
      <c r="C35" s="286"/>
      <c r="D35" s="285">
        <v>0</v>
      </c>
    </row>
    <row r="36" spans="1:4" ht="15.75">
      <c r="A36" s="279" t="s">
        <v>788</v>
      </c>
      <c r="B36" s="285">
        <v>0</v>
      </c>
      <c r="C36" s="286"/>
      <c r="D36" s="285">
        <v>0</v>
      </c>
    </row>
    <row r="37" spans="1:4" ht="15.75">
      <c r="A37" s="279" t="s">
        <v>789</v>
      </c>
      <c r="B37" s="285">
        <v>0</v>
      </c>
      <c r="C37" s="286"/>
      <c r="D37" s="285">
        <v>0</v>
      </c>
    </row>
    <row r="38" spans="1:4" ht="15.75">
      <c r="A38" s="279" t="s">
        <v>790</v>
      </c>
      <c r="B38" s="285">
        <v>0</v>
      </c>
      <c r="C38" s="286"/>
      <c r="D38" s="285">
        <v>0</v>
      </c>
    </row>
    <row r="39" spans="1:4" ht="15.75">
      <c r="A39" s="279" t="s">
        <v>791</v>
      </c>
      <c r="B39" s="285">
        <v>0</v>
      </c>
      <c r="C39" s="286"/>
      <c r="D39" s="285">
        <v>0</v>
      </c>
    </row>
    <row r="40" spans="1:4" ht="15.75">
      <c r="A40" s="280"/>
      <c r="B40" s="285"/>
      <c r="C40" s="286"/>
      <c r="D40" s="285"/>
    </row>
    <row r="41" spans="1:4" ht="15.75">
      <c r="A41" s="281" t="s">
        <v>792</v>
      </c>
      <c r="B41" s="292">
        <f>B42</f>
        <v>846</v>
      </c>
      <c r="C41" s="286"/>
      <c r="D41" s="292">
        <v>0</v>
      </c>
    </row>
    <row r="42" spans="1:4" ht="15.75">
      <c r="A42" s="278" t="s">
        <v>793</v>
      </c>
      <c r="B42" s="285">
        <v>846</v>
      </c>
      <c r="C42" s="286"/>
      <c r="D42" s="285">
        <v>0</v>
      </c>
    </row>
    <row r="43" spans="1:4" ht="15.75">
      <c r="A43" s="282" t="s">
        <v>794</v>
      </c>
      <c r="B43" s="285">
        <v>846</v>
      </c>
      <c r="C43" s="286"/>
      <c r="D43" s="285">
        <v>0</v>
      </c>
    </row>
    <row r="44" spans="1:4" ht="15.75">
      <c r="A44" s="282" t="s">
        <v>795</v>
      </c>
      <c r="B44" s="285">
        <v>0</v>
      </c>
      <c r="C44" s="286"/>
      <c r="D44" s="285">
        <v>0</v>
      </c>
    </row>
    <row r="45" spans="1:4" ht="15.75">
      <c r="A45" s="282" t="s">
        <v>796</v>
      </c>
      <c r="B45" s="285">
        <v>0</v>
      </c>
      <c r="C45" s="286"/>
      <c r="D45" s="285">
        <v>0</v>
      </c>
    </row>
    <row r="46" spans="1:4" ht="15.75">
      <c r="A46" s="282" t="s">
        <v>797</v>
      </c>
      <c r="B46" s="285">
        <v>0</v>
      </c>
      <c r="C46" s="286"/>
      <c r="D46" s="285">
        <v>0</v>
      </c>
    </row>
    <row r="47" spans="1:4" ht="15.75">
      <c r="A47" s="282" t="s">
        <v>798</v>
      </c>
      <c r="B47" s="285">
        <v>0</v>
      </c>
      <c r="C47" s="286"/>
      <c r="D47" s="285">
        <v>0</v>
      </c>
    </row>
    <row r="48" spans="1:4" ht="15.75">
      <c r="A48" s="279"/>
      <c r="B48" s="285"/>
      <c r="C48" s="286"/>
      <c r="D48" s="285"/>
    </row>
    <row r="49" spans="1:4" ht="15.75">
      <c r="A49" s="278" t="s">
        <v>799</v>
      </c>
      <c r="B49" s="283">
        <v>459582</v>
      </c>
      <c r="C49" s="284"/>
      <c r="D49" s="283">
        <v>0</v>
      </c>
    </row>
    <row r="50" spans="1:4" ht="15.75">
      <c r="A50" s="282" t="s">
        <v>800</v>
      </c>
      <c r="B50" s="285">
        <v>0</v>
      </c>
      <c r="C50" s="286"/>
      <c r="D50" s="285">
        <v>0</v>
      </c>
    </row>
    <row r="51" spans="1:4" ht="15.75">
      <c r="A51" s="282" t="s">
        <v>801</v>
      </c>
      <c r="B51" s="285">
        <v>459582</v>
      </c>
      <c r="C51" s="286"/>
      <c r="D51" s="285">
        <v>0</v>
      </c>
    </row>
    <row r="52" spans="1:4" ht="15.75">
      <c r="A52" s="279"/>
      <c r="B52" s="285"/>
      <c r="C52" s="286"/>
      <c r="D52" s="285"/>
    </row>
    <row r="53" spans="1:4" ht="15.75">
      <c r="A53" s="281" t="s">
        <v>802</v>
      </c>
      <c r="B53" s="292">
        <f>B54+B58+B63+B67</f>
        <v>760975</v>
      </c>
      <c r="C53" s="304"/>
      <c r="D53" s="292">
        <f>D58+D63+D67</f>
        <v>749157</v>
      </c>
    </row>
    <row r="54" spans="1:4" ht="15.75">
      <c r="A54" s="278" t="s">
        <v>803</v>
      </c>
      <c r="B54" s="285">
        <v>0</v>
      </c>
      <c r="C54" s="286"/>
      <c r="D54" s="285">
        <v>0</v>
      </c>
    </row>
    <row r="55" spans="1:4" ht="15.75">
      <c r="A55" s="282" t="s">
        <v>804</v>
      </c>
      <c r="B55" s="285">
        <v>0</v>
      </c>
      <c r="C55" s="286"/>
      <c r="D55" s="285">
        <v>0</v>
      </c>
    </row>
    <row r="56" spans="1:4" ht="15.75">
      <c r="A56" s="282" t="s">
        <v>805</v>
      </c>
      <c r="B56" s="285">
        <v>0</v>
      </c>
      <c r="C56" s="286"/>
      <c r="D56" s="285">
        <v>0</v>
      </c>
    </row>
    <row r="57" spans="1:4" ht="15.75">
      <c r="A57" s="279"/>
      <c r="B57" s="285"/>
      <c r="C57" s="286"/>
      <c r="D57" s="285"/>
    </row>
    <row r="58" spans="1:4" ht="15.75">
      <c r="A58" s="278" t="s">
        <v>806</v>
      </c>
      <c r="B58" s="283">
        <v>755</v>
      </c>
      <c r="C58" s="284"/>
      <c r="D58" s="283">
        <v>847</v>
      </c>
    </row>
    <row r="59" spans="1:4" ht="15.75">
      <c r="A59" s="282" t="s">
        <v>807</v>
      </c>
      <c r="B59" s="285">
        <v>755</v>
      </c>
      <c r="C59" s="286"/>
      <c r="D59" s="285">
        <v>847</v>
      </c>
    </row>
    <row r="60" spans="1:4" ht="15.75">
      <c r="A60" s="282" t="s">
        <v>808</v>
      </c>
      <c r="B60" s="285">
        <v>0</v>
      </c>
      <c r="C60" s="286"/>
      <c r="D60" s="285">
        <v>0</v>
      </c>
    </row>
    <row r="61" spans="1:4" ht="15.75">
      <c r="A61" s="282" t="s">
        <v>809</v>
      </c>
      <c r="B61" s="285">
        <v>0</v>
      </c>
      <c r="C61" s="286"/>
      <c r="D61" s="285">
        <v>0</v>
      </c>
    </row>
    <row r="62" spans="1:4" ht="15.75">
      <c r="A62" s="282"/>
      <c r="B62" s="285"/>
      <c r="C62" s="286"/>
      <c r="D62" s="285"/>
    </row>
    <row r="63" spans="1:4" ht="15.75">
      <c r="A63" s="278" t="s">
        <v>810</v>
      </c>
      <c r="B63" s="283">
        <v>760220</v>
      </c>
      <c r="C63" s="284"/>
      <c r="D63" s="283">
        <v>748310</v>
      </c>
    </row>
    <row r="64" spans="1:4" ht="15.75">
      <c r="A64" s="282" t="s">
        <v>811</v>
      </c>
      <c r="B64" s="285">
        <v>760220</v>
      </c>
      <c r="C64" s="286"/>
      <c r="D64" s="285">
        <v>748310</v>
      </c>
    </row>
    <row r="65" spans="1:4" ht="15.75">
      <c r="A65" s="282" t="s">
        <v>812</v>
      </c>
      <c r="B65" s="285">
        <v>0</v>
      </c>
      <c r="C65" s="286"/>
      <c r="D65" s="285">
        <v>0</v>
      </c>
    </row>
    <row r="66" spans="1:4" ht="15.75">
      <c r="A66" s="282"/>
      <c r="B66" s="285"/>
      <c r="C66" s="286"/>
      <c r="D66" s="285"/>
    </row>
    <row r="67" spans="1:4" ht="15.75">
      <c r="A67" s="278" t="s">
        <v>813</v>
      </c>
      <c r="B67" s="285">
        <v>0</v>
      </c>
      <c r="C67" s="286"/>
      <c r="D67" s="285">
        <v>0</v>
      </c>
    </row>
    <row r="68" spans="1:4" ht="15.75">
      <c r="A68" s="282" t="s">
        <v>814</v>
      </c>
      <c r="B68" s="285">
        <v>0</v>
      </c>
      <c r="C68" s="286"/>
      <c r="D68" s="285">
        <v>0</v>
      </c>
    </row>
    <row r="69" spans="1:4" ht="15.75">
      <c r="A69" s="282" t="s">
        <v>815</v>
      </c>
      <c r="B69" s="285">
        <v>0</v>
      </c>
      <c r="C69" s="286"/>
      <c r="D69" s="285">
        <v>0</v>
      </c>
    </row>
    <row r="70" spans="1:4" ht="15.75">
      <c r="A70" s="293"/>
      <c r="B70" s="289"/>
      <c r="C70" s="294"/>
      <c r="D70" s="289"/>
    </row>
    <row r="71" spans="1:4" ht="15.75">
      <c r="A71" s="281" t="s">
        <v>819</v>
      </c>
      <c r="B71" s="290">
        <f>SUM(B72:B76)</f>
        <v>731311</v>
      </c>
      <c r="C71" s="295"/>
      <c r="D71" s="290">
        <f>SUM(D72:D76)</f>
        <v>627078</v>
      </c>
    </row>
    <row r="72" spans="1:4" ht="15.75">
      <c r="A72" s="293" t="s">
        <v>820</v>
      </c>
      <c r="B72" s="291">
        <v>425878</v>
      </c>
      <c r="C72" s="296"/>
      <c r="D72" s="291">
        <v>193728</v>
      </c>
    </row>
    <row r="73" spans="1:4" ht="15.75">
      <c r="A73" s="293"/>
      <c r="B73" s="291"/>
      <c r="C73" s="296"/>
      <c r="D73" s="291"/>
    </row>
    <row r="74" spans="1:4" ht="15.75">
      <c r="A74" s="293" t="s">
        <v>821</v>
      </c>
      <c r="B74" s="291">
        <v>303003</v>
      </c>
      <c r="C74" s="296"/>
      <c r="D74" s="291">
        <v>299365</v>
      </c>
    </row>
    <row r="75" spans="1:4" ht="15.75">
      <c r="A75" s="293"/>
      <c r="B75" s="291"/>
      <c r="C75" s="296"/>
      <c r="D75" s="291"/>
    </row>
    <row r="76" spans="1:4" ht="15.75">
      <c r="A76" s="293" t="s">
        <v>822</v>
      </c>
      <c r="B76" s="291">
        <v>2430</v>
      </c>
      <c r="C76" s="296"/>
      <c r="D76" s="291">
        <v>133985</v>
      </c>
    </row>
    <row r="77" spans="1:4" ht="15.75">
      <c r="A77" s="293"/>
      <c r="B77" s="289"/>
      <c r="C77" s="294"/>
      <c r="D77" s="289"/>
    </row>
    <row r="78" spans="1:4" ht="15.75">
      <c r="A78" s="281" t="s">
        <v>823</v>
      </c>
      <c r="B78" s="290">
        <f>SUM(B79:B83)</f>
        <v>2635</v>
      </c>
      <c r="C78" s="295"/>
      <c r="D78" s="290">
        <f>SUM(D79:D83)</f>
        <v>58860</v>
      </c>
    </row>
    <row r="79" spans="1:4" ht="15.75">
      <c r="A79" s="293" t="s">
        <v>824</v>
      </c>
      <c r="B79" s="291">
        <v>16972</v>
      </c>
      <c r="C79" s="296"/>
      <c r="D79" s="291">
        <v>58614</v>
      </c>
    </row>
    <row r="80" spans="1:4" ht="15.75">
      <c r="A80" s="293"/>
      <c r="B80" s="291"/>
      <c r="C80" s="296"/>
      <c r="D80" s="291"/>
    </row>
    <row r="81" spans="1:4" ht="15.75">
      <c r="A81" s="293" t="s">
        <v>825</v>
      </c>
      <c r="B81" s="291">
        <v>-14544</v>
      </c>
      <c r="C81" s="296"/>
      <c r="D81" s="291">
        <v>-27</v>
      </c>
    </row>
    <row r="82" spans="1:4" ht="15.75">
      <c r="A82" s="293"/>
      <c r="B82" s="291"/>
      <c r="C82" s="296"/>
      <c r="D82" s="291"/>
    </row>
    <row r="83" spans="1:4" ht="15.75">
      <c r="A83" s="293" t="s">
        <v>826</v>
      </c>
      <c r="B83" s="291">
        <v>207</v>
      </c>
      <c r="C83" s="296"/>
      <c r="D83" s="291">
        <v>273</v>
      </c>
    </row>
    <row r="84" spans="1:4" ht="16.5" thickBot="1">
      <c r="A84" s="298"/>
      <c r="B84" s="299"/>
      <c r="C84" s="300"/>
      <c r="D84" s="299"/>
    </row>
    <row r="85" spans="1:4" ht="16.5" thickBot="1">
      <c r="A85" s="301" t="s">
        <v>827</v>
      </c>
      <c r="B85" s="302">
        <f>B10+B41+B53+B71+B78</f>
        <v>24268965</v>
      </c>
      <c r="C85" s="303"/>
      <c r="D85" s="302">
        <f>D78+D71+D53+D41+D10</f>
        <v>23205801</v>
      </c>
    </row>
    <row r="86" spans="1:4" ht="15.75">
      <c r="A86" s="5"/>
      <c r="B86" s="5"/>
      <c r="C86" s="5"/>
      <c r="D86" s="5"/>
    </row>
    <row r="87" spans="1:4" ht="15.75">
      <c r="A87" s="5"/>
      <c r="B87" s="5"/>
      <c r="C87" s="5"/>
      <c r="D87" s="5"/>
    </row>
    <row r="88" spans="1:4" ht="15.75">
      <c r="A88" s="5"/>
      <c r="B88" s="5"/>
      <c r="C88" s="5"/>
      <c r="D88" s="5"/>
    </row>
    <row r="89" spans="1:4" ht="15.75">
      <c r="A89" s="5"/>
      <c r="B89" s="5"/>
      <c r="C89" s="5"/>
      <c r="D89" s="5"/>
    </row>
    <row r="90" spans="1:4" ht="15.75">
      <c r="A90" s="5"/>
      <c r="B90" s="5"/>
      <c r="C90" s="5"/>
      <c r="D90" s="5"/>
    </row>
    <row r="91" spans="1:4" ht="15.75">
      <c r="A91" s="5"/>
      <c r="B91" s="5"/>
      <c r="C91" s="5"/>
      <c r="D91" s="5"/>
    </row>
    <row r="92" spans="1:4" ht="15.75">
      <c r="A92" s="5"/>
      <c r="B92" s="5"/>
      <c r="C92" s="5"/>
      <c r="D92" s="5"/>
    </row>
    <row r="93" spans="1:4" ht="15.75">
      <c r="A93" s="5"/>
      <c r="B93" s="5"/>
      <c r="C93" s="5"/>
      <c r="D93" s="5"/>
    </row>
    <row r="94" spans="1:4" ht="15.75">
      <c r="A94" s="5"/>
      <c r="B94" s="5"/>
      <c r="C94" s="5"/>
      <c r="D94" s="5"/>
    </row>
    <row r="95" spans="1:4" ht="15.75">
      <c r="A95" s="5"/>
      <c r="B95" s="5"/>
      <c r="C95" s="5"/>
      <c r="D95" s="5"/>
    </row>
    <row r="96" spans="1:4" ht="15.75">
      <c r="A96" s="5"/>
      <c r="B96" s="5"/>
      <c r="C96" s="5"/>
      <c r="D96" s="5"/>
    </row>
    <row r="97" spans="1:4" ht="15.75">
      <c r="A97" s="5"/>
      <c r="B97" s="5"/>
      <c r="C97" s="5"/>
      <c r="D97" s="5"/>
    </row>
    <row r="98" spans="1:4" ht="15.75">
      <c r="A98" s="5"/>
      <c r="B98" s="5"/>
      <c r="C98" s="5"/>
      <c r="D98" s="5"/>
    </row>
    <row r="99" spans="1:4" ht="15.75">
      <c r="A99" s="5"/>
      <c r="B99" s="5"/>
      <c r="C99" s="5"/>
      <c r="D99" s="5"/>
    </row>
    <row r="100" spans="1:4" ht="15.75">
      <c r="A100" s="5"/>
      <c r="B100" s="5"/>
      <c r="C100" s="5"/>
      <c r="D100" s="5"/>
    </row>
    <row r="101" spans="1:4" ht="15.75">
      <c r="A101" s="5"/>
      <c r="B101" s="5"/>
      <c r="C101" s="5"/>
      <c r="D101" s="5"/>
    </row>
    <row r="102" spans="1:4" ht="15.75">
      <c r="A102" s="5"/>
      <c r="B102" s="5"/>
      <c r="C102" s="5"/>
      <c r="D102" s="5"/>
    </row>
    <row r="103" spans="1:4" ht="15.75">
      <c r="A103" s="5"/>
      <c r="B103" s="5"/>
      <c r="C103" s="5"/>
      <c r="D103" s="5"/>
    </row>
    <row r="104" spans="1:4" ht="15">
      <c r="A104" s="269"/>
      <c r="B104" s="269"/>
      <c r="C104" s="269"/>
      <c r="D104" s="269"/>
    </row>
    <row r="105" spans="1:4" ht="15.75" thickBot="1">
      <c r="A105" s="269"/>
      <c r="B105" s="269"/>
      <c r="C105" s="269"/>
      <c r="D105" s="269"/>
    </row>
    <row r="106" spans="1:4" ht="16.5" thickBot="1">
      <c r="A106" s="363" t="s">
        <v>750</v>
      </c>
      <c r="B106" s="364"/>
      <c r="C106" s="364"/>
      <c r="D106" s="365"/>
    </row>
    <row r="107" spans="1:4" s="264" customFormat="1" ht="32.25" thickBot="1">
      <c r="A107" s="347" t="s">
        <v>17</v>
      </c>
      <c r="B107" s="349"/>
      <c r="C107" s="273" t="s">
        <v>752</v>
      </c>
      <c r="D107" s="274" t="s">
        <v>754</v>
      </c>
    </row>
    <row r="108" spans="1:4" ht="15.75">
      <c r="A108" s="356" t="s">
        <v>751</v>
      </c>
      <c r="B108" s="357"/>
      <c r="C108" s="270">
        <v>455</v>
      </c>
      <c r="D108" s="271">
        <v>8770769</v>
      </c>
    </row>
    <row r="109" spans="1:4" ht="15.75">
      <c r="A109" s="360" t="s">
        <v>817</v>
      </c>
      <c r="B109" s="352"/>
      <c r="C109" s="4">
        <v>133</v>
      </c>
      <c r="D109" s="272">
        <v>11537131</v>
      </c>
    </row>
    <row r="110" spans="1:4" ht="16.5" thickBot="1">
      <c r="A110" s="358" t="s">
        <v>818</v>
      </c>
      <c r="B110" s="359"/>
      <c r="C110" s="266">
        <v>1264</v>
      </c>
      <c r="D110" s="265">
        <v>9672742</v>
      </c>
    </row>
    <row r="111" spans="1:4" ht="16.5" thickBot="1">
      <c r="A111" s="363" t="s">
        <v>18</v>
      </c>
      <c r="B111" s="366"/>
      <c r="C111" s="267">
        <f>SUM(C108:C110)</f>
        <v>1852</v>
      </c>
      <c r="D111" s="268">
        <f>SUM(D108:D110)</f>
        <v>29980642</v>
      </c>
    </row>
    <row r="112" spans="1:4" ht="15.75">
      <c r="A112" s="5"/>
      <c r="B112" s="5"/>
      <c r="C112" s="5"/>
      <c r="D112" s="5"/>
    </row>
    <row r="113" ht="13.5" thickBot="1"/>
    <row r="114" spans="1:4" ht="16.5" thickBot="1">
      <c r="A114" s="363" t="s">
        <v>763</v>
      </c>
      <c r="B114" s="364"/>
      <c r="C114" s="364"/>
      <c r="D114" s="365"/>
    </row>
    <row r="115" spans="1:4" ht="44.25" customHeight="1" thickBot="1">
      <c r="A115" s="347" t="s">
        <v>17</v>
      </c>
      <c r="B115" s="348"/>
      <c r="C115" s="349"/>
      <c r="D115" s="274" t="s">
        <v>753</v>
      </c>
    </row>
    <row r="116" spans="1:4" ht="15.75">
      <c r="A116" s="361" t="s">
        <v>755</v>
      </c>
      <c r="B116" s="362"/>
      <c r="C116" s="357"/>
      <c r="D116" s="271">
        <v>2693</v>
      </c>
    </row>
    <row r="117" spans="1:4" ht="15.75">
      <c r="A117" s="350" t="s">
        <v>756</v>
      </c>
      <c r="B117" s="351"/>
      <c r="C117" s="352"/>
      <c r="D117" s="272">
        <v>94</v>
      </c>
    </row>
    <row r="118" spans="1:4" ht="15.75">
      <c r="A118" s="350" t="s">
        <v>533</v>
      </c>
      <c r="B118" s="351"/>
      <c r="C118" s="352"/>
      <c r="D118" s="272">
        <v>3000</v>
      </c>
    </row>
    <row r="119" spans="1:4" ht="15.75">
      <c r="A119" s="367" t="s">
        <v>757</v>
      </c>
      <c r="B119" s="368"/>
      <c r="C119" s="369"/>
      <c r="D119" s="272">
        <v>78620</v>
      </c>
    </row>
    <row r="120" spans="1:4" ht="15.75">
      <c r="A120" s="350" t="s">
        <v>748</v>
      </c>
      <c r="B120" s="351"/>
      <c r="C120" s="352"/>
      <c r="D120" s="272">
        <v>300</v>
      </c>
    </row>
    <row r="121" spans="1:4" ht="15.75">
      <c r="A121" s="350" t="s">
        <v>762</v>
      </c>
      <c r="B121" s="351"/>
      <c r="C121" s="352"/>
      <c r="D121" s="272">
        <v>100</v>
      </c>
    </row>
    <row r="122" spans="1:4" ht="15.75" customHeight="1">
      <c r="A122" s="353" t="s">
        <v>758</v>
      </c>
      <c r="B122" s="354"/>
      <c r="C122" s="355"/>
      <c r="D122" s="272">
        <v>150500</v>
      </c>
    </row>
    <row r="123" spans="1:4" ht="15.75">
      <c r="A123" s="350" t="s">
        <v>759</v>
      </c>
      <c r="B123" s="351"/>
      <c r="C123" s="352"/>
      <c r="D123" s="272">
        <v>3000</v>
      </c>
    </row>
    <row r="124" spans="1:4" ht="15.75">
      <c r="A124" s="350" t="s">
        <v>760</v>
      </c>
      <c r="B124" s="351"/>
      <c r="C124" s="352"/>
      <c r="D124" s="272">
        <v>8000</v>
      </c>
    </row>
    <row r="125" spans="1:4" ht="15.75">
      <c r="A125" s="350" t="s">
        <v>471</v>
      </c>
      <c r="B125" s="351"/>
      <c r="C125" s="352"/>
      <c r="D125" s="272">
        <v>10</v>
      </c>
    </row>
    <row r="126" spans="1:4" ht="16.5" thickBot="1">
      <c r="A126" s="344" t="s">
        <v>761</v>
      </c>
      <c r="B126" s="345"/>
      <c r="C126" s="346"/>
      <c r="D126" s="272">
        <v>3000</v>
      </c>
    </row>
    <row r="127" spans="1:4" ht="16.5" thickBot="1">
      <c r="A127" s="363" t="s">
        <v>18</v>
      </c>
      <c r="B127" s="364"/>
      <c r="C127" s="366"/>
      <c r="D127" s="268">
        <f>SUM(D116:D126)</f>
        <v>249317</v>
      </c>
    </row>
  </sheetData>
  <sheetProtection/>
  <mergeCells count="23">
    <mergeCell ref="A127:C127"/>
    <mergeCell ref="A1:D1"/>
    <mergeCell ref="A106:D106"/>
    <mergeCell ref="A111:B111"/>
    <mergeCell ref="A114:D114"/>
    <mergeCell ref="A117:C117"/>
    <mergeCell ref="A118:C118"/>
    <mergeCell ref="A4:D4"/>
    <mergeCell ref="A5:D5"/>
    <mergeCell ref="A108:B108"/>
    <mergeCell ref="A110:B110"/>
    <mergeCell ref="A109:B109"/>
    <mergeCell ref="A116:C116"/>
    <mergeCell ref="A126:C126"/>
    <mergeCell ref="A115:C115"/>
    <mergeCell ref="A107:B107"/>
    <mergeCell ref="A120:C120"/>
    <mergeCell ref="A121:C121"/>
    <mergeCell ref="A122:C122"/>
    <mergeCell ref="A123:C123"/>
    <mergeCell ref="A124:C124"/>
    <mergeCell ref="A125:C125"/>
    <mergeCell ref="A119:C1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88"/>
  <sheetViews>
    <sheetView workbookViewId="0" topLeftCell="A1">
      <selection activeCell="A1" sqref="A1:N1"/>
    </sheetView>
  </sheetViews>
  <sheetFormatPr defaultColWidth="9.00390625" defaultRowHeight="12.75"/>
  <cols>
    <col min="1" max="1" width="9.125" style="5" customWidth="1"/>
    <col min="2" max="2" width="46.00390625" style="53" customWidth="1"/>
    <col min="3" max="4" width="14.25390625" style="5" bestFit="1" customWidth="1"/>
    <col min="5" max="5" width="10.375" style="5" customWidth="1"/>
    <col min="6" max="6" width="13.875" style="5" customWidth="1"/>
    <col min="7" max="8" width="14.25390625" style="5" bestFit="1" customWidth="1"/>
    <col min="9" max="9" width="11.25390625" style="5" customWidth="1"/>
    <col min="10" max="12" width="14.25390625" style="5" bestFit="1" customWidth="1"/>
    <col min="13" max="13" width="13.25390625" style="5" customWidth="1"/>
    <col min="14" max="14" width="15.25390625" style="5" bestFit="1" customWidth="1"/>
    <col min="15" max="16384" width="9.125" style="5" customWidth="1"/>
  </cols>
  <sheetData>
    <row r="1" spans="1:14" ht="15.75">
      <c r="A1" s="320" t="s">
        <v>831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2:3" ht="15.75">
      <c r="B2" s="319"/>
      <c r="C2" s="319"/>
    </row>
    <row r="3" spans="1:14" ht="15.75">
      <c r="A3" s="316" t="s">
        <v>12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15.75">
      <c r="A4" s="316" t="s">
        <v>13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5.75">
      <c r="A5" s="316" t="s">
        <v>178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</row>
    <row r="6" spans="2:3" ht="15.75">
      <c r="B6" s="68"/>
      <c r="C6" s="6"/>
    </row>
    <row r="7" spans="2:14" ht="15.75">
      <c r="B7" s="69"/>
      <c r="C7" s="100"/>
      <c r="D7" s="49"/>
      <c r="E7" s="49"/>
      <c r="F7" s="49"/>
      <c r="G7" s="49"/>
      <c r="H7" s="49"/>
      <c r="I7" s="49"/>
      <c r="J7" s="49"/>
      <c r="K7" s="49"/>
      <c r="L7" s="49"/>
      <c r="M7" s="49"/>
      <c r="N7" s="100" t="s">
        <v>337</v>
      </c>
    </row>
    <row r="8" spans="1:14" ht="17.25" customHeight="1">
      <c r="A8" s="317" t="s">
        <v>233</v>
      </c>
      <c r="B8" s="55" t="s">
        <v>17</v>
      </c>
      <c r="C8" s="309" t="s">
        <v>39</v>
      </c>
      <c r="D8" s="310"/>
      <c r="E8" s="310"/>
      <c r="F8" s="311"/>
      <c r="G8" s="309" t="s">
        <v>479</v>
      </c>
      <c r="H8" s="310"/>
      <c r="I8" s="310"/>
      <c r="J8" s="311"/>
      <c r="K8" s="309" t="s">
        <v>480</v>
      </c>
      <c r="L8" s="310"/>
      <c r="M8" s="310"/>
      <c r="N8" s="311"/>
    </row>
    <row r="9" spans="1:14" ht="31.5">
      <c r="A9" s="318"/>
      <c r="B9" s="55" t="s">
        <v>42</v>
      </c>
      <c r="C9" s="112" t="s">
        <v>40</v>
      </c>
      <c r="D9" s="50" t="s">
        <v>41</v>
      </c>
      <c r="E9" s="50" t="s">
        <v>172</v>
      </c>
      <c r="F9" s="57" t="s">
        <v>18</v>
      </c>
      <c r="G9" s="112" t="s">
        <v>40</v>
      </c>
      <c r="H9" s="50" t="s">
        <v>41</v>
      </c>
      <c r="I9" s="50" t="s">
        <v>172</v>
      </c>
      <c r="J9" s="50" t="s">
        <v>18</v>
      </c>
      <c r="K9" s="112" t="s">
        <v>40</v>
      </c>
      <c r="L9" s="50" t="s">
        <v>41</v>
      </c>
      <c r="M9" s="50" t="s">
        <v>172</v>
      </c>
      <c r="N9" s="50" t="s">
        <v>18</v>
      </c>
    </row>
    <row r="10" spans="1:14" ht="31.5">
      <c r="A10" s="114" t="s">
        <v>140</v>
      </c>
      <c r="B10" s="120" t="s">
        <v>49</v>
      </c>
      <c r="C10" s="116">
        <v>432931274</v>
      </c>
      <c r="D10" s="116">
        <v>0</v>
      </c>
      <c r="E10" s="116">
        <v>0</v>
      </c>
      <c r="F10" s="116">
        <f>SUM(C10:E10)</f>
        <v>432931274</v>
      </c>
      <c r="G10" s="116">
        <v>435595988</v>
      </c>
      <c r="H10" s="116">
        <v>0</v>
      </c>
      <c r="I10" s="116">
        <v>0</v>
      </c>
      <c r="J10" s="116">
        <v>435595988</v>
      </c>
      <c r="K10" s="116">
        <v>435595988</v>
      </c>
      <c r="L10" s="116">
        <v>0</v>
      </c>
      <c r="M10" s="116">
        <v>0</v>
      </c>
      <c r="N10" s="116">
        <f aca="true" t="shared" si="0" ref="N10:N15">SUM(K10:M10)</f>
        <v>435595988</v>
      </c>
    </row>
    <row r="11" spans="1:14" ht="31.5">
      <c r="A11" s="114" t="s">
        <v>141</v>
      </c>
      <c r="B11" s="120" t="s">
        <v>50</v>
      </c>
      <c r="C11" s="116">
        <v>586850800</v>
      </c>
      <c r="D11" s="116">
        <v>0</v>
      </c>
      <c r="E11" s="116">
        <v>0</v>
      </c>
      <c r="F11" s="116">
        <f aca="true" t="shared" si="1" ref="F11:F21">SUM(C11:E11)</f>
        <v>586850800</v>
      </c>
      <c r="G11" s="116">
        <v>616375117</v>
      </c>
      <c r="H11" s="116">
        <v>0</v>
      </c>
      <c r="I11" s="116">
        <v>0</v>
      </c>
      <c r="J11" s="116">
        <v>616375117</v>
      </c>
      <c r="K11" s="116">
        <v>616375117</v>
      </c>
      <c r="L11" s="116">
        <v>0</v>
      </c>
      <c r="M11" s="116">
        <v>0</v>
      </c>
      <c r="N11" s="116">
        <f t="shared" si="0"/>
        <v>616375117</v>
      </c>
    </row>
    <row r="12" spans="1:14" ht="15.75" customHeight="1">
      <c r="A12" s="114" t="s">
        <v>142</v>
      </c>
      <c r="B12" s="120" t="s">
        <v>196</v>
      </c>
      <c r="C12" s="116">
        <v>584073864</v>
      </c>
      <c r="D12" s="116">
        <v>0</v>
      </c>
      <c r="E12" s="116">
        <v>0</v>
      </c>
      <c r="F12" s="116">
        <f t="shared" si="1"/>
        <v>584073864</v>
      </c>
      <c r="G12" s="116">
        <v>711923491</v>
      </c>
      <c r="H12" s="116">
        <v>0</v>
      </c>
      <c r="I12" s="116">
        <v>0</v>
      </c>
      <c r="J12" s="116">
        <v>711923491</v>
      </c>
      <c r="K12" s="116">
        <v>711923491</v>
      </c>
      <c r="L12" s="116">
        <v>0</v>
      </c>
      <c r="M12" s="116">
        <v>0</v>
      </c>
      <c r="N12" s="116">
        <f t="shared" si="0"/>
        <v>711923491</v>
      </c>
    </row>
    <row r="13" spans="1:14" ht="31.5">
      <c r="A13" s="114" t="s">
        <v>143</v>
      </c>
      <c r="B13" s="120" t="s">
        <v>51</v>
      </c>
      <c r="C13" s="116">
        <v>72907080</v>
      </c>
      <c r="D13" s="116">
        <v>0</v>
      </c>
      <c r="E13" s="116">
        <v>0</v>
      </c>
      <c r="F13" s="116">
        <f t="shared" si="1"/>
        <v>72907080</v>
      </c>
      <c r="G13" s="116">
        <v>83263127</v>
      </c>
      <c r="H13" s="116">
        <v>0</v>
      </c>
      <c r="I13" s="116">
        <v>0</v>
      </c>
      <c r="J13" s="116">
        <v>83263127</v>
      </c>
      <c r="K13" s="116">
        <v>83263127</v>
      </c>
      <c r="L13" s="116">
        <v>0</v>
      </c>
      <c r="M13" s="116">
        <v>0</v>
      </c>
      <c r="N13" s="116">
        <f t="shared" si="0"/>
        <v>83263127</v>
      </c>
    </row>
    <row r="14" spans="1:14" ht="31.5">
      <c r="A14" s="114" t="s">
        <v>144</v>
      </c>
      <c r="B14" s="120" t="s">
        <v>197</v>
      </c>
      <c r="C14" s="116">
        <v>0</v>
      </c>
      <c r="D14" s="116">
        <v>0</v>
      </c>
      <c r="E14" s="116">
        <v>0</v>
      </c>
      <c r="F14" s="116">
        <f t="shared" si="1"/>
        <v>0</v>
      </c>
      <c r="G14" s="116">
        <v>44943768</v>
      </c>
      <c r="H14" s="116">
        <v>0</v>
      </c>
      <c r="I14" s="116">
        <v>0</v>
      </c>
      <c r="J14" s="116">
        <v>44943768</v>
      </c>
      <c r="K14" s="116">
        <v>44943768</v>
      </c>
      <c r="L14" s="116">
        <v>0</v>
      </c>
      <c r="M14" s="116">
        <v>0</v>
      </c>
      <c r="N14" s="116">
        <f t="shared" si="0"/>
        <v>44943768</v>
      </c>
    </row>
    <row r="15" spans="1:14" ht="15.75">
      <c r="A15" s="114" t="s">
        <v>145</v>
      </c>
      <c r="B15" s="120" t="s">
        <v>198</v>
      </c>
      <c r="C15" s="116">
        <v>0</v>
      </c>
      <c r="D15" s="116">
        <v>0</v>
      </c>
      <c r="E15" s="116">
        <v>0</v>
      </c>
      <c r="F15" s="116">
        <f t="shared" si="1"/>
        <v>0</v>
      </c>
      <c r="G15" s="116">
        <v>1425810</v>
      </c>
      <c r="H15" s="116">
        <v>0</v>
      </c>
      <c r="I15" s="116">
        <v>0</v>
      </c>
      <c r="J15" s="116">
        <v>1425810</v>
      </c>
      <c r="K15" s="116">
        <v>1425810</v>
      </c>
      <c r="L15" s="116">
        <v>0</v>
      </c>
      <c r="M15" s="116">
        <v>0</v>
      </c>
      <c r="N15" s="116">
        <f t="shared" si="0"/>
        <v>1425810</v>
      </c>
    </row>
    <row r="16" spans="1:14" ht="31.5">
      <c r="A16" s="114" t="s">
        <v>146</v>
      </c>
      <c r="B16" s="120" t="s">
        <v>199</v>
      </c>
      <c r="C16" s="116">
        <f aca="true" t="shared" si="2" ref="C16:N16">SUM(C10:C15)</f>
        <v>1676763018</v>
      </c>
      <c r="D16" s="116">
        <f t="shared" si="2"/>
        <v>0</v>
      </c>
      <c r="E16" s="116">
        <f t="shared" si="2"/>
        <v>0</v>
      </c>
      <c r="F16" s="116">
        <f t="shared" si="2"/>
        <v>1676763018</v>
      </c>
      <c r="G16" s="116">
        <v>1893527301</v>
      </c>
      <c r="H16" s="116">
        <v>0</v>
      </c>
      <c r="I16" s="116">
        <v>0</v>
      </c>
      <c r="J16" s="116">
        <v>1893527301</v>
      </c>
      <c r="K16" s="116">
        <v>1893527301</v>
      </c>
      <c r="L16" s="116">
        <f t="shared" si="2"/>
        <v>0</v>
      </c>
      <c r="M16" s="116">
        <f t="shared" si="2"/>
        <v>0</v>
      </c>
      <c r="N16" s="116">
        <f t="shared" si="2"/>
        <v>1893527301</v>
      </c>
    </row>
    <row r="17" spans="1:14" ht="15.75">
      <c r="A17" s="114" t="s">
        <v>147</v>
      </c>
      <c r="B17" s="120" t="s">
        <v>200</v>
      </c>
      <c r="C17" s="116">
        <v>0</v>
      </c>
      <c r="D17" s="116">
        <v>0</v>
      </c>
      <c r="E17" s="116">
        <v>0</v>
      </c>
      <c r="F17" s="116">
        <f t="shared" si="1"/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f>SUM(K17:M17)</f>
        <v>0</v>
      </c>
    </row>
    <row r="18" spans="1:14" ht="31.5">
      <c r="A18" s="114" t="s">
        <v>148</v>
      </c>
      <c r="B18" s="120" t="s">
        <v>201</v>
      </c>
      <c r="C18" s="116">
        <v>0</v>
      </c>
      <c r="D18" s="116">
        <v>0</v>
      </c>
      <c r="E18" s="116">
        <v>0</v>
      </c>
      <c r="F18" s="116">
        <f t="shared" si="1"/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f>SUM(K18:M18)</f>
        <v>0</v>
      </c>
    </row>
    <row r="19" spans="1:14" ht="31.5">
      <c r="A19" s="114" t="s">
        <v>149</v>
      </c>
      <c r="B19" s="120" t="s">
        <v>202</v>
      </c>
      <c r="C19" s="116">
        <v>0</v>
      </c>
      <c r="D19" s="116">
        <v>0</v>
      </c>
      <c r="E19" s="116">
        <v>0</v>
      </c>
      <c r="F19" s="116">
        <f t="shared" si="1"/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f>SUM(K19:M19)</f>
        <v>0</v>
      </c>
    </row>
    <row r="20" spans="1:14" ht="31.5">
      <c r="A20" s="114" t="s">
        <v>150</v>
      </c>
      <c r="B20" s="120" t="s">
        <v>203</v>
      </c>
      <c r="C20" s="116">
        <v>0</v>
      </c>
      <c r="D20" s="116">
        <v>0</v>
      </c>
      <c r="E20" s="116">
        <v>0</v>
      </c>
      <c r="F20" s="116">
        <f t="shared" si="1"/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f>SUM(K20:M20)</f>
        <v>0</v>
      </c>
    </row>
    <row r="21" spans="1:14" ht="31.5">
      <c r="A21" s="114" t="s">
        <v>234</v>
      </c>
      <c r="B21" s="120" t="s">
        <v>75</v>
      </c>
      <c r="C21" s="116">
        <v>110422870</v>
      </c>
      <c r="D21" s="116">
        <v>11989696</v>
      </c>
      <c r="E21" s="116">
        <v>0</v>
      </c>
      <c r="F21" s="116">
        <f t="shared" si="1"/>
        <v>122412566</v>
      </c>
      <c r="G21" s="116">
        <v>157252317</v>
      </c>
      <c r="H21" s="116">
        <v>14989696</v>
      </c>
      <c r="I21" s="116">
        <v>0</v>
      </c>
      <c r="J21" s="116">
        <v>172242013</v>
      </c>
      <c r="K21" s="116">
        <v>160101758</v>
      </c>
      <c r="L21" s="116">
        <v>12140255</v>
      </c>
      <c r="M21" s="116">
        <v>0</v>
      </c>
      <c r="N21" s="116">
        <f>SUM(K21:M21)</f>
        <v>172242013</v>
      </c>
    </row>
    <row r="22" spans="1:14" ht="31.5">
      <c r="A22" s="115" t="s">
        <v>235</v>
      </c>
      <c r="B22" s="63" t="s">
        <v>204</v>
      </c>
      <c r="C22" s="123">
        <f>SUM(C16:C21)</f>
        <v>1787185888</v>
      </c>
      <c r="D22" s="123">
        <f>SUM(D16:D21)</f>
        <v>11989696</v>
      </c>
      <c r="E22" s="123">
        <f>SUM(E16:E21)</f>
        <v>0</v>
      </c>
      <c r="F22" s="123">
        <f>SUM(F16:F21)</f>
        <v>1799175584</v>
      </c>
      <c r="G22" s="123">
        <v>2050779618</v>
      </c>
      <c r="H22" s="123">
        <v>14989696</v>
      </c>
      <c r="I22" s="123">
        <v>0</v>
      </c>
      <c r="J22" s="123">
        <v>2065769314</v>
      </c>
      <c r="K22" s="123">
        <f>SUM(K16:K21)</f>
        <v>2053629059</v>
      </c>
      <c r="L22" s="123">
        <f>SUM(L16:L21)</f>
        <v>12140255</v>
      </c>
      <c r="M22" s="123">
        <f>SUM(M16:M21)</f>
        <v>0</v>
      </c>
      <c r="N22" s="123">
        <f>SUM(N16:N21)</f>
        <v>2065769314</v>
      </c>
    </row>
    <row r="23" spans="1:14" ht="15.75">
      <c r="A23" s="114" t="s">
        <v>236</v>
      </c>
      <c r="B23" s="120" t="s">
        <v>52</v>
      </c>
      <c r="C23" s="116">
        <v>0</v>
      </c>
      <c r="D23" s="116">
        <v>0</v>
      </c>
      <c r="E23" s="116">
        <v>0</v>
      </c>
      <c r="F23" s="116">
        <f aca="true" t="shared" si="3" ref="F23:F31">SUM(C23:E23)</f>
        <v>0</v>
      </c>
      <c r="G23" s="116">
        <v>30000000</v>
      </c>
      <c r="H23" s="116">
        <v>0</v>
      </c>
      <c r="I23" s="116">
        <v>0</v>
      </c>
      <c r="J23" s="116">
        <v>30000000</v>
      </c>
      <c r="K23" s="116">
        <v>30000000</v>
      </c>
      <c r="L23" s="116">
        <v>0</v>
      </c>
      <c r="M23" s="116">
        <v>0</v>
      </c>
      <c r="N23" s="116">
        <f>SUM(K23:M23)</f>
        <v>30000000</v>
      </c>
    </row>
    <row r="24" spans="1:14" ht="31.5">
      <c r="A24" s="114" t="s">
        <v>237</v>
      </c>
      <c r="B24" s="120" t="s">
        <v>205</v>
      </c>
      <c r="C24" s="116">
        <v>0</v>
      </c>
      <c r="D24" s="116">
        <v>0</v>
      </c>
      <c r="E24" s="116">
        <v>0</v>
      </c>
      <c r="F24" s="116">
        <f t="shared" si="3"/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f>SUM(K24:M24)</f>
        <v>0</v>
      </c>
    </row>
    <row r="25" spans="1:14" ht="31.5">
      <c r="A25" s="114" t="s">
        <v>238</v>
      </c>
      <c r="B25" s="120" t="s">
        <v>206</v>
      </c>
      <c r="C25" s="116">
        <v>0</v>
      </c>
      <c r="D25" s="116">
        <v>0</v>
      </c>
      <c r="E25" s="116">
        <v>0</v>
      </c>
      <c r="F25" s="116">
        <f t="shared" si="3"/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f>SUM(K25:M25)</f>
        <v>0</v>
      </c>
    </row>
    <row r="26" spans="1:14" ht="31.5">
      <c r="A26" s="114" t="s">
        <v>239</v>
      </c>
      <c r="B26" s="120" t="s">
        <v>207</v>
      </c>
      <c r="C26" s="116">
        <v>0</v>
      </c>
      <c r="D26" s="116">
        <v>0</v>
      </c>
      <c r="E26" s="116">
        <v>0</v>
      </c>
      <c r="F26" s="116">
        <f t="shared" si="3"/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f>SUM(K26:M26)</f>
        <v>0</v>
      </c>
    </row>
    <row r="27" spans="1:14" ht="31.5">
      <c r="A27" s="114" t="s">
        <v>240</v>
      </c>
      <c r="B27" s="120" t="s">
        <v>53</v>
      </c>
      <c r="C27" s="116">
        <v>755753554</v>
      </c>
      <c r="D27" s="116">
        <v>1096477727</v>
      </c>
      <c r="E27" s="116">
        <v>0</v>
      </c>
      <c r="F27" s="116">
        <f t="shared" si="3"/>
        <v>1852231281</v>
      </c>
      <c r="G27" s="116">
        <v>755753554</v>
      </c>
      <c r="H27" s="116">
        <v>1054206525</v>
      </c>
      <c r="I27" s="116">
        <v>0</v>
      </c>
      <c r="J27" s="116">
        <v>1809960079</v>
      </c>
      <c r="K27" s="116">
        <v>44089342</v>
      </c>
      <c r="L27" s="116">
        <v>709284203</v>
      </c>
      <c r="M27" s="116">
        <v>0</v>
      </c>
      <c r="N27" s="116">
        <f>SUM(K27:M27)</f>
        <v>753373545</v>
      </c>
    </row>
    <row r="28" spans="1:14" ht="31.5">
      <c r="A28" s="115" t="s">
        <v>241</v>
      </c>
      <c r="B28" s="63" t="s">
        <v>208</v>
      </c>
      <c r="C28" s="124">
        <f>SUM(C23:C27)</f>
        <v>755753554</v>
      </c>
      <c r="D28" s="124">
        <f>SUM(D23:D27)</f>
        <v>1096477727</v>
      </c>
      <c r="E28" s="124">
        <f>SUM(E23:E27)</f>
        <v>0</v>
      </c>
      <c r="F28" s="124">
        <f>SUM(F23:F27)</f>
        <v>1852231281</v>
      </c>
      <c r="G28" s="124">
        <v>785753554</v>
      </c>
      <c r="H28" s="124">
        <v>1054206525</v>
      </c>
      <c r="I28" s="124">
        <v>0</v>
      </c>
      <c r="J28" s="124">
        <v>1839960079</v>
      </c>
      <c r="K28" s="124">
        <f>SUM(K23:K27)</f>
        <v>74089342</v>
      </c>
      <c r="L28" s="124">
        <f>SUM(L23:L27)</f>
        <v>709284203</v>
      </c>
      <c r="M28" s="124">
        <f>SUM(M23:M27)</f>
        <v>0</v>
      </c>
      <c r="N28" s="124">
        <f>SUM(N23:N27)</f>
        <v>783373545</v>
      </c>
    </row>
    <row r="29" spans="1:14" ht="15.75">
      <c r="A29" s="114" t="s">
        <v>242</v>
      </c>
      <c r="B29" s="120" t="s">
        <v>209</v>
      </c>
      <c r="C29" s="116">
        <v>0</v>
      </c>
      <c r="D29" s="116">
        <v>0</v>
      </c>
      <c r="E29" s="116">
        <v>0</v>
      </c>
      <c r="F29" s="116">
        <f t="shared" si="3"/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f aca="true" t="shared" si="4" ref="N29:N39">SUM(K29:M29)</f>
        <v>0</v>
      </c>
    </row>
    <row r="30" spans="1:14" ht="15.75">
      <c r="A30" s="114" t="s">
        <v>243</v>
      </c>
      <c r="B30" s="120" t="s">
        <v>210</v>
      </c>
      <c r="C30" s="116">
        <v>0</v>
      </c>
      <c r="D30" s="116">
        <v>0</v>
      </c>
      <c r="E30" s="116">
        <v>0</v>
      </c>
      <c r="F30" s="116">
        <f t="shared" si="3"/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f t="shared" si="4"/>
        <v>0</v>
      </c>
    </row>
    <row r="31" spans="1:14" ht="15.75">
      <c r="A31" s="114" t="s">
        <v>244</v>
      </c>
      <c r="B31" s="120" t="s">
        <v>211</v>
      </c>
      <c r="C31" s="116">
        <f>SUM(C29:C30)</f>
        <v>0</v>
      </c>
      <c r="D31" s="116">
        <f>SUM(D29:D30)</f>
        <v>0</v>
      </c>
      <c r="E31" s="116">
        <f>SUM(E29:E30)</f>
        <v>0</v>
      </c>
      <c r="F31" s="116">
        <f t="shared" si="3"/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f t="shared" si="4"/>
        <v>0</v>
      </c>
    </row>
    <row r="32" spans="1:14" ht="15.75">
      <c r="A32" s="114" t="s">
        <v>245</v>
      </c>
      <c r="B32" s="120" t="s">
        <v>212</v>
      </c>
      <c r="C32" s="116">
        <v>0</v>
      </c>
      <c r="D32" s="116">
        <v>0</v>
      </c>
      <c r="E32" s="116">
        <v>0</v>
      </c>
      <c r="F32" s="116">
        <f aca="true" t="shared" si="5" ref="F32:F38">SUM(C32:E32)</f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f t="shared" si="4"/>
        <v>0</v>
      </c>
    </row>
    <row r="33" spans="1:14" ht="15.75">
      <c r="A33" s="114" t="s">
        <v>246</v>
      </c>
      <c r="B33" s="120" t="s">
        <v>213</v>
      </c>
      <c r="C33" s="116">
        <v>0</v>
      </c>
      <c r="D33" s="116">
        <v>0</v>
      </c>
      <c r="E33" s="116">
        <v>0</v>
      </c>
      <c r="F33" s="116">
        <f t="shared" si="5"/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f t="shared" si="4"/>
        <v>0</v>
      </c>
    </row>
    <row r="34" spans="1:14" ht="15.75">
      <c r="A34" s="114" t="s">
        <v>247</v>
      </c>
      <c r="B34" s="120" t="s">
        <v>214</v>
      </c>
      <c r="C34" s="116">
        <v>307000000</v>
      </c>
      <c r="D34" s="116">
        <v>0</v>
      </c>
      <c r="E34" s="116">
        <v>0</v>
      </c>
      <c r="F34" s="116">
        <f t="shared" si="5"/>
        <v>307000000</v>
      </c>
      <c r="G34" s="116">
        <v>332951058</v>
      </c>
      <c r="H34" s="116">
        <v>0</v>
      </c>
      <c r="I34" s="116">
        <v>0</v>
      </c>
      <c r="J34" s="116">
        <v>332951058</v>
      </c>
      <c r="K34" s="116">
        <v>302640447</v>
      </c>
      <c r="L34" s="116">
        <v>0</v>
      </c>
      <c r="M34" s="116">
        <v>0</v>
      </c>
      <c r="N34" s="116">
        <f t="shared" si="4"/>
        <v>302640447</v>
      </c>
    </row>
    <row r="35" spans="1:14" ht="15.75">
      <c r="A35" s="114" t="s">
        <v>248</v>
      </c>
      <c r="B35" s="120" t="s">
        <v>215</v>
      </c>
      <c r="C35" s="116">
        <v>1300000000</v>
      </c>
      <c r="D35" s="116">
        <v>0</v>
      </c>
      <c r="E35" s="116">
        <v>0</v>
      </c>
      <c r="F35" s="116">
        <f t="shared" si="5"/>
        <v>1300000000</v>
      </c>
      <c r="G35" s="116">
        <v>1501506856</v>
      </c>
      <c r="H35" s="116">
        <v>0</v>
      </c>
      <c r="I35" s="116">
        <v>0</v>
      </c>
      <c r="J35" s="116">
        <v>1501506856</v>
      </c>
      <c r="K35" s="116">
        <v>1461247811</v>
      </c>
      <c r="L35" s="116">
        <v>0</v>
      </c>
      <c r="M35" s="116">
        <v>0</v>
      </c>
      <c r="N35" s="116">
        <f t="shared" si="4"/>
        <v>1461247811</v>
      </c>
    </row>
    <row r="36" spans="1:14" ht="15.75">
      <c r="A36" s="114" t="s">
        <v>249</v>
      </c>
      <c r="B36" s="120" t="s">
        <v>216</v>
      </c>
      <c r="C36" s="116">
        <v>0</v>
      </c>
      <c r="D36" s="116">
        <v>0</v>
      </c>
      <c r="E36" s="116">
        <v>0</v>
      </c>
      <c r="F36" s="116">
        <f t="shared" si="5"/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f t="shared" si="4"/>
        <v>0</v>
      </c>
    </row>
    <row r="37" spans="1:14" ht="15.75">
      <c r="A37" s="114" t="s">
        <v>250</v>
      </c>
      <c r="B37" s="120" t="s">
        <v>217</v>
      </c>
      <c r="C37" s="116">
        <v>0</v>
      </c>
      <c r="D37" s="116">
        <v>0</v>
      </c>
      <c r="E37" s="116">
        <v>0</v>
      </c>
      <c r="F37" s="116">
        <f t="shared" si="5"/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f t="shared" si="4"/>
        <v>0</v>
      </c>
    </row>
    <row r="38" spans="1:14" ht="15.75">
      <c r="A38" s="114" t="s">
        <v>251</v>
      </c>
      <c r="B38" s="120" t="s">
        <v>218</v>
      </c>
      <c r="C38" s="116">
        <v>110000000</v>
      </c>
      <c r="D38" s="116">
        <v>0</v>
      </c>
      <c r="E38" s="116">
        <v>0</v>
      </c>
      <c r="F38" s="116">
        <f t="shared" si="5"/>
        <v>110000000</v>
      </c>
      <c r="G38" s="116">
        <v>144412979</v>
      </c>
      <c r="H38" s="116">
        <v>0</v>
      </c>
      <c r="I38" s="116">
        <v>0</v>
      </c>
      <c r="J38" s="116">
        <v>144412979</v>
      </c>
      <c r="K38" s="116">
        <v>117401163</v>
      </c>
      <c r="L38" s="116">
        <v>0</v>
      </c>
      <c r="M38" s="116">
        <v>0</v>
      </c>
      <c r="N38" s="116">
        <f t="shared" si="4"/>
        <v>117401163</v>
      </c>
    </row>
    <row r="39" spans="1:14" ht="15.75">
      <c r="A39" s="114" t="s">
        <v>252</v>
      </c>
      <c r="B39" s="120" t="s">
        <v>219</v>
      </c>
      <c r="C39" s="116">
        <v>23000000</v>
      </c>
      <c r="D39" s="116">
        <v>0</v>
      </c>
      <c r="E39" s="116">
        <v>0</v>
      </c>
      <c r="F39" s="116">
        <f>SUM(C39:E39)</f>
        <v>23000000</v>
      </c>
      <c r="G39" s="116">
        <v>27813789</v>
      </c>
      <c r="H39" s="116">
        <v>0</v>
      </c>
      <c r="I39" s="116">
        <v>0</v>
      </c>
      <c r="J39" s="116">
        <v>27813789</v>
      </c>
      <c r="K39" s="116">
        <v>21861860</v>
      </c>
      <c r="L39" s="116">
        <v>0</v>
      </c>
      <c r="M39" s="116">
        <v>0</v>
      </c>
      <c r="N39" s="116">
        <f t="shared" si="4"/>
        <v>21861860</v>
      </c>
    </row>
    <row r="40" spans="1:14" ht="15.75">
      <c r="A40" s="114" t="s">
        <v>253</v>
      </c>
      <c r="B40" s="120" t="s">
        <v>220</v>
      </c>
      <c r="C40" s="116">
        <f>SUM(C35:C39)</f>
        <v>1433000000</v>
      </c>
      <c r="D40" s="116">
        <f>SUM(D35:D39)</f>
        <v>0</v>
      </c>
      <c r="E40" s="116">
        <f>SUM(E35:E39)</f>
        <v>0</v>
      </c>
      <c r="F40" s="116">
        <f>SUM(F35:F39)</f>
        <v>1433000000</v>
      </c>
      <c r="G40" s="116">
        <v>1673733624</v>
      </c>
      <c r="H40" s="116">
        <v>0</v>
      </c>
      <c r="I40" s="116">
        <v>0</v>
      </c>
      <c r="J40" s="116">
        <v>1673733624</v>
      </c>
      <c r="K40" s="116">
        <f>SUM(K35:K39)</f>
        <v>1600510834</v>
      </c>
      <c r="L40" s="116">
        <f>SUM(L35:L39)</f>
        <v>0</v>
      </c>
      <c r="M40" s="116">
        <f>SUM(M35:M39)</f>
        <v>0</v>
      </c>
      <c r="N40" s="116">
        <f>SUM(N35:N39)</f>
        <v>1600510834</v>
      </c>
    </row>
    <row r="41" spans="1:14" ht="15.75">
      <c r="A41" s="114" t="s">
        <v>254</v>
      </c>
      <c r="B41" s="120" t="s">
        <v>77</v>
      </c>
      <c r="C41" s="116">
        <v>12700000</v>
      </c>
      <c r="D41" s="116">
        <v>9500000</v>
      </c>
      <c r="E41" s="116">
        <v>0</v>
      </c>
      <c r="F41" s="116">
        <f>SUM(C41:E41)</f>
        <v>22200000</v>
      </c>
      <c r="G41" s="116">
        <v>211114213</v>
      </c>
      <c r="H41" s="116">
        <v>10500000</v>
      </c>
      <c r="I41" s="116">
        <v>0</v>
      </c>
      <c r="J41" s="116">
        <v>221614213</v>
      </c>
      <c r="K41" s="116">
        <v>18686761</v>
      </c>
      <c r="L41" s="116">
        <v>10024679</v>
      </c>
      <c r="M41" s="116">
        <v>0</v>
      </c>
      <c r="N41" s="116">
        <f>SUM(K41:M41)</f>
        <v>28711440</v>
      </c>
    </row>
    <row r="42" spans="1:14" ht="15.75">
      <c r="A42" s="115" t="s">
        <v>255</v>
      </c>
      <c r="B42" s="63" t="s">
        <v>221</v>
      </c>
      <c r="C42" s="123">
        <f>C31+C32+C33+C34+C40+C41</f>
        <v>1752700000</v>
      </c>
      <c r="D42" s="123">
        <f>D31+D32+D33+D34+D40+D41</f>
        <v>9500000</v>
      </c>
      <c r="E42" s="123">
        <f>E31+E32+E33+E34+E40+E41</f>
        <v>0</v>
      </c>
      <c r="F42" s="123">
        <f>F31+F32+F33+F34+F40+F41</f>
        <v>1762200000</v>
      </c>
      <c r="G42" s="123">
        <v>2217798895</v>
      </c>
      <c r="H42" s="123">
        <v>10500000</v>
      </c>
      <c r="I42" s="123">
        <v>0</v>
      </c>
      <c r="J42" s="123">
        <v>2228298895</v>
      </c>
      <c r="K42" s="123">
        <f>K31+K32+K33+K34+K40+K41</f>
        <v>1921838042</v>
      </c>
      <c r="L42" s="123">
        <f>L31+L32+L33+L34+L40+L41</f>
        <v>10024679</v>
      </c>
      <c r="M42" s="123">
        <f>M31+M32+M33+M34+M40+M41</f>
        <v>0</v>
      </c>
      <c r="N42" s="123">
        <f>N31+N32+N33+N34+N40+N41</f>
        <v>1931862721</v>
      </c>
    </row>
    <row r="43" spans="1:14" ht="15.75">
      <c r="A43" s="114" t="s">
        <v>256</v>
      </c>
      <c r="B43" s="120" t="s">
        <v>187</v>
      </c>
      <c r="C43" s="116">
        <v>0</v>
      </c>
      <c r="D43" s="116">
        <v>0</v>
      </c>
      <c r="E43" s="116">
        <v>0</v>
      </c>
      <c r="F43" s="116">
        <f aca="true" t="shared" si="6" ref="F43:F57">SUM(C43:E43)</f>
        <v>0</v>
      </c>
      <c r="G43" s="116">
        <v>0</v>
      </c>
      <c r="H43" s="116">
        <v>0</v>
      </c>
      <c r="I43" s="116">
        <v>0</v>
      </c>
      <c r="J43" s="116">
        <v>0</v>
      </c>
      <c r="K43" s="169">
        <v>0</v>
      </c>
      <c r="L43" s="169">
        <v>0</v>
      </c>
      <c r="M43" s="116">
        <v>0</v>
      </c>
      <c r="N43" s="116">
        <f aca="true" t="shared" si="7" ref="N43:N54">SUM(K43:M43)</f>
        <v>0</v>
      </c>
    </row>
    <row r="44" spans="1:14" ht="15.75">
      <c r="A44" s="114" t="s">
        <v>257</v>
      </c>
      <c r="B44" s="120" t="s">
        <v>54</v>
      </c>
      <c r="C44" s="116">
        <v>32100000</v>
      </c>
      <c r="D44" s="116">
        <v>1763406</v>
      </c>
      <c r="E44" s="116">
        <v>0</v>
      </c>
      <c r="F44" s="116">
        <f t="shared" si="6"/>
        <v>33863406</v>
      </c>
      <c r="G44" s="116">
        <v>186871294</v>
      </c>
      <c r="H44" s="116">
        <v>1763406</v>
      </c>
      <c r="I44" s="116">
        <v>0</v>
      </c>
      <c r="J44" s="116">
        <v>188634700</v>
      </c>
      <c r="K44" s="169">
        <v>187671881</v>
      </c>
      <c r="L44" s="169">
        <v>725719</v>
      </c>
      <c r="M44" s="116">
        <v>0</v>
      </c>
      <c r="N44" s="116">
        <f t="shared" si="7"/>
        <v>188397600</v>
      </c>
    </row>
    <row r="45" spans="1:14" ht="15.75">
      <c r="A45" s="114" t="s">
        <v>258</v>
      </c>
      <c r="B45" s="120" t="s">
        <v>188</v>
      </c>
      <c r="C45" s="116">
        <v>17289108</v>
      </c>
      <c r="D45" s="116">
        <v>0</v>
      </c>
      <c r="E45" s="116">
        <v>0</v>
      </c>
      <c r="F45" s="116">
        <f t="shared" si="6"/>
        <v>17289108</v>
      </c>
      <c r="G45" s="116">
        <v>17343307</v>
      </c>
      <c r="H45" s="116">
        <v>0</v>
      </c>
      <c r="I45" s="116">
        <v>0</v>
      </c>
      <c r="J45" s="116">
        <v>17343307</v>
      </c>
      <c r="K45" s="169">
        <v>14817254</v>
      </c>
      <c r="L45" s="169">
        <v>133502</v>
      </c>
      <c r="M45" s="116">
        <v>0</v>
      </c>
      <c r="N45" s="116">
        <f t="shared" si="7"/>
        <v>14950756</v>
      </c>
    </row>
    <row r="46" spans="1:14" ht="15.75">
      <c r="A46" s="114" t="s">
        <v>259</v>
      </c>
      <c r="B46" s="120" t="s">
        <v>55</v>
      </c>
      <c r="C46" s="116">
        <v>312275312</v>
      </c>
      <c r="D46" s="116">
        <v>0</v>
      </c>
      <c r="E46" s="116">
        <v>0</v>
      </c>
      <c r="F46" s="116">
        <f t="shared" si="6"/>
        <v>312275312</v>
      </c>
      <c r="G46" s="116">
        <v>311775312</v>
      </c>
      <c r="H46" s="116">
        <v>0</v>
      </c>
      <c r="I46" s="116">
        <v>0</v>
      </c>
      <c r="J46" s="116">
        <v>311775312</v>
      </c>
      <c r="K46" s="169">
        <v>245353672</v>
      </c>
      <c r="L46" s="169">
        <v>0</v>
      </c>
      <c r="M46" s="116">
        <v>0</v>
      </c>
      <c r="N46" s="116">
        <f t="shared" si="7"/>
        <v>245353672</v>
      </c>
    </row>
    <row r="47" spans="1:14" ht="15.75">
      <c r="A47" s="114" t="s">
        <v>260</v>
      </c>
      <c r="B47" s="120" t="s">
        <v>56</v>
      </c>
      <c r="C47" s="116">
        <v>0</v>
      </c>
      <c r="D47" s="116">
        <v>0</v>
      </c>
      <c r="E47" s="116">
        <v>0</v>
      </c>
      <c r="F47" s="116">
        <f t="shared" si="6"/>
        <v>0</v>
      </c>
      <c r="G47" s="116">
        <v>0</v>
      </c>
      <c r="H47" s="116">
        <v>0</v>
      </c>
      <c r="I47" s="116">
        <v>0</v>
      </c>
      <c r="J47" s="116">
        <v>0</v>
      </c>
      <c r="K47" s="169">
        <v>0</v>
      </c>
      <c r="L47" s="169">
        <v>0</v>
      </c>
      <c r="M47" s="116">
        <v>0</v>
      </c>
      <c r="N47" s="116">
        <f t="shared" si="7"/>
        <v>0</v>
      </c>
    </row>
    <row r="48" spans="1:14" ht="15.75">
      <c r="A48" s="114" t="s">
        <v>261</v>
      </c>
      <c r="B48" s="120" t="s">
        <v>57</v>
      </c>
      <c r="C48" s="116">
        <v>95516394</v>
      </c>
      <c r="D48" s="116">
        <v>476119</v>
      </c>
      <c r="E48" s="116">
        <v>0</v>
      </c>
      <c r="F48" s="116">
        <f t="shared" si="6"/>
        <v>95992513</v>
      </c>
      <c r="G48" s="116">
        <v>96046394</v>
      </c>
      <c r="H48" s="116">
        <v>476119</v>
      </c>
      <c r="I48" s="116">
        <v>0</v>
      </c>
      <c r="J48" s="116">
        <v>96522513</v>
      </c>
      <c r="K48" s="169">
        <v>76036117</v>
      </c>
      <c r="L48" s="169">
        <v>698546</v>
      </c>
      <c r="M48" s="116">
        <v>0</v>
      </c>
      <c r="N48" s="116">
        <f t="shared" si="7"/>
        <v>76734663</v>
      </c>
    </row>
    <row r="49" spans="1:14" ht="15.75">
      <c r="A49" s="114" t="s">
        <v>262</v>
      </c>
      <c r="B49" s="120" t="s">
        <v>58</v>
      </c>
      <c r="C49" s="116">
        <v>33859636</v>
      </c>
      <c r="D49" s="116">
        <v>0</v>
      </c>
      <c r="E49" s="116">
        <v>0</v>
      </c>
      <c r="F49" s="116">
        <f t="shared" si="6"/>
        <v>33859636</v>
      </c>
      <c r="G49" s="116">
        <v>36176163</v>
      </c>
      <c r="H49" s="116">
        <v>0</v>
      </c>
      <c r="I49" s="116">
        <v>0</v>
      </c>
      <c r="J49" s="116">
        <v>36176163</v>
      </c>
      <c r="K49" s="169">
        <v>32272000</v>
      </c>
      <c r="L49" s="169">
        <v>0</v>
      </c>
      <c r="M49" s="116">
        <v>0</v>
      </c>
      <c r="N49" s="116">
        <f t="shared" si="7"/>
        <v>32272000</v>
      </c>
    </row>
    <row r="50" spans="1:14" ht="31.5">
      <c r="A50" s="114" t="s">
        <v>263</v>
      </c>
      <c r="B50" s="120" t="s">
        <v>189</v>
      </c>
      <c r="C50" s="116">
        <v>0</v>
      </c>
      <c r="D50" s="116">
        <v>0</v>
      </c>
      <c r="E50" s="116">
        <v>0</v>
      </c>
      <c r="F50" s="116">
        <f t="shared" si="6"/>
        <v>0</v>
      </c>
      <c r="G50" s="116">
        <v>0</v>
      </c>
      <c r="H50" s="116">
        <v>0</v>
      </c>
      <c r="I50" s="116">
        <v>0</v>
      </c>
      <c r="J50" s="116">
        <v>0</v>
      </c>
      <c r="K50" s="169">
        <v>0</v>
      </c>
      <c r="L50" s="169">
        <v>0</v>
      </c>
      <c r="M50" s="116">
        <v>0</v>
      </c>
      <c r="N50" s="116">
        <f t="shared" si="7"/>
        <v>0</v>
      </c>
    </row>
    <row r="51" spans="1:14" ht="31.5">
      <c r="A51" s="114" t="s">
        <v>264</v>
      </c>
      <c r="B51" s="120" t="s">
        <v>190</v>
      </c>
      <c r="C51" s="116">
        <v>220000</v>
      </c>
      <c r="D51" s="116">
        <v>0</v>
      </c>
      <c r="E51" s="116">
        <v>0</v>
      </c>
      <c r="F51" s="116">
        <f t="shared" si="6"/>
        <v>220000</v>
      </c>
      <c r="G51" s="116">
        <v>220000</v>
      </c>
      <c r="H51" s="116">
        <v>0</v>
      </c>
      <c r="I51" s="116">
        <v>0</v>
      </c>
      <c r="J51" s="116">
        <v>220000</v>
      </c>
      <c r="K51" s="169">
        <v>26435</v>
      </c>
      <c r="L51" s="169">
        <v>0</v>
      </c>
      <c r="M51" s="116">
        <v>0</v>
      </c>
      <c r="N51" s="116">
        <f t="shared" si="7"/>
        <v>26435</v>
      </c>
    </row>
    <row r="52" spans="1:14" ht="31.5">
      <c r="A52" s="114" t="s">
        <v>265</v>
      </c>
      <c r="B52" s="120" t="s">
        <v>191</v>
      </c>
      <c r="C52" s="116">
        <f>SUM(C50:C51)</f>
        <v>220000</v>
      </c>
      <c r="D52" s="116">
        <f>SUM(D50:D51)</f>
        <v>0</v>
      </c>
      <c r="E52" s="116">
        <f>SUM(E50:E51)</f>
        <v>0</v>
      </c>
      <c r="F52" s="116">
        <f>SUM(C52:E52)</f>
        <v>220000</v>
      </c>
      <c r="G52" s="116">
        <v>220000</v>
      </c>
      <c r="H52" s="116">
        <v>0</v>
      </c>
      <c r="I52" s="116">
        <v>0</v>
      </c>
      <c r="J52" s="116">
        <v>220000</v>
      </c>
      <c r="K52" s="169">
        <v>26435</v>
      </c>
      <c r="L52" s="169">
        <v>0</v>
      </c>
      <c r="M52" s="116">
        <v>0</v>
      </c>
      <c r="N52" s="116">
        <f t="shared" si="7"/>
        <v>26435</v>
      </c>
    </row>
    <row r="53" spans="1:14" ht="31.5">
      <c r="A53" s="114" t="s">
        <v>266</v>
      </c>
      <c r="B53" s="120" t="s">
        <v>192</v>
      </c>
      <c r="C53" s="116">
        <v>0</v>
      </c>
      <c r="D53" s="116">
        <v>0</v>
      </c>
      <c r="E53" s="116">
        <v>0</v>
      </c>
      <c r="F53" s="116">
        <f t="shared" si="6"/>
        <v>0</v>
      </c>
      <c r="G53" s="116">
        <v>0</v>
      </c>
      <c r="H53" s="116">
        <v>0</v>
      </c>
      <c r="I53" s="116">
        <v>0</v>
      </c>
      <c r="J53" s="116">
        <v>0</v>
      </c>
      <c r="K53" s="169">
        <v>0</v>
      </c>
      <c r="L53" s="169">
        <v>0</v>
      </c>
      <c r="M53" s="116">
        <v>0</v>
      </c>
      <c r="N53" s="116">
        <f t="shared" si="7"/>
        <v>0</v>
      </c>
    </row>
    <row r="54" spans="1:14" ht="15.75">
      <c r="A54" s="114" t="s">
        <v>267</v>
      </c>
      <c r="B54" s="120" t="s">
        <v>193</v>
      </c>
      <c r="C54" s="116">
        <v>0</v>
      </c>
      <c r="D54" s="116">
        <v>0</v>
      </c>
      <c r="E54" s="116">
        <v>0</v>
      </c>
      <c r="F54" s="116">
        <f t="shared" si="6"/>
        <v>0</v>
      </c>
      <c r="G54" s="116">
        <v>0</v>
      </c>
      <c r="H54" s="116">
        <v>0</v>
      </c>
      <c r="I54" s="116">
        <v>0</v>
      </c>
      <c r="J54" s="116">
        <v>0</v>
      </c>
      <c r="K54" s="169">
        <v>0</v>
      </c>
      <c r="L54" s="169">
        <v>0</v>
      </c>
      <c r="M54" s="116">
        <v>0</v>
      </c>
      <c r="N54" s="116">
        <f t="shared" si="7"/>
        <v>0</v>
      </c>
    </row>
    <row r="55" spans="1:14" ht="15.75">
      <c r="A55" s="114" t="s">
        <v>268</v>
      </c>
      <c r="B55" s="120" t="s">
        <v>194</v>
      </c>
      <c r="C55" s="116">
        <f>SUM(C53:C54)</f>
        <v>0</v>
      </c>
      <c r="D55" s="116">
        <f>SUM(D53:D54)</f>
        <v>0</v>
      </c>
      <c r="E55" s="116">
        <f>SUM(E53:E54)</f>
        <v>0</v>
      </c>
      <c r="F55" s="116">
        <f>SUM(F53:F54)</f>
        <v>0</v>
      </c>
      <c r="G55" s="116">
        <v>0</v>
      </c>
      <c r="H55" s="116">
        <v>0</v>
      </c>
      <c r="I55" s="116">
        <v>0</v>
      </c>
      <c r="J55" s="116">
        <v>0</v>
      </c>
      <c r="K55" s="169">
        <f>SUM(K53:K54)</f>
        <v>0</v>
      </c>
      <c r="L55" s="169">
        <f>SUM(L53:L54)</f>
        <v>0</v>
      </c>
      <c r="M55" s="116">
        <f>SUM(M53:M54)</f>
        <v>0</v>
      </c>
      <c r="N55" s="116">
        <f>SUM(N53:N54)</f>
        <v>0</v>
      </c>
    </row>
    <row r="56" spans="1:14" ht="15.75">
      <c r="A56" s="114" t="s">
        <v>269</v>
      </c>
      <c r="B56" s="120" t="s">
        <v>195</v>
      </c>
      <c r="C56" s="116">
        <v>0</v>
      </c>
      <c r="D56" s="116">
        <v>0</v>
      </c>
      <c r="E56" s="116">
        <v>0</v>
      </c>
      <c r="F56" s="116">
        <f t="shared" si="6"/>
        <v>0</v>
      </c>
      <c r="G56" s="116">
        <v>0</v>
      </c>
      <c r="H56" s="116">
        <v>0</v>
      </c>
      <c r="I56" s="116">
        <v>0</v>
      </c>
      <c r="J56" s="116">
        <v>0</v>
      </c>
      <c r="K56" s="169">
        <v>0</v>
      </c>
      <c r="L56" s="169">
        <v>0</v>
      </c>
      <c r="M56" s="116">
        <v>0</v>
      </c>
      <c r="N56" s="116">
        <f>SUM(K56:M56)</f>
        <v>0</v>
      </c>
    </row>
    <row r="57" spans="1:14" ht="15.75">
      <c r="A57" s="114" t="s">
        <v>270</v>
      </c>
      <c r="B57" s="120" t="s">
        <v>59</v>
      </c>
      <c r="C57" s="116">
        <v>555155000</v>
      </c>
      <c r="D57" s="116">
        <v>0</v>
      </c>
      <c r="E57" s="116">
        <v>0</v>
      </c>
      <c r="F57" s="116">
        <f t="shared" si="6"/>
        <v>555155000</v>
      </c>
      <c r="G57" s="116">
        <v>89161795</v>
      </c>
      <c r="H57" s="116">
        <v>0</v>
      </c>
      <c r="I57" s="116">
        <v>0</v>
      </c>
      <c r="J57" s="116">
        <v>89161795</v>
      </c>
      <c r="K57" s="169">
        <v>16939838</v>
      </c>
      <c r="L57" s="169">
        <v>1855510</v>
      </c>
      <c r="M57" s="116">
        <v>0</v>
      </c>
      <c r="N57" s="116">
        <f>SUM(K57:M57)</f>
        <v>18795348</v>
      </c>
    </row>
    <row r="58" spans="1:14" ht="31.5">
      <c r="A58" s="115" t="s">
        <v>271</v>
      </c>
      <c r="B58" s="63" t="s">
        <v>222</v>
      </c>
      <c r="C58" s="123">
        <f>C43+C44+C45+C46+C47+C48+C49+C52+C55+C56+C57</f>
        <v>1046415450</v>
      </c>
      <c r="D58" s="123">
        <f>D43+D44+D45+D46+D47+D48+D49+D52+D55+D56+D57</f>
        <v>2239525</v>
      </c>
      <c r="E58" s="123">
        <f>E43+E44+E45+E46+E47+E48+E49+E52+E55+E56+E57</f>
        <v>0</v>
      </c>
      <c r="F58" s="123">
        <f>F43+F44+F45+F46+F47+F48+F49+F52+F55+F56+F57</f>
        <v>1048654975</v>
      </c>
      <c r="G58" s="123">
        <v>737594265</v>
      </c>
      <c r="H58" s="123">
        <v>2239525</v>
      </c>
      <c r="I58" s="123">
        <v>0</v>
      </c>
      <c r="J58" s="123">
        <v>739833790</v>
      </c>
      <c r="K58" s="224">
        <f>K43+K44+K45+K46+K47+K48+K49+K52+K55+K56+K57</f>
        <v>573117197</v>
      </c>
      <c r="L58" s="224">
        <f>L43+L44+L45+L46+L47+L48+L49+L52+L55+L56+L57</f>
        <v>3413277</v>
      </c>
      <c r="M58" s="123">
        <f>M43+M44+M45+M46+M47+M48+M49+M52+M55+M56+M57</f>
        <v>0</v>
      </c>
      <c r="N58" s="123">
        <f>N43+N44+N45+N46+N47+N48+N49+N52+N55+N56+N57</f>
        <v>576530474</v>
      </c>
    </row>
    <row r="59" spans="1:14" ht="15.75">
      <c r="A59" s="114" t="s">
        <v>272</v>
      </c>
      <c r="B59" s="120" t="s">
        <v>63</v>
      </c>
      <c r="C59" s="116">
        <v>0</v>
      </c>
      <c r="D59" s="116">
        <v>0</v>
      </c>
      <c r="E59" s="116">
        <v>0</v>
      </c>
      <c r="F59" s="116">
        <f aca="true" t="shared" si="8" ref="F59:F78">SUM(C59:E59)</f>
        <v>0</v>
      </c>
      <c r="G59" s="116">
        <v>0</v>
      </c>
      <c r="H59" s="116">
        <v>0</v>
      </c>
      <c r="I59" s="116">
        <v>0</v>
      </c>
      <c r="J59" s="116">
        <v>0</v>
      </c>
      <c r="K59" s="169">
        <v>0</v>
      </c>
      <c r="L59" s="169">
        <v>0</v>
      </c>
      <c r="M59" s="116">
        <v>0</v>
      </c>
      <c r="N59" s="116">
        <f>SUM(K59:M59)</f>
        <v>0</v>
      </c>
    </row>
    <row r="60" spans="1:14" ht="15.75">
      <c r="A60" s="114" t="s">
        <v>273</v>
      </c>
      <c r="B60" s="120" t="s">
        <v>64</v>
      </c>
      <c r="C60" s="116">
        <v>105156238</v>
      </c>
      <c r="D60" s="116">
        <v>500000000</v>
      </c>
      <c r="E60" s="116">
        <v>0</v>
      </c>
      <c r="F60" s="116">
        <f t="shared" si="8"/>
        <v>605156238</v>
      </c>
      <c r="G60" s="116">
        <v>105156238</v>
      </c>
      <c r="H60" s="116">
        <v>356636626</v>
      </c>
      <c r="I60" s="116">
        <v>0</v>
      </c>
      <c r="J60" s="116">
        <v>461792864</v>
      </c>
      <c r="K60" s="16">
        <v>51466683</v>
      </c>
      <c r="L60" s="169">
        <v>147952908</v>
      </c>
      <c r="M60" s="116">
        <v>0</v>
      </c>
      <c r="N60" s="116">
        <f>SUM(K60:M60)</f>
        <v>199419591</v>
      </c>
    </row>
    <row r="61" spans="1:14" ht="15.75">
      <c r="A61" s="114" t="s">
        <v>274</v>
      </c>
      <c r="B61" s="120" t="s">
        <v>65</v>
      </c>
      <c r="C61" s="116">
        <v>0</v>
      </c>
      <c r="D61" s="116">
        <v>0</v>
      </c>
      <c r="E61" s="116">
        <v>0</v>
      </c>
      <c r="F61" s="116">
        <f t="shared" si="8"/>
        <v>0</v>
      </c>
      <c r="G61" s="116">
        <v>0</v>
      </c>
      <c r="H61" s="116">
        <v>0</v>
      </c>
      <c r="I61" s="116">
        <v>0</v>
      </c>
      <c r="J61" s="116">
        <v>0</v>
      </c>
      <c r="K61" s="169">
        <v>0</v>
      </c>
      <c r="L61" s="169">
        <v>0</v>
      </c>
      <c r="M61" s="116">
        <v>0</v>
      </c>
      <c r="N61" s="116">
        <f>SUM(K61:M61)</f>
        <v>0</v>
      </c>
    </row>
    <row r="62" spans="1:14" ht="15.75">
      <c r="A62" s="114" t="s">
        <v>275</v>
      </c>
      <c r="B62" s="120" t="s">
        <v>66</v>
      </c>
      <c r="C62" s="116">
        <v>0</v>
      </c>
      <c r="D62" s="116">
        <v>0</v>
      </c>
      <c r="E62" s="116">
        <v>0</v>
      </c>
      <c r="F62" s="116">
        <f t="shared" si="8"/>
        <v>0</v>
      </c>
      <c r="G62" s="116">
        <v>0</v>
      </c>
      <c r="H62" s="116">
        <v>0</v>
      </c>
      <c r="I62" s="116">
        <v>0</v>
      </c>
      <c r="J62" s="116">
        <v>0</v>
      </c>
      <c r="K62" s="169">
        <v>0</v>
      </c>
      <c r="L62" s="169">
        <v>0</v>
      </c>
      <c r="M62" s="116">
        <v>0</v>
      </c>
      <c r="N62" s="116">
        <f>SUM(K62:M62)</f>
        <v>0</v>
      </c>
    </row>
    <row r="63" spans="1:14" ht="31.5">
      <c r="A63" s="114" t="s">
        <v>276</v>
      </c>
      <c r="B63" s="120" t="s">
        <v>67</v>
      </c>
      <c r="C63" s="116">
        <v>0</v>
      </c>
      <c r="D63" s="116">
        <v>0</v>
      </c>
      <c r="E63" s="116">
        <v>0</v>
      </c>
      <c r="F63" s="116">
        <f t="shared" si="8"/>
        <v>0</v>
      </c>
      <c r="G63" s="116">
        <v>0</v>
      </c>
      <c r="H63" s="116">
        <v>0</v>
      </c>
      <c r="I63" s="116">
        <v>0</v>
      </c>
      <c r="J63" s="116">
        <v>0</v>
      </c>
      <c r="K63" s="169">
        <v>0</v>
      </c>
      <c r="L63" s="169">
        <v>0</v>
      </c>
      <c r="M63" s="116">
        <v>0</v>
      </c>
      <c r="N63" s="116">
        <f>SUM(K63:M63)</f>
        <v>0</v>
      </c>
    </row>
    <row r="64" spans="1:14" ht="15.75">
      <c r="A64" s="115" t="s">
        <v>277</v>
      </c>
      <c r="B64" s="63" t="s">
        <v>223</v>
      </c>
      <c r="C64" s="123">
        <f>SUM(C59:C63)</f>
        <v>105156238</v>
      </c>
      <c r="D64" s="123">
        <f>SUM(D59:D63)</f>
        <v>500000000</v>
      </c>
      <c r="E64" s="123">
        <f>SUM(E59:E63)</f>
        <v>0</v>
      </c>
      <c r="F64" s="123">
        <f>SUM(F59:F63)</f>
        <v>605156238</v>
      </c>
      <c r="G64" s="123">
        <v>105156238</v>
      </c>
      <c r="H64" s="123">
        <v>356636626</v>
      </c>
      <c r="I64" s="123">
        <v>0</v>
      </c>
      <c r="J64" s="123">
        <v>461792864</v>
      </c>
      <c r="K64" s="224">
        <f>SUM(K59:K63)</f>
        <v>51466683</v>
      </c>
      <c r="L64" s="224">
        <f>SUM(L59:L63)</f>
        <v>147952908</v>
      </c>
      <c r="M64" s="123">
        <f>SUM(M59:M63)</f>
        <v>0</v>
      </c>
      <c r="N64" s="123">
        <f>SUM(N59:N63)</f>
        <v>199419591</v>
      </c>
    </row>
    <row r="65" spans="1:14" ht="31.5">
      <c r="A65" s="114" t="s">
        <v>278</v>
      </c>
      <c r="B65" s="120" t="s">
        <v>224</v>
      </c>
      <c r="C65" s="116">
        <v>0</v>
      </c>
      <c r="D65" s="116">
        <v>0</v>
      </c>
      <c r="E65" s="116">
        <v>0</v>
      </c>
      <c r="F65" s="116">
        <f t="shared" si="8"/>
        <v>0</v>
      </c>
      <c r="G65" s="116">
        <v>0</v>
      </c>
      <c r="H65" s="116">
        <v>0</v>
      </c>
      <c r="I65" s="116">
        <v>0</v>
      </c>
      <c r="J65" s="116">
        <v>0</v>
      </c>
      <c r="K65" s="169">
        <v>0</v>
      </c>
      <c r="L65" s="169">
        <v>0</v>
      </c>
      <c r="M65" s="116">
        <v>0</v>
      </c>
      <c r="N65" s="116">
        <f>SUM(K65:M65)</f>
        <v>0</v>
      </c>
    </row>
    <row r="66" spans="1:14" ht="31.5">
      <c r="A66" s="114" t="s">
        <v>279</v>
      </c>
      <c r="B66" s="120" t="s">
        <v>225</v>
      </c>
      <c r="C66" s="116">
        <v>0</v>
      </c>
      <c r="D66" s="116">
        <v>0</v>
      </c>
      <c r="E66" s="116">
        <v>0</v>
      </c>
      <c r="F66" s="116">
        <f t="shared" si="8"/>
        <v>0</v>
      </c>
      <c r="G66" s="116">
        <v>0</v>
      </c>
      <c r="H66" s="116">
        <v>0</v>
      </c>
      <c r="I66" s="116">
        <v>0</v>
      </c>
      <c r="J66" s="116">
        <v>0</v>
      </c>
      <c r="K66" s="169">
        <v>0</v>
      </c>
      <c r="L66" s="169">
        <v>0</v>
      </c>
      <c r="M66" s="116">
        <v>0</v>
      </c>
      <c r="N66" s="116">
        <f>SUM(K66:M66)</f>
        <v>0</v>
      </c>
    </row>
    <row r="67" spans="1:14" ht="47.25">
      <c r="A67" s="114" t="s">
        <v>280</v>
      </c>
      <c r="B67" s="120" t="s">
        <v>226</v>
      </c>
      <c r="C67" s="116">
        <v>0</v>
      </c>
      <c r="D67" s="116">
        <v>0</v>
      </c>
      <c r="E67" s="116">
        <v>0</v>
      </c>
      <c r="F67" s="116">
        <f t="shared" si="8"/>
        <v>0</v>
      </c>
      <c r="G67" s="116">
        <v>0</v>
      </c>
      <c r="H67" s="116">
        <v>0</v>
      </c>
      <c r="I67" s="116">
        <v>0</v>
      </c>
      <c r="J67" s="116">
        <v>0</v>
      </c>
      <c r="K67" s="169">
        <v>0</v>
      </c>
      <c r="L67" s="169">
        <v>0</v>
      </c>
      <c r="M67" s="116">
        <v>0</v>
      </c>
      <c r="N67" s="116">
        <f>SUM(K67:M67)</f>
        <v>0</v>
      </c>
    </row>
    <row r="68" spans="1:14" ht="31.5">
      <c r="A68" s="114" t="s">
        <v>281</v>
      </c>
      <c r="B68" s="120" t="s">
        <v>227</v>
      </c>
      <c r="C68" s="116">
        <v>0</v>
      </c>
      <c r="D68" s="116">
        <v>27220000</v>
      </c>
      <c r="E68" s="116">
        <v>0</v>
      </c>
      <c r="F68" s="116">
        <f t="shared" si="8"/>
        <v>27220000</v>
      </c>
      <c r="G68" s="116">
        <v>0</v>
      </c>
      <c r="H68" s="116">
        <v>58320000</v>
      </c>
      <c r="I68" s="116">
        <v>0</v>
      </c>
      <c r="J68" s="116">
        <v>58320000</v>
      </c>
      <c r="K68" s="169">
        <v>0</v>
      </c>
      <c r="L68" s="169">
        <v>5450000</v>
      </c>
      <c r="M68" s="116">
        <v>0</v>
      </c>
      <c r="N68" s="116">
        <f>SUM(K68:M68)</f>
        <v>5450000</v>
      </c>
    </row>
    <row r="69" spans="1:14" ht="15.75">
      <c r="A69" s="114" t="s">
        <v>282</v>
      </c>
      <c r="B69" s="120" t="s">
        <v>68</v>
      </c>
      <c r="C69" s="116">
        <v>0</v>
      </c>
      <c r="D69" s="116">
        <v>0</v>
      </c>
      <c r="E69" s="116">
        <v>0</v>
      </c>
      <c r="F69" s="116">
        <f t="shared" si="8"/>
        <v>0</v>
      </c>
      <c r="G69" s="116">
        <v>0</v>
      </c>
      <c r="H69" s="116">
        <v>0</v>
      </c>
      <c r="I69" s="116">
        <v>0</v>
      </c>
      <c r="J69" s="116">
        <v>0</v>
      </c>
      <c r="K69" s="169">
        <v>0</v>
      </c>
      <c r="L69" s="169">
        <v>0</v>
      </c>
      <c r="M69" s="116">
        <v>0</v>
      </c>
      <c r="N69" s="116">
        <f>SUM(K69:M69)</f>
        <v>0</v>
      </c>
    </row>
    <row r="70" spans="1:14" ht="31.5">
      <c r="A70" s="115" t="s">
        <v>283</v>
      </c>
      <c r="B70" s="63" t="s">
        <v>228</v>
      </c>
      <c r="C70" s="123">
        <f>SUM(C65:C69)</f>
        <v>0</v>
      </c>
      <c r="D70" s="123">
        <f>SUM(D65:D69)</f>
        <v>27220000</v>
      </c>
      <c r="E70" s="123">
        <f>SUM(E65:E69)</f>
        <v>0</v>
      </c>
      <c r="F70" s="123">
        <f>SUM(F65:F69)</f>
        <v>27220000</v>
      </c>
      <c r="G70" s="123">
        <v>0</v>
      </c>
      <c r="H70" s="123">
        <v>58320000</v>
      </c>
      <c r="I70" s="123">
        <v>0</v>
      </c>
      <c r="J70" s="123">
        <v>58320000</v>
      </c>
      <c r="K70" s="224">
        <f>SUM(K65:K69)</f>
        <v>0</v>
      </c>
      <c r="L70" s="224">
        <f>SUM(L65:L69)</f>
        <v>5450000</v>
      </c>
      <c r="M70" s="123">
        <f>SUM(M65:M69)</f>
        <v>0</v>
      </c>
      <c r="N70" s="123">
        <f>SUM(N65:N69)</f>
        <v>5450000</v>
      </c>
    </row>
    <row r="71" spans="1:14" ht="31.5">
      <c r="A71" s="114" t="s">
        <v>284</v>
      </c>
      <c r="B71" s="120" t="s">
        <v>69</v>
      </c>
      <c r="C71" s="116">
        <v>0</v>
      </c>
      <c r="D71" s="116">
        <v>0</v>
      </c>
      <c r="E71" s="116">
        <v>0</v>
      </c>
      <c r="F71" s="116">
        <f t="shared" si="8"/>
        <v>0</v>
      </c>
      <c r="G71" s="116">
        <v>0</v>
      </c>
      <c r="H71" s="116">
        <v>0</v>
      </c>
      <c r="I71" s="116">
        <v>0</v>
      </c>
      <c r="J71" s="116">
        <v>0</v>
      </c>
      <c r="K71" s="169">
        <v>0</v>
      </c>
      <c r="L71" s="169">
        <v>0</v>
      </c>
      <c r="M71" s="116">
        <v>0</v>
      </c>
      <c r="N71" s="116">
        <f>SUM(K71:M71)</f>
        <v>0</v>
      </c>
    </row>
    <row r="72" spans="1:14" ht="31.5">
      <c r="A72" s="114" t="s">
        <v>285</v>
      </c>
      <c r="B72" s="120" t="s">
        <v>229</v>
      </c>
      <c r="C72" s="116">
        <v>0</v>
      </c>
      <c r="D72" s="116">
        <v>0</v>
      </c>
      <c r="E72" s="116">
        <v>0</v>
      </c>
      <c r="F72" s="116">
        <f t="shared" si="8"/>
        <v>0</v>
      </c>
      <c r="G72" s="116">
        <v>0</v>
      </c>
      <c r="H72" s="116">
        <v>0</v>
      </c>
      <c r="I72" s="116">
        <v>0</v>
      </c>
      <c r="J72" s="116">
        <v>0</v>
      </c>
      <c r="K72" s="169">
        <v>0</v>
      </c>
      <c r="L72" s="169">
        <v>0</v>
      </c>
      <c r="M72" s="116">
        <v>0</v>
      </c>
      <c r="N72" s="116">
        <f>SUM(K72:M72)</f>
        <v>0</v>
      </c>
    </row>
    <row r="73" spans="1:14" ht="47.25">
      <c r="A73" s="114" t="s">
        <v>286</v>
      </c>
      <c r="B73" s="120" t="s">
        <v>230</v>
      </c>
      <c r="C73" s="116">
        <v>0</v>
      </c>
      <c r="D73" s="116">
        <v>0</v>
      </c>
      <c r="E73" s="116">
        <v>0</v>
      </c>
      <c r="F73" s="116">
        <f t="shared" si="8"/>
        <v>0</v>
      </c>
      <c r="G73" s="116">
        <v>0</v>
      </c>
      <c r="H73" s="116">
        <v>0</v>
      </c>
      <c r="I73" s="116">
        <v>0</v>
      </c>
      <c r="J73" s="116">
        <v>0</v>
      </c>
      <c r="K73" s="169">
        <v>0</v>
      </c>
      <c r="L73" s="169">
        <v>0</v>
      </c>
      <c r="M73" s="116">
        <v>0</v>
      </c>
      <c r="N73" s="116">
        <f>SUM(K73:M73)</f>
        <v>0</v>
      </c>
    </row>
    <row r="74" spans="1:14" ht="31.5">
      <c r="A74" s="114" t="s">
        <v>287</v>
      </c>
      <c r="B74" s="120" t="s">
        <v>70</v>
      </c>
      <c r="C74" s="116">
        <v>0</v>
      </c>
      <c r="D74" s="116">
        <v>60000000</v>
      </c>
      <c r="E74" s="116">
        <v>0</v>
      </c>
      <c r="F74" s="116">
        <f t="shared" si="8"/>
        <v>60000000</v>
      </c>
      <c r="G74" s="116">
        <v>8000000</v>
      </c>
      <c r="H74" s="116">
        <v>60000000</v>
      </c>
      <c r="I74" s="116">
        <v>0</v>
      </c>
      <c r="J74" s="116">
        <v>68000000</v>
      </c>
      <c r="K74" s="169">
        <v>800000</v>
      </c>
      <c r="L74" s="169">
        <v>30000000</v>
      </c>
      <c r="M74" s="116">
        <v>0</v>
      </c>
      <c r="N74" s="116">
        <f>SUM(K74:M74)</f>
        <v>30800000</v>
      </c>
    </row>
    <row r="75" spans="1:14" ht="15.75">
      <c r="A75" s="114" t="s">
        <v>288</v>
      </c>
      <c r="B75" s="120" t="s">
        <v>71</v>
      </c>
      <c r="C75" s="116">
        <v>0</v>
      </c>
      <c r="D75" s="116">
        <v>0</v>
      </c>
      <c r="E75" s="116">
        <v>0</v>
      </c>
      <c r="F75" s="116">
        <f t="shared" si="8"/>
        <v>0</v>
      </c>
      <c r="G75" s="116">
        <v>0</v>
      </c>
      <c r="H75" s="116">
        <v>0</v>
      </c>
      <c r="I75" s="116">
        <v>0</v>
      </c>
      <c r="J75" s="116">
        <v>0</v>
      </c>
      <c r="K75" s="169">
        <v>0</v>
      </c>
      <c r="L75" s="169">
        <v>0</v>
      </c>
      <c r="M75" s="116">
        <v>0</v>
      </c>
      <c r="N75" s="116">
        <f>SUM(K75:M75)</f>
        <v>0</v>
      </c>
    </row>
    <row r="76" spans="1:14" ht="31.5">
      <c r="A76" s="115" t="s">
        <v>289</v>
      </c>
      <c r="B76" s="63" t="s">
        <v>231</v>
      </c>
      <c r="C76" s="123">
        <f>SUM(C71:C75)</f>
        <v>0</v>
      </c>
      <c r="D76" s="123">
        <f>SUM(D71:D75)</f>
        <v>60000000</v>
      </c>
      <c r="E76" s="123">
        <f>SUM(E71:E75)</f>
        <v>0</v>
      </c>
      <c r="F76" s="123">
        <f>SUM(F71:F75)</f>
        <v>60000000</v>
      </c>
      <c r="G76" s="123">
        <v>8000000</v>
      </c>
      <c r="H76" s="123">
        <v>60000000</v>
      </c>
      <c r="I76" s="123">
        <v>0</v>
      </c>
      <c r="J76" s="123">
        <v>68000000</v>
      </c>
      <c r="K76" s="224">
        <f>SUM(K71:K75)</f>
        <v>800000</v>
      </c>
      <c r="L76" s="224">
        <f>SUM(L71:L75)</f>
        <v>30000000</v>
      </c>
      <c r="M76" s="123">
        <f>SUM(M71:M75)</f>
        <v>0</v>
      </c>
      <c r="N76" s="123">
        <f>SUM(N71:N75)</f>
        <v>30800000</v>
      </c>
    </row>
    <row r="77" spans="1:14" ht="31.5">
      <c r="A77" s="115" t="s">
        <v>290</v>
      </c>
      <c r="B77" s="63" t="s">
        <v>232</v>
      </c>
      <c r="C77" s="123">
        <f>C22+C28+C42+C58+C64+C70+C76</f>
        <v>5447211130</v>
      </c>
      <c r="D77" s="123">
        <f>D22+D28+D42+D58+D64+D70+D76</f>
        <v>1707426948</v>
      </c>
      <c r="E77" s="123">
        <f>E22+E28+E42+E58+E64+E70+E76</f>
        <v>0</v>
      </c>
      <c r="F77" s="123">
        <f>F22+F28+F42+F58+F64+F70+F76</f>
        <v>7154638078</v>
      </c>
      <c r="G77" s="123">
        <v>5905082570</v>
      </c>
      <c r="H77" s="123">
        <v>1556892372</v>
      </c>
      <c r="I77" s="123">
        <v>0</v>
      </c>
      <c r="J77" s="123">
        <v>7461974942</v>
      </c>
      <c r="K77" s="123">
        <f>K22+K28+K42+K58+K64+K70+K76</f>
        <v>4674940323</v>
      </c>
      <c r="L77" s="123">
        <f>L22+L28+L42+L58+L64+L70+L76</f>
        <v>918265322</v>
      </c>
      <c r="M77" s="123">
        <f>M22+M28+M42+M58+M64+M70+M76</f>
        <v>0</v>
      </c>
      <c r="N77" s="123">
        <f>N22+N28+N42+N58+N64+N70+N76</f>
        <v>5593205645</v>
      </c>
    </row>
    <row r="78" spans="1:14" ht="15.75">
      <c r="A78" s="115" t="s">
        <v>291</v>
      </c>
      <c r="B78" s="31" t="s">
        <v>301</v>
      </c>
      <c r="C78" s="125">
        <v>749012575</v>
      </c>
      <c r="D78" s="125">
        <f>4!C62</f>
        <v>0</v>
      </c>
      <c r="E78" s="125">
        <f>4!D62</f>
        <v>0</v>
      </c>
      <c r="F78" s="125">
        <f t="shared" si="8"/>
        <v>749012575</v>
      </c>
      <c r="G78" s="123">
        <v>708335530</v>
      </c>
      <c r="H78" s="123">
        <v>0</v>
      </c>
      <c r="I78" s="123">
        <v>0</v>
      </c>
      <c r="J78" s="123">
        <v>708335530</v>
      </c>
      <c r="K78" s="123">
        <v>0</v>
      </c>
      <c r="L78" s="123">
        <v>0</v>
      </c>
      <c r="M78" s="123">
        <v>0</v>
      </c>
      <c r="N78" s="123">
        <f>SUM(K78:M78)</f>
        <v>0</v>
      </c>
    </row>
    <row r="79" spans="1:14" ht="15.75">
      <c r="A79" s="115" t="s">
        <v>292</v>
      </c>
      <c r="B79" s="31" t="s">
        <v>302</v>
      </c>
      <c r="C79" s="125">
        <f>SUM(C77:C78)</f>
        <v>6196223705</v>
      </c>
      <c r="D79" s="125">
        <f>SUM(D77:D78)</f>
        <v>1707426948</v>
      </c>
      <c r="E79" s="125">
        <f>SUM(E77:E78)</f>
        <v>0</v>
      </c>
      <c r="F79" s="125">
        <f>SUM(F77:F78)</f>
        <v>7903650653</v>
      </c>
      <c r="G79" s="125">
        <v>6613418100</v>
      </c>
      <c r="H79" s="125">
        <v>1556892372</v>
      </c>
      <c r="I79" s="125">
        <v>0</v>
      </c>
      <c r="J79" s="125">
        <v>8170310472</v>
      </c>
      <c r="K79" s="125">
        <f>SUM(K77:K78)</f>
        <v>4674940323</v>
      </c>
      <c r="L79" s="125">
        <f>SUM(L77:L78)</f>
        <v>918265322</v>
      </c>
      <c r="M79" s="125">
        <f>SUM(M77:M78)</f>
        <v>0</v>
      </c>
      <c r="N79" s="125">
        <f>SUM(N77:N78)</f>
        <v>5593205645</v>
      </c>
    </row>
    <row r="80" spans="1:14" ht="31.5">
      <c r="A80" s="114" t="s">
        <v>293</v>
      </c>
      <c r="B80" s="120" t="s">
        <v>305</v>
      </c>
      <c r="C80" s="75">
        <f>6!C292</f>
        <v>105175432</v>
      </c>
      <c r="D80" s="75">
        <f>6!D292</f>
        <v>0</v>
      </c>
      <c r="E80" s="75">
        <f>6!E292</f>
        <v>0</v>
      </c>
      <c r="F80" s="126">
        <f>SUM(C80:E80)</f>
        <v>105175432</v>
      </c>
      <c r="G80" s="75">
        <v>208388832</v>
      </c>
      <c r="H80" s="75">
        <v>0</v>
      </c>
      <c r="I80" s="75">
        <v>0</v>
      </c>
      <c r="J80" s="116">
        <v>208388832</v>
      </c>
      <c r="K80" s="75">
        <f>6!K292</f>
        <v>103213400</v>
      </c>
      <c r="L80" s="75">
        <f>6!L292</f>
        <v>0</v>
      </c>
      <c r="M80" s="75">
        <f>6!M292</f>
        <v>0</v>
      </c>
      <c r="N80" s="116">
        <f aca="true" t="shared" si="9" ref="N80:N86">SUM(K80:M80)</f>
        <v>103213400</v>
      </c>
    </row>
    <row r="81" spans="1:14" ht="31.5">
      <c r="A81" s="114" t="s">
        <v>294</v>
      </c>
      <c r="B81" s="120" t="s">
        <v>306</v>
      </c>
      <c r="C81" s="75">
        <f>6!C316</f>
        <v>0</v>
      </c>
      <c r="D81" s="75">
        <f>6!D316</f>
        <v>0</v>
      </c>
      <c r="E81" s="75">
        <f>6!E316</f>
        <v>0</v>
      </c>
      <c r="F81" s="126">
        <f>SUM(C81:E81)</f>
        <v>0</v>
      </c>
      <c r="G81" s="75">
        <v>0</v>
      </c>
      <c r="H81" s="75">
        <v>0</v>
      </c>
      <c r="I81" s="75">
        <v>0</v>
      </c>
      <c r="J81" s="116">
        <v>0</v>
      </c>
      <c r="K81" s="75">
        <f>6!K316</f>
        <v>0</v>
      </c>
      <c r="L81" s="75">
        <f>6!L316</f>
        <v>0</v>
      </c>
      <c r="M81" s="75">
        <f>6!M316</f>
        <v>0</v>
      </c>
      <c r="N81" s="116">
        <f t="shared" si="9"/>
        <v>0</v>
      </c>
    </row>
    <row r="82" spans="1:14" ht="15.75">
      <c r="A82" s="114" t="s">
        <v>295</v>
      </c>
      <c r="B82" s="120" t="s">
        <v>307</v>
      </c>
      <c r="C82" s="75">
        <f>6!C294</f>
        <v>195000</v>
      </c>
      <c r="D82" s="75">
        <f>6!D294</f>
        <v>0</v>
      </c>
      <c r="E82" s="75">
        <f>6!E294</f>
        <v>0</v>
      </c>
      <c r="F82" s="126">
        <f>SUM(C82:E82)</f>
        <v>195000</v>
      </c>
      <c r="G82" s="75">
        <v>390000</v>
      </c>
      <c r="H82" s="75">
        <v>0</v>
      </c>
      <c r="I82" s="75">
        <v>0</v>
      </c>
      <c r="J82" s="116">
        <v>390000</v>
      </c>
      <c r="K82" s="75">
        <f>6!K294</f>
        <v>0</v>
      </c>
      <c r="L82" s="75">
        <f>6!L294</f>
        <v>0</v>
      </c>
      <c r="M82" s="75">
        <f>6!M294</f>
        <v>0</v>
      </c>
      <c r="N82" s="116">
        <f t="shared" si="9"/>
        <v>0</v>
      </c>
    </row>
    <row r="83" spans="1:14" ht="15.75">
      <c r="A83" s="114" t="s">
        <v>296</v>
      </c>
      <c r="B83" s="120" t="s">
        <v>308</v>
      </c>
      <c r="C83" s="75">
        <f>6!C310</f>
        <v>107291824</v>
      </c>
      <c r="D83" s="75">
        <f>6!D310</f>
        <v>508000</v>
      </c>
      <c r="E83" s="75">
        <f>6!E310</f>
        <v>0</v>
      </c>
      <c r="F83" s="126">
        <f>SUM(C83:E83)</f>
        <v>107799824</v>
      </c>
      <c r="G83" s="75">
        <v>293821903</v>
      </c>
      <c r="H83" s="75">
        <v>1641000</v>
      </c>
      <c r="I83" s="75">
        <v>0</v>
      </c>
      <c r="J83" s="116">
        <v>295462903</v>
      </c>
      <c r="K83" s="75">
        <f>6!K310</f>
        <v>185638132</v>
      </c>
      <c r="L83" s="75">
        <f>6!L310</f>
        <v>674905</v>
      </c>
      <c r="M83" s="75">
        <f>6!M310</f>
        <v>0</v>
      </c>
      <c r="N83" s="116">
        <f t="shared" si="9"/>
        <v>186313037</v>
      </c>
    </row>
    <row r="84" spans="1:14" ht="15.75">
      <c r="A84" s="114" t="s">
        <v>297</v>
      </c>
      <c r="B84" s="120" t="s">
        <v>309</v>
      </c>
      <c r="C84" s="75">
        <f>6!C318</f>
        <v>0</v>
      </c>
      <c r="D84" s="75">
        <f>6!D318</f>
        <v>0</v>
      </c>
      <c r="E84" s="75">
        <f>6!E318</f>
        <v>0</v>
      </c>
      <c r="F84" s="75">
        <f>SUM(C84:E84)</f>
        <v>0</v>
      </c>
      <c r="G84" s="75">
        <v>3150</v>
      </c>
      <c r="H84" s="75">
        <v>0</v>
      </c>
      <c r="I84" s="75">
        <v>0</v>
      </c>
      <c r="J84" s="116">
        <v>3150</v>
      </c>
      <c r="K84" s="75">
        <f>6!K318</f>
        <v>3150</v>
      </c>
      <c r="L84" s="75">
        <f>6!L318</f>
        <v>0</v>
      </c>
      <c r="M84" s="75">
        <f>6!M318</f>
        <v>0</v>
      </c>
      <c r="N84" s="116">
        <f t="shared" si="9"/>
        <v>3150</v>
      </c>
    </row>
    <row r="85" spans="1:14" ht="15.75">
      <c r="A85" s="114" t="s">
        <v>298</v>
      </c>
      <c r="B85" s="120" t="s">
        <v>310</v>
      </c>
      <c r="C85" s="75">
        <f>6!C312</f>
        <v>0</v>
      </c>
      <c r="D85" s="75">
        <f>6!D312</f>
        <v>0</v>
      </c>
      <c r="E85" s="75">
        <f>6!E312</f>
        <v>0</v>
      </c>
      <c r="F85" s="75">
        <v>0</v>
      </c>
      <c r="G85" s="75">
        <v>30000</v>
      </c>
      <c r="H85" s="75">
        <v>0</v>
      </c>
      <c r="I85" s="75">
        <v>0</v>
      </c>
      <c r="J85" s="116">
        <v>30000</v>
      </c>
      <c r="K85" s="75">
        <f>6!K312</f>
        <v>30000</v>
      </c>
      <c r="L85" s="75">
        <f>6!L312</f>
        <v>0</v>
      </c>
      <c r="M85" s="75">
        <f>6!M312</f>
        <v>0</v>
      </c>
      <c r="N85" s="116">
        <f t="shared" si="9"/>
        <v>30000</v>
      </c>
    </row>
    <row r="86" spans="1:14" ht="15.75">
      <c r="A86" s="114" t="s">
        <v>299</v>
      </c>
      <c r="B86" s="120" t="s">
        <v>311</v>
      </c>
      <c r="C86" s="75">
        <f>6!C320</f>
        <v>0</v>
      </c>
      <c r="D86" s="75">
        <f>6!D320</f>
        <v>0</v>
      </c>
      <c r="E86" s="75">
        <f>6!E320</f>
        <v>0</v>
      </c>
      <c r="F86" s="126">
        <f>SUM(C86:E86)</f>
        <v>0</v>
      </c>
      <c r="G86" s="75">
        <v>0</v>
      </c>
      <c r="H86" s="75">
        <v>0</v>
      </c>
      <c r="I86" s="75">
        <v>0</v>
      </c>
      <c r="J86" s="116">
        <v>0</v>
      </c>
      <c r="K86" s="75">
        <f>6!K320</f>
        <v>0</v>
      </c>
      <c r="L86" s="75">
        <f>6!L320</f>
        <v>0</v>
      </c>
      <c r="M86" s="75">
        <f>6!M320</f>
        <v>0</v>
      </c>
      <c r="N86" s="116">
        <f t="shared" si="9"/>
        <v>0</v>
      </c>
    </row>
    <row r="87" spans="1:14" ht="31.5">
      <c r="A87" s="115" t="s">
        <v>300</v>
      </c>
      <c r="B87" s="31" t="s">
        <v>312</v>
      </c>
      <c r="C87" s="125">
        <f>SUM(C80:C86)</f>
        <v>212662256</v>
      </c>
      <c r="D87" s="125">
        <f>SUM(D80:D86)</f>
        <v>508000</v>
      </c>
      <c r="E87" s="125">
        <f>SUM(E80:E86)</f>
        <v>0</v>
      </c>
      <c r="F87" s="125">
        <f>SUM(F80:F86)</f>
        <v>213170256</v>
      </c>
      <c r="G87" s="125">
        <v>502633885</v>
      </c>
      <c r="H87" s="125">
        <v>1641000</v>
      </c>
      <c r="I87" s="125">
        <v>0</v>
      </c>
      <c r="J87" s="125">
        <v>504274885</v>
      </c>
      <c r="K87" s="125">
        <f>SUM(K80:K86)</f>
        <v>288884682</v>
      </c>
      <c r="L87" s="125">
        <f>SUM(L80:L86)</f>
        <v>674905</v>
      </c>
      <c r="M87" s="125">
        <f>SUM(M80:M86)</f>
        <v>0</v>
      </c>
      <c r="N87" s="125">
        <f>SUM(N80:N86)</f>
        <v>289559587</v>
      </c>
    </row>
    <row r="88" spans="1:14" ht="15.75">
      <c r="A88" s="115" t="s">
        <v>304</v>
      </c>
      <c r="B88" s="31" t="s">
        <v>303</v>
      </c>
      <c r="C88" s="125">
        <f>C79+C87</f>
        <v>6408885961</v>
      </c>
      <c r="D88" s="125">
        <f aca="true" t="shared" si="10" ref="D88:N88">D79+D87</f>
        <v>1707934948</v>
      </c>
      <c r="E88" s="125">
        <f t="shared" si="10"/>
        <v>0</v>
      </c>
      <c r="F88" s="125">
        <f t="shared" si="10"/>
        <v>8116820909</v>
      </c>
      <c r="G88" s="125">
        <v>7116051985</v>
      </c>
      <c r="H88" s="125">
        <v>1558533372</v>
      </c>
      <c r="I88" s="125">
        <v>0</v>
      </c>
      <c r="J88" s="125">
        <v>8674585357</v>
      </c>
      <c r="K88" s="125">
        <f t="shared" si="10"/>
        <v>4963825005</v>
      </c>
      <c r="L88" s="125">
        <f t="shared" si="10"/>
        <v>918940227</v>
      </c>
      <c r="M88" s="125">
        <f t="shared" si="10"/>
        <v>0</v>
      </c>
      <c r="N88" s="125">
        <f t="shared" si="10"/>
        <v>5882765232</v>
      </c>
    </row>
  </sheetData>
  <sheetProtection/>
  <mergeCells count="9">
    <mergeCell ref="A5:N5"/>
    <mergeCell ref="A8:A9"/>
    <mergeCell ref="B2:C2"/>
    <mergeCell ref="C8:F8"/>
    <mergeCell ref="K8:N8"/>
    <mergeCell ref="A1:N1"/>
    <mergeCell ref="G8:J8"/>
    <mergeCell ref="A3:N3"/>
    <mergeCell ref="A4:N4"/>
  </mergeCells>
  <printOptions horizontalCentered="1"/>
  <pageMargins left="0.984251968503937" right="0.984251968503937" top="0.984251968503937" bottom="0.7874015748031497" header="0.5118110236220472" footer="0.5118110236220472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8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62.125" style="53" customWidth="1"/>
    <col min="2" max="2" width="14.375" style="5" customWidth="1"/>
    <col min="3" max="3" width="14.25390625" style="5" bestFit="1" customWidth="1"/>
    <col min="4" max="4" width="10.375" style="5" customWidth="1"/>
    <col min="5" max="5" width="14.375" style="5" customWidth="1"/>
    <col min="6" max="6" width="14.00390625" style="5" customWidth="1"/>
    <col min="7" max="7" width="14.25390625" style="5" bestFit="1" customWidth="1"/>
    <col min="8" max="8" width="11.125" style="5" customWidth="1"/>
    <col min="9" max="10" width="14.25390625" style="5" bestFit="1" customWidth="1"/>
    <col min="11" max="11" width="13.375" style="5" bestFit="1" customWidth="1"/>
    <col min="12" max="12" width="13.625" style="5" customWidth="1"/>
    <col min="13" max="13" width="14.25390625" style="5" bestFit="1" customWidth="1"/>
    <col min="14" max="16384" width="9.125" style="5" customWidth="1"/>
  </cols>
  <sheetData>
    <row r="1" spans="1:13" ht="15.75">
      <c r="A1" s="320" t="s">
        <v>832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2" ht="15.75">
      <c r="A2" s="320"/>
      <c r="B2" s="320"/>
    </row>
    <row r="3" spans="1:13" ht="15.75">
      <c r="A3" s="321" t="s">
        <v>15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ht="15.75">
      <c r="A4" s="321" t="s">
        <v>179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2" ht="15.75">
      <c r="A5" s="62"/>
      <c r="B5" s="38"/>
    </row>
    <row r="6" spans="1:13" ht="15.75">
      <c r="A6" s="69"/>
      <c r="B6" s="100"/>
      <c r="C6" s="49"/>
      <c r="D6" s="49"/>
      <c r="E6" s="49"/>
      <c r="F6" s="49"/>
      <c r="G6" s="49"/>
      <c r="H6" s="49"/>
      <c r="I6" s="49"/>
      <c r="J6" s="49"/>
      <c r="K6" s="49"/>
      <c r="L6" s="49"/>
      <c r="M6" s="100" t="s">
        <v>337</v>
      </c>
    </row>
    <row r="7" spans="1:13" ht="15.75" customHeight="1">
      <c r="A7" s="55" t="s">
        <v>17</v>
      </c>
      <c r="B7" s="309" t="s">
        <v>39</v>
      </c>
      <c r="C7" s="310"/>
      <c r="D7" s="310"/>
      <c r="E7" s="311"/>
      <c r="F7" s="309" t="s">
        <v>479</v>
      </c>
      <c r="G7" s="310"/>
      <c r="H7" s="310"/>
      <c r="I7" s="311"/>
      <c r="J7" s="309" t="s">
        <v>480</v>
      </c>
      <c r="K7" s="310"/>
      <c r="L7" s="310"/>
      <c r="M7" s="311"/>
    </row>
    <row r="8" spans="1:13" ht="31.5">
      <c r="A8" s="55" t="s">
        <v>42</v>
      </c>
      <c r="B8" s="112" t="s">
        <v>40</v>
      </c>
      <c r="C8" s="50" t="s">
        <v>41</v>
      </c>
      <c r="D8" s="50" t="s">
        <v>172</v>
      </c>
      <c r="E8" s="57" t="s">
        <v>18</v>
      </c>
      <c r="F8" s="112" t="s">
        <v>40</v>
      </c>
      <c r="G8" s="50" t="s">
        <v>41</v>
      </c>
      <c r="H8" s="50" t="s">
        <v>172</v>
      </c>
      <c r="I8" s="50" t="s">
        <v>18</v>
      </c>
      <c r="J8" s="112" t="s">
        <v>40</v>
      </c>
      <c r="K8" s="50" t="s">
        <v>41</v>
      </c>
      <c r="L8" s="50" t="s">
        <v>172</v>
      </c>
      <c r="M8" s="50" t="s">
        <v>18</v>
      </c>
    </row>
    <row r="9" spans="1:13" ht="15.75">
      <c r="A9" s="72" t="s">
        <v>76</v>
      </c>
      <c r="B9" s="16">
        <f>3!C16</f>
        <v>1676763018</v>
      </c>
      <c r="C9" s="16">
        <f>3!D16</f>
        <v>0</v>
      </c>
      <c r="D9" s="16">
        <f>3!E16</f>
        <v>0</v>
      </c>
      <c r="E9" s="16">
        <f>3!F16</f>
        <v>1676763018</v>
      </c>
      <c r="F9" s="16">
        <v>1893527301</v>
      </c>
      <c r="G9" s="16">
        <v>0</v>
      </c>
      <c r="H9" s="16">
        <v>0</v>
      </c>
      <c r="I9" s="16">
        <v>1893527301</v>
      </c>
      <c r="J9" s="16">
        <v>1893527301</v>
      </c>
      <c r="K9" s="16">
        <f>3!L16</f>
        <v>0</v>
      </c>
      <c r="L9" s="16">
        <v>0</v>
      </c>
      <c r="M9" s="16">
        <f>SUM(J9:L9)</f>
        <v>1893527301</v>
      </c>
    </row>
    <row r="10" spans="1:13" ht="15.75">
      <c r="A10" s="63" t="s">
        <v>60</v>
      </c>
      <c r="B10" s="39">
        <f>SUM(B9:B9)</f>
        <v>1676763018</v>
      </c>
      <c r="C10" s="39">
        <f aca="true" t="shared" si="0" ref="C10:M10">SUM(C9:C9)</f>
        <v>0</v>
      </c>
      <c r="D10" s="39">
        <f t="shared" si="0"/>
        <v>0</v>
      </c>
      <c r="E10" s="39">
        <f t="shared" si="0"/>
        <v>1676763018</v>
      </c>
      <c r="F10" s="39">
        <v>1893527301</v>
      </c>
      <c r="G10" s="39">
        <v>0</v>
      </c>
      <c r="H10" s="39">
        <v>0</v>
      </c>
      <c r="I10" s="39">
        <v>1893527301</v>
      </c>
      <c r="J10" s="39">
        <f t="shared" si="0"/>
        <v>1893527301</v>
      </c>
      <c r="K10" s="39">
        <f t="shared" si="0"/>
        <v>0</v>
      </c>
      <c r="L10" s="39">
        <f t="shared" si="0"/>
        <v>0</v>
      </c>
      <c r="M10" s="39">
        <f t="shared" si="0"/>
        <v>1893527301</v>
      </c>
    </row>
    <row r="11" spans="1:13" ht="15.75">
      <c r="A11" s="119" t="s">
        <v>104</v>
      </c>
      <c r="B11" s="16">
        <v>0</v>
      </c>
      <c r="C11" s="16">
        <v>5509696</v>
      </c>
      <c r="D11" s="127">
        <v>0</v>
      </c>
      <c r="E11" s="126">
        <f aca="true" t="shared" si="1" ref="E11:E20">SUM(B11:D11)</f>
        <v>5509696</v>
      </c>
      <c r="F11" s="16">
        <v>0</v>
      </c>
      <c r="G11" s="16">
        <v>5509696</v>
      </c>
      <c r="H11" s="127">
        <v>0</v>
      </c>
      <c r="I11" s="126">
        <v>5509696</v>
      </c>
      <c r="J11" s="16">
        <v>0</v>
      </c>
      <c r="K11" s="16">
        <v>5399255</v>
      </c>
      <c r="L11" s="127">
        <v>0</v>
      </c>
      <c r="M11" s="126">
        <f aca="true" t="shared" si="2" ref="M11:M20">SUM(J11:L11)</f>
        <v>5399255</v>
      </c>
    </row>
    <row r="12" spans="1:13" ht="31.5">
      <c r="A12" s="72" t="s">
        <v>105</v>
      </c>
      <c r="B12" s="16">
        <v>105175432</v>
      </c>
      <c r="C12" s="16">
        <v>0</v>
      </c>
      <c r="D12" s="127">
        <v>0</v>
      </c>
      <c r="E12" s="126">
        <f t="shared" si="1"/>
        <v>105175432</v>
      </c>
      <c r="F12" s="16">
        <v>117669210</v>
      </c>
      <c r="G12" s="16">
        <v>0</v>
      </c>
      <c r="H12" s="127">
        <v>0</v>
      </c>
      <c r="I12" s="126">
        <v>117669210</v>
      </c>
      <c r="J12" s="16">
        <v>127026048</v>
      </c>
      <c r="K12" s="16">
        <v>0</v>
      </c>
      <c r="L12" s="127">
        <v>0</v>
      </c>
      <c r="M12" s="126">
        <f t="shared" si="2"/>
        <v>127026048</v>
      </c>
    </row>
    <row r="13" spans="1:13" ht="15.75">
      <c r="A13" s="15" t="s">
        <v>152</v>
      </c>
      <c r="B13" s="16">
        <v>0</v>
      </c>
      <c r="C13" s="16">
        <v>0</v>
      </c>
      <c r="D13" s="127">
        <v>0</v>
      </c>
      <c r="E13" s="126">
        <f>SUM(B13:D13)</f>
        <v>0</v>
      </c>
      <c r="F13" s="16">
        <v>30000000</v>
      </c>
      <c r="G13" s="16">
        <v>0</v>
      </c>
      <c r="H13" s="127">
        <v>0</v>
      </c>
      <c r="I13" s="126">
        <v>30000000</v>
      </c>
      <c r="J13" s="16">
        <v>0</v>
      </c>
      <c r="K13" s="16">
        <v>0</v>
      </c>
      <c r="L13" s="127">
        <v>0</v>
      </c>
      <c r="M13" s="126">
        <f>SUM(J13:L13)</f>
        <v>0</v>
      </c>
    </row>
    <row r="14" spans="1:13" ht="15.75">
      <c r="A14" s="72" t="s">
        <v>115</v>
      </c>
      <c r="B14" s="16">
        <v>1015740</v>
      </c>
      <c r="C14" s="16">
        <v>0</v>
      </c>
      <c r="D14" s="127">
        <v>0</v>
      </c>
      <c r="E14" s="126">
        <f t="shared" si="1"/>
        <v>1015740</v>
      </c>
      <c r="F14" s="16">
        <v>1015740</v>
      </c>
      <c r="G14" s="16">
        <v>0</v>
      </c>
      <c r="H14" s="127">
        <v>0</v>
      </c>
      <c r="I14" s="126">
        <v>1015740</v>
      </c>
      <c r="J14" s="16">
        <v>18552500</v>
      </c>
      <c r="K14" s="16">
        <v>0</v>
      </c>
      <c r="L14" s="127">
        <v>0</v>
      </c>
      <c r="M14" s="126">
        <f t="shared" si="2"/>
        <v>18552500</v>
      </c>
    </row>
    <row r="15" spans="1:13" ht="15.75">
      <c r="A15" s="15" t="s">
        <v>121</v>
      </c>
      <c r="B15" s="16">
        <v>0</v>
      </c>
      <c r="C15" s="16">
        <v>6480000</v>
      </c>
      <c r="D15" s="127">
        <v>0</v>
      </c>
      <c r="E15" s="126">
        <f t="shared" si="1"/>
        <v>6480000</v>
      </c>
      <c r="F15" s="16">
        <v>0</v>
      </c>
      <c r="G15" s="16">
        <v>6480000</v>
      </c>
      <c r="H15" s="127">
        <v>0</v>
      </c>
      <c r="I15" s="126">
        <v>6480000</v>
      </c>
      <c r="J15" s="16">
        <v>0</v>
      </c>
      <c r="K15" s="16">
        <v>3741000</v>
      </c>
      <c r="L15" s="127">
        <v>0</v>
      </c>
      <c r="M15" s="126">
        <f t="shared" si="2"/>
        <v>3741000</v>
      </c>
    </row>
    <row r="16" spans="1:13" ht="15.75">
      <c r="A16" s="15" t="s">
        <v>123</v>
      </c>
      <c r="B16" s="16">
        <v>2500000</v>
      </c>
      <c r="C16" s="16">
        <v>0</v>
      </c>
      <c r="D16" s="127">
        <v>0</v>
      </c>
      <c r="E16" s="126">
        <f t="shared" si="1"/>
        <v>2500000</v>
      </c>
      <c r="F16" s="16">
        <v>2500000</v>
      </c>
      <c r="G16" s="16">
        <v>0</v>
      </c>
      <c r="H16" s="127">
        <v>0</v>
      </c>
      <c r="I16" s="126">
        <v>2500000</v>
      </c>
      <c r="J16" s="16">
        <v>2156412</v>
      </c>
      <c r="K16" s="16">
        <v>0</v>
      </c>
      <c r="L16" s="127">
        <v>0</v>
      </c>
      <c r="M16" s="126">
        <f t="shared" si="2"/>
        <v>2156412</v>
      </c>
    </row>
    <row r="17" spans="1:13" ht="15.75">
      <c r="A17" s="117" t="s">
        <v>398</v>
      </c>
      <c r="B17" s="16">
        <v>0</v>
      </c>
      <c r="C17" s="16">
        <v>0</v>
      </c>
      <c r="D17" s="16">
        <v>0</v>
      </c>
      <c r="E17" s="16">
        <f>SUM(B17:D17)</f>
        <v>0</v>
      </c>
      <c r="F17" s="16">
        <v>4335669</v>
      </c>
      <c r="G17" s="16">
        <v>0</v>
      </c>
      <c r="H17" s="16">
        <v>0</v>
      </c>
      <c r="I17" s="16">
        <v>4335669</v>
      </c>
      <c r="J17" s="16">
        <v>5285898</v>
      </c>
      <c r="K17" s="16">
        <v>0</v>
      </c>
      <c r="L17" s="16">
        <v>0</v>
      </c>
      <c r="M17" s="16">
        <f>SUM(J17:L17)</f>
        <v>5285898</v>
      </c>
    </row>
    <row r="18" spans="1:13" ht="15.75">
      <c r="A18" s="72" t="s">
        <v>171</v>
      </c>
      <c r="B18" s="16">
        <v>0</v>
      </c>
      <c r="C18" s="16">
        <v>0</v>
      </c>
      <c r="D18" s="16">
        <v>0</v>
      </c>
      <c r="E18" s="16">
        <f>SUM(B18:D18)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5520000</v>
      </c>
      <c r="K18" s="16">
        <v>0</v>
      </c>
      <c r="L18" s="16">
        <v>0</v>
      </c>
      <c r="M18" s="16">
        <f>SUM(J18:L18)</f>
        <v>5520000</v>
      </c>
    </row>
    <row r="19" spans="1:13" ht="15.75">
      <c r="A19" s="15" t="s">
        <v>118</v>
      </c>
      <c r="B19" s="16">
        <v>0</v>
      </c>
      <c r="C19" s="16">
        <v>0</v>
      </c>
      <c r="D19" s="127">
        <v>0</v>
      </c>
      <c r="E19" s="126">
        <f>SUM(B19:D19)</f>
        <v>0</v>
      </c>
      <c r="F19" s="16">
        <v>0</v>
      </c>
      <c r="G19" s="16">
        <v>3000000</v>
      </c>
      <c r="H19" s="127">
        <v>0</v>
      </c>
      <c r="I19" s="126">
        <v>3000000</v>
      </c>
      <c r="J19" s="16">
        <v>0</v>
      </c>
      <c r="K19" s="16">
        <v>3000000</v>
      </c>
      <c r="L19" s="127">
        <v>0</v>
      </c>
      <c r="M19" s="126">
        <f t="shared" si="2"/>
        <v>3000000</v>
      </c>
    </row>
    <row r="20" spans="1:13" ht="15.75">
      <c r="A20" s="72" t="s">
        <v>3</v>
      </c>
      <c r="B20" s="16">
        <v>1731698</v>
      </c>
      <c r="C20" s="16">
        <v>0</v>
      </c>
      <c r="D20" s="127">
        <v>0</v>
      </c>
      <c r="E20" s="126">
        <f t="shared" si="1"/>
        <v>1731698</v>
      </c>
      <c r="F20" s="16">
        <v>1731698</v>
      </c>
      <c r="G20" s="16">
        <v>0</v>
      </c>
      <c r="H20" s="127">
        <v>0</v>
      </c>
      <c r="I20" s="126">
        <v>1731698</v>
      </c>
      <c r="J20" s="16">
        <v>1560900</v>
      </c>
      <c r="K20" s="16">
        <v>0</v>
      </c>
      <c r="L20" s="16">
        <v>0</v>
      </c>
      <c r="M20" s="126">
        <f t="shared" si="2"/>
        <v>1560900</v>
      </c>
    </row>
    <row r="21" spans="1:13" ht="15" customHeight="1">
      <c r="A21" s="63" t="s">
        <v>114</v>
      </c>
      <c r="B21" s="39">
        <f>SUM(B10:B20)</f>
        <v>1787185888</v>
      </c>
      <c r="C21" s="39">
        <f>SUM(C10:C20)</f>
        <v>11989696</v>
      </c>
      <c r="D21" s="39">
        <f>SUM(D10:D20)</f>
        <v>0</v>
      </c>
      <c r="E21" s="39">
        <f>SUM(E10:E20)</f>
        <v>1799175584</v>
      </c>
      <c r="F21" s="39">
        <v>2050779618</v>
      </c>
      <c r="G21" s="39">
        <v>14989696</v>
      </c>
      <c r="H21" s="39">
        <v>0</v>
      </c>
      <c r="I21" s="39">
        <v>2065769314</v>
      </c>
      <c r="J21" s="39">
        <f>SUM(J10:J20)</f>
        <v>2053629059</v>
      </c>
      <c r="K21" s="39">
        <f>SUM(K10:K20)</f>
        <v>12140255</v>
      </c>
      <c r="L21" s="39">
        <f>SUM(L10:L20)</f>
        <v>0</v>
      </c>
      <c r="M21" s="39">
        <f>SUM(M10:M20)</f>
        <v>2065769314</v>
      </c>
    </row>
    <row r="22" spans="1:13" ht="15.75">
      <c r="A22" s="72" t="s">
        <v>106</v>
      </c>
      <c r="B22" s="16">
        <v>289845</v>
      </c>
      <c r="C22" s="127">
        <v>0</v>
      </c>
      <c r="D22" s="127">
        <v>0</v>
      </c>
      <c r="E22" s="126">
        <f aca="true" t="shared" si="3" ref="E22:E29">SUM(B22:D22)</f>
        <v>289845</v>
      </c>
      <c r="F22" s="16">
        <v>289845</v>
      </c>
      <c r="G22" s="127">
        <v>0</v>
      </c>
      <c r="H22" s="127">
        <v>0</v>
      </c>
      <c r="I22" s="126">
        <v>289845</v>
      </c>
      <c r="J22" s="16">
        <v>0</v>
      </c>
      <c r="K22" s="127">
        <v>0</v>
      </c>
      <c r="L22" s="127">
        <v>0</v>
      </c>
      <c r="M22" s="126">
        <f aca="true" t="shared" si="4" ref="M22:M29">SUM(J22:L22)</f>
        <v>0</v>
      </c>
    </row>
    <row r="23" spans="1:13" ht="15.75">
      <c r="A23" s="72" t="s">
        <v>76</v>
      </c>
      <c r="B23" s="127">
        <v>0</v>
      </c>
      <c r="C23" s="16">
        <v>0</v>
      </c>
      <c r="D23" s="127">
        <v>0</v>
      </c>
      <c r="E23" s="126">
        <f>SUM(B23:D23)</f>
        <v>0</v>
      </c>
      <c r="F23" s="16">
        <v>0</v>
      </c>
      <c r="G23" s="16">
        <v>0</v>
      </c>
      <c r="H23" s="127">
        <v>0</v>
      </c>
      <c r="I23" s="126">
        <v>0</v>
      </c>
      <c r="J23" s="16">
        <v>30000000</v>
      </c>
      <c r="K23" s="127">
        <v>0</v>
      </c>
      <c r="L23" s="127">
        <v>0</v>
      </c>
      <c r="M23" s="126">
        <f>SUM(J23:L23)</f>
        <v>30000000</v>
      </c>
    </row>
    <row r="24" spans="1:13" ht="15.75">
      <c r="A24" s="119" t="s">
        <v>104</v>
      </c>
      <c r="B24" s="16">
        <v>0</v>
      </c>
      <c r="C24" s="16">
        <v>0</v>
      </c>
      <c r="D24" s="127">
        <v>0</v>
      </c>
      <c r="E24" s="126">
        <f>SUM(B24:D24)</f>
        <v>0</v>
      </c>
      <c r="F24" s="16">
        <v>0</v>
      </c>
      <c r="G24" s="16">
        <v>0</v>
      </c>
      <c r="H24" s="127">
        <v>0</v>
      </c>
      <c r="I24" s="126">
        <v>0</v>
      </c>
      <c r="J24" s="16">
        <v>0</v>
      </c>
      <c r="K24" s="16">
        <v>417658</v>
      </c>
      <c r="L24" s="127">
        <v>0</v>
      </c>
      <c r="M24" s="126">
        <f>SUM(J24:L24)</f>
        <v>417658</v>
      </c>
    </row>
    <row r="25" spans="1:13" ht="15.75">
      <c r="A25" s="15" t="s">
        <v>121</v>
      </c>
      <c r="B25" s="127">
        <v>0</v>
      </c>
      <c r="C25" s="16">
        <v>21428000</v>
      </c>
      <c r="D25" s="127">
        <v>0</v>
      </c>
      <c r="E25" s="126">
        <f t="shared" si="3"/>
        <v>21428000</v>
      </c>
      <c r="F25" s="16">
        <v>0</v>
      </c>
      <c r="G25" s="16">
        <v>21428000</v>
      </c>
      <c r="H25" s="127">
        <v>0</v>
      </c>
      <c r="I25" s="126">
        <v>21428000</v>
      </c>
      <c r="J25" s="16">
        <v>0</v>
      </c>
      <c r="K25" s="16">
        <v>7428000</v>
      </c>
      <c r="L25" s="127">
        <v>0</v>
      </c>
      <c r="M25" s="126">
        <f t="shared" si="4"/>
        <v>7428000</v>
      </c>
    </row>
    <row r="26" spans="1:13" ht="31.5">
      <c r="A26" s="72" t="s">
        <v>105</v>
      </c>
      <c r="B26" s="16">
        <v>9000000</v>
      </c>
      <c r="C26" s="127">
        <v>0</v>
      </c>
      <c r="D26" s="127">
        <v>0</v>
      </c>
      <c r="E26" s="126">
        <f t="shared" si="3"/>
        <v>9000000</v>
      </c>
      <c r="F26" s="16">
        <v>9000000</v>
      </c>
      <c r="G26" s="127">
        <v>0</v>
      </c>
      <c r="H26" s="127">
        <v>0</v>
      </c>
      <c r="I26" s="126">
        <v>9000000</v>
      </c>
      <c r="J26" s="16">
        <v>9000000</v>
      </c>
      <c r="K26" s="127">
        <v>0</v>
      </c>
      <c r="L26" s="127">
        <v>0</v>
      </c>
      <c r="M26" s="126">
        <f t="shared" si="4"/>
        <v>9000000</v>
      </c>
    </row>
    <row r="27" spans="1:13" ht="15.75">
      <c r="A27" s="15" t="s">
        <v>0</v>
      </c>
      <c r="B27" s="127">
        <v>0</v>
      </c>
      <c r="C27" s="16">
        <v>1075049727</v>
      </c>
      <c r="D27" s="127">
        <v>0</v>
      </c>
      <c r="E27" s="126">
        <f t="shared" si="3"/>
        <v>1075049727</v>
      </c>
      <c r="F27" s="16">
        <v>0</v>
      </c>
      <c r="G27" s="16">
        <v>1062778525</v>
      </c>
      <c r="H27" s="127">
        <v>0</v>
      </c>
      <c r="I27" s="126">
        <v>1062778525</v>
      </c>
      <c r="J27" s="16">
        <v>0</v>
      </c>
      <c r="K27" s="16">
        <v>701438545</v>
      </c>
      <c r="L27" s="170">
        <v>0</v>
      </c>
      <c r="M27" s="126">
        <f t="shared" si="4"/>
        <v>701438545</v>
      </c>
    </row>
    <row r="28" spans="1:13" ht="15.75">
      <c r="A28" s="15" t="s">
        <v>152</v>
      </c>
      <c r="B28" s="16">
        <v>202463709</v>
      </c>
      <c r="C28" s="16">
        <v>0</v>
      </c>
      <c r="D28" s="127">
        <v>0</v>
      </c>
      <c r="E28" s="126">
        <f t="shared" si="3"/>
        <v>202463709</v>
      </c>
      <c r="F28" s="16">
        <v>202463709</v>
      </c>
      <c r="G28" s="127">
        <v>0</v>
      </c>
      <c r="H28" s="127">
        <v>0</v>
      </c>
      <c r="I28" s="126">
        <v>202463709</v>
      </c>
      <c r="J28" s="16">
        <v>35089342</v>
      </c>
      <c r="K28" s="170">
        <v>0</v>
      </c>
      <c r="L28" s="170">
        <v>0</v>
      </c>
      <c r="M28" s="126">
        <f t="shared" si="4"/>
        <v>35089342</v>
      </c>
    </row>
    <row r="29" spans="1:13" ht="15.75">
      <c r="A29" s="15" t="s">
        <v>108</v>
      </c>
      <c r="B29" s="16">
        <v>544000000</v>
      </c>
      <c r="C29" s="127">
        <v>0</v>
      </c>
      <c r="D29" s="127">
        <v>0</v>
      </c>
      <c r="E29" s="126">
        <f t="shared" si="3"/>
        <v>544000000</v>
      </c>
      <c r="F29" s="16">
        <v>544000000</v>
      </c>
      <c r="G29" s="127">
        <v>0</v>
      </c>
      <c r="H29" s="127">
        <v>0</v>
      </c>
      <c r="I29" s="126">
        <v>544000000</v>
      </c>
      <c r="J29" s="16">
        <v>0</v>
      </c>
      <c r="K29" s="170">
        <v>0</v>
      </c>
      <c r="L29" s="16">
        <v>0</v>
      </c>
      <c r="M29" s="126">
        <f t="shared" si="4"/>
        <v>0</v>
      </c>
    </row>
    <row r="30" spans="1:13" ht="16.5" customHeight="1">
      <c r="A30" s="63" t="s">
        <v>61</v>
      </c>
      <c r="B30" s="39">
        <f>SUM(B22:B29)</f>
        <v>755753554</v>
      </c>
      <c r="C30" s="39">
        <f>SUM(C22:C29)</f>
        <v>1096477727</v>
      </c>
      <c r="D30" s="39">
        <f>SUM(D22:D29)</f>
        <v>0</v>
      </c>
      <c r="E30" s="39">
        <f>SUM(E22:E29)</f>
        <v>1852231281</v>
      </c>
      <c r="F30" s="39">
        <v>755753554</v>
      </c>
      <c r="G30" s="39">
        <v>1084206525</v>
      </c>
      <c r="H30" s="39">
        <v>0</v>
      </c>
      <c r="I30" s="39">
        <v>1839960079</v>
      </c>
      <c r="J30" s="39">
        <f>SUM(J22:J29)</f>
        <v>74089342</v>
      </c>
      <c r="K30" s="39">
        <f>SUM(K22:K29)</f>
        <v>709284203</v>
      </c>
      <c r="L30" s="39">
        <f>SUM(L22:L29)</f>
        <v>0</v>
      </c>
      <c r="M30" s="39">
        <f>SUM(M22:M29)</f>
        <v>783373545</v>
      </c>
    </row>
    <row r="31" spans="1:13" ht="31.5">
      <c r="A31" s="15" t="s">
        <v>186</v>
      </c>
      <c r="B31" s="16">
        <v>1740000000</v>
      </c>
      <c r="C31" s="16">
        <v>0</v>
      </c>
      <c r="D31" s="127">
        <v>0</v>
      </c>
      <c r="E31" s="126">
        <f>SUM(B31:D31)</f>
        <v>1740000000</v>
      </c>
      <c r="F31" s="16">
        <v>2194325438</v>
      </c>
      <c r="G31" s="16">
        <v>0</v>
      </c>
      <c r="H31" s="127">
        <v>0</v>
      </c>
      <c r="I31" s="126">
        <v>2194325438</v>
      </c>
      <c r="J31" s="16">
        <v>1902691582</v>
      </c>
      <c r="K31" s="16">
        <v>0</v>
      </c>
      <c r="L31" s="16">
        <v>0</v>
      </c>
      <c r="M31" s="126">
        <f>SUM(J31:L31)</f>
        <v>1902691582</v>
      </c>
    </row>
    <row r="32" spans="1:13" ht="15.75">
      <c r="A32" s="59" t="s">
        <v>109</v>
      </c>
      <c r="B32" s="39">
        <f>SUM(B31:B31)</f>
        <v>1740000000</v>
      </c>
      <c r="C32" s="39">
        <f>SUM(C31:C31)</f>
        <v>0</v>
      </c>
      <c r="D32" s="39">
        <f>SUM(D31:D31)</f>
        <v>0</v>
      </c>
      <c r="E32" s="39">
        <f>SUM(E31:E31)</f>
        <v>1740000000</v>
      </c>
      <c r="F32" s="39">
        <v>2194325438</v>
      </c>
      <c r="G32" s="39">
        <v>0</v>
      </c>
      <c r="H32" s="39">
        <v>0</v>
      </c>
      <c r="I32" s="39">
        <v>2194325438</v>
      </c>
      <c r="J32" s="39">
        <f>SUM(J31:J31)</f>
        <v>1902691582</v>
      </c>
      <c r="K32" s="39">
        <f>SUM(K31:K31)</f>
        <v>0</v>
      </c>
      <c r="L32" s="39">
        <f>SUM(L31:L31)</f>
        <v>0</v>
      </c>
      <c r="M32" s="39">
        <f>SUM(M31:M31)</f>
        <v>1902691582</v>
      </c>
    </row>
    <row r="33" spans="1:13" ht="31.5">
      <c r="A33" s="15" t="s">
        <v>186</v>
      </c>
      <c r="B33" s="16">
        <v>12000000</v>
      </c>
      <c r="C33" s="16">
        <v>0</v>
      </c>
      <c r="D33" s="127">
        <v>0</v>
      </c>
      <c r="E33" s="126">
        <f>SUM(B33:D33)</f>
        <v>12000000</v>
      </c>
      <c r="F33" s="16">
        <v>19964300</v>
      </c>
      <c r="G33" s="16">
        <v>0</v>
      </c>
      <c r="H33" s="127">
        <v>0</v>
      </c>
      <c r="I33" s="126">
        <v>19964300</v>
      </c>
      <c r="J33" s="16">
        <v>17906225</v>
      </c>
      <c r="K33" s="16">
        <v>0</v>
      </c>
      <c r="L33" s="127">
        <v>0</v>
      </c>
      <c r="M33" s="126">
        <f>SUM(J33:L33)</f>
        <v>17906225</v>
      </c>
    </row>
    <row r="34" spans="1:13" ht="31.5">
      <c r="A34" s="72" t="s">
        <v>105</v>
      </c>
      <c r="B34" s="16">
        <v>0</v>
      </c>
      <c r="C34" s="16">
        <v>0</v>
      </c>
      <c r="D34" s="127">
        <v>0</v>
      </c>
      <c r="E34" s="126">
        <f>SUM(B34:D34)</f>
        <v>0</v>
      </c>
      <c r="F34" s="16">
        <v>2000000</v>
      </c>
      <c r="G34" s="16">
        <v>0</v>
      </c>
      <c r="H34" s="127">
        <v>0</v>
      </c>
      <c r="I34" s="126">
        <v>2000000</v>
      </c>
      <c r="J34" s="16">
        <v>1230235</v>
      </c>
      <c r="K34" s="16">
        <v>0</v>
      </c>
      <c r="L34" s="127">
        <v>0</v>
      </c>
      <c r="M34" s="126">
        <f>SUM(J34:L34)</f>
        <v>1230235</v>
      </c>
    </row>
    <row r="35" spans="1:13" ht="15.75">
      <c r="A35" s="15" t="s">
        <v>121</v>
      </c>
      <c r="B35" s="16">
        <v>0</v>
      </c>
      <c r="C35" s="16">
        <v>9500000</v>
      </c>
      <c r="D35" s="127">
        <v>0</v>
      </c>
      <c r="E35" s="126">
        <f>SUM(B35:D35)</f>
        <v>9500000</v>
      </c>
      <c r="F35" s="16">
        <v>0</v>
      </c>
      <c r="G35" s="16">
        <v>10500000</v>
      </c>
      <c r="H35" s="127">
        <v>0</v>
      </c>
      <c r="I35" s="126">
        <v>10500000</v>
      </c>
      <c r="J35" s="16">
        <v>0</v>
      </c>
      <c r="K35" s="16">
        <v>10024679</v>
      </c>
      <c r="L35" s="127">
        <v>0</v>
      </c>
      <c r="M35" s="126">
        <f>SUM(J35:L35)</f>
        <v>10024679</v>
      </c>
    </row>
    <row r="36" spans="1:13" ht="15.75">
      <c r="A36" s="58" t="s">
        <v>4</v>
      </c>
      <c r="B36" s="16">
        <v>700000</v>
      </c>
      <c r="C36" s="16">
        <v>0</v>
      </c>
      <c r="D36" s="127">
        <v>0</v>
      </c>
      <c r="E36" s="16">
        <f>SUM(B36:D36)</f>
        <v>700000</v>
      </c>
      <c r="F36" s="16">
        <v>1509157</v>
      </c>
      <c r="G36" s="16">
        <v>0</v>
      </c>
      <c r="H36" s="127">
        <v>0</v>
      </c>
      <c r="I36" s="126">
        <v>1509157</v>
      </c>
      <c r="J36" s="16">
        <v>10000</v>
      </c>
      <c r="K36" s="16">
        <v>0</v>
      </c>
      <c r="L36" s="127">
        <v>0</v>
      </c>
      <c r="M36" s="126">
        <f>SUM(J36:L36)</f>
        <v>10000</v>
      </c>
    </row>
    <row r="37" spans="1:13" ht="15.75">
      <c r="A37" s="59" t="s">
        <v>110</v>
      </c>
      <c r="B37" s="39">
        <f>SUM(B32:B36)</f>
        <v>1752700000</v>
      </c>
      <c r="C37" s="39">
        <f>SUM(C32:C36)</f>
        <v>9500000</v>
      </c>
      <c r="D37" s="39">
        <f>SUM(D32:D36)</f>
        <v>0</v>
      </c>
      <c r="E37" s="39">
        <f>SUM(E32:E36)</f>
        <v>1762200000</v>
      </c>
      <c r="F37" s="39">
        <v>2217798895</v>
      </c>
      <c r="G37" s="39">
        <v>10500000</v>
      </c>
      <c r="H37" s="39">
        <v>0</v>
      </c>
      <c r="I37" s="39">
        <v>2228298895</v>
      </c>
      <c r="J37" s="39">
        <f>SUM(J32:J36)</f>
        <v>1921838042</v>
      </c>
      <c r="K37" s="39">
        <f>SUM(K32:K36)</f>
        <v>10024679</v>
      </c>
      <c r="L37" s="39">
        <f>SUM(L32:L36)</f>
        <v>0</v>
      </c>
      <c r="M37" s="39">
        <f>SUM(M32:M36)</f>
        <v>1931862721</v>
      </c>
    </row>
    <row r="38" spans="1:13" ht="15.75">
      <c r="A38" s="72" t="s">
        <v>106</v>
      </c>
      <c r="B38" s="16">
        <v>15454384</v>
      </c>
      <c r="C38" s="16">
        <v>0</v>
      </c>
      <c r="D38" s="16">
        <v>0</v>
      </c>
      <c r="E38" s="16">
        <f aca="true" t="shared" si="5" ref="E38:E49">SUM(B38:D38)</f>
        <v>15454384</v>
      </c>
      <c r="F38" s="16">
        <v>15454384</v>
      </c>
      <c r="G38" s="16">
        <v>0</v>
      </c>
      <c r="H38" s="16">
        <v>0</v>
      </c>
      <c r="I38" s="16">
        <v>15454384</v>
      </c>
      <c r="J38" s="16">
        <v>12577022</v>
      </c>
      <c r="K38" s="16">
        <v>0</v>
      </c>
      <c r="L38" s="16">
        <v>0</v>
      </c>
      <c r="M38" s="16">
        <f>SUM(J38:L38)</f>
        <v>12577022</v>
      </c>
    </row>
    <row r="39" spans="1:13" ht="15.75">
      <c r="A39" s="72" t="s">
        <v>107</v>
      </c>
      <c r="B39" s="16">
        <v>32779590</v>
      </c>
      <c r="C39" s="16">
        <v>0</v>
      </c>
      <c r="D39" s="16">
        <v>0</v>
      </c>
      <c r="E39" s="16">
        <f t="shared" si="5"/>
        <v>32779590</v>
      </c>
      <c r="F39" s="16">
        <v>32779590</v>
      </c>
      <c r="G39" s="16">
        <v>0</v>
      </c>
      <c r="H39" s="16">
        <v>0</v>
      </c>
      <c r="I39" s="16">
        <v>32779590</v>
      </c>
      <c r="J39" s="16">
        <v>0</v>
      </c>
      <c r="K39" s="16">
        <v>0</v>
      </c>
      <c r="L39" s="16">
        <v>0</v>
      </c>
      <c r="M39" s="16">
        <f aca="true" t="shared" si="6" ref="M39:M49">SUM(J39:L39)</f>
        <v>0</v>
      </c>
    </row>
    <row r="40" spans="1:13" ht="15.75">
      <c r="A40" s="119" t="s">
        <v>104</v>
      </c>
      <c r="B40" s="16">
        <v>0</v>
      </c>
      <c r="C40" s="16">
        <v>2239525</v>
      </c>
      <c r="D40" s="16">
        <v>0</v>
      </c>
      <c r="E40" s="16">
        <f>SUM(B40:D40)</f>
        <v>2239525</v>
      </c>
      <c r="F40" s="16">
        <v>0</v>
      </c>
      <c r="G40" s="16">
        <v>2239525</v>
      </c>
      <c r="H40" s="16">
        <v>0</v>
      </c>
      <c r="I40" s="16">
        <v>2239525</v>
      </c>
      <c r="J40" s="16">
        <v>0</v>
      </c>
      <c r="K40" s="16">
        <v>381220</v>
      </c>
      <c r="L40" s="16">
        <v>0</v>
      </c>
      <c r="M40" s="16">
        <f t="shared" si="6"/>
        <v>381220</v>
      </c>
    </row>
    <row r="41" spans="1:13" ht="31.5">
      <c r="A41" s="72" t="s">
        <v>105</v>
      </c>
      <c r="B41" s="16">
        <v>555355000</v>
      </c>
      <c r="C41" s="16">
        <v>0</v>
      </c>
      <c r="D41" s="16">
        <v>0</v>
      </c>
      <c r="E41" s="16">
        <f t="shared" si="5"/>
        <v>555355000</v>
      </c>
      <c r="F41" s="16">
        <v>246533815</v>
      </c>
      <c r="G41" s="16">
        <v>0</v>
      </c>
      <c r="H41" s="16">
        <v>0</v>
      </c>
      <c r="I41" s="16">
        <v>246533815</v>
      </c>
      <c r="J41" s="16">
        <v>55098229</v>
      </c>
      <c r="K41" s="16">
        <v>0</v>
      </c>
      <c r="L41" s="16">
        <v>0</v>
      </c>
      <c r="M41" s="16">
        <f t="shared" si="6"/>
        <v>55098229</v>
      </c>
    </row>
    <row r="42" spans="1:13" ht="15.75">
      <c r="A42" s="15" t="s">
        <v>0</v>
      </c>
      <c r="B42" s="16">
        <v>419325787</v>
      </c>
      <c r="C42" s="16">
        <v>0</v>
      </c>
      <c r="D42" s="16">
        <v>0</v>
      </c>
      <c r="E42" s="16">
        <f t="shared" si="5"/>
        <v>419325787</v>
      </c>
      <c r="F42" s="16">
        <v>419325787</v>
      </c>
      <c r="G42" s="16">
        <v>0</v>
      </c>
      <c r="H42" s="16">
        <v>0</v>
      </c>
      <c r="I42" s="16">
        <v>419325787</v>
      </c>
      <c r="J42" s="16">
        <v>484892640</v>
      </c>
      <c r="K42" s="16">
        <v>0</v>
      </c>
      <c r="L42" s="16">
        <v>0</v>
      </c>
      <c r="M42" s="16">
        <f t="shared" si="6"/>
        <v>484892640</v>
      </c>
    </row>
    <row r="43" spans="1:13" ht="15.75">
      <c r="A43" s="15" t="s">
        <v>127</v>
      </c>
      <c r="B43" s="16">
        <v>0</v>
      </c>
      <c r="C43" s="16">
        <v>0</v>
      </c>
      <c r="D43" s="16">
        <v>0</v>
      </c>
      <c r="E43" s="16">
        <f t="shared" si="5"/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55510</v>
      </c>
      <c r="L43" s="16">
        <v>0</v>
      </c>
      <c r="M43" s="16">
        <f>SUM(J43:L43)</f>
        <v>55510</v>
      </c>
    </row>
    <row r="44" spans="1:13" ht="15.75">
      <c r="A44" s="15" t="s">
        <v>118</v>
      </c>
      <c r="B44" s="16">
        <v>0</v>
      </c>
      <c r="C44" s="16">
        <v>0</v>
      </c>
      <c r="D44" s="16">
        <v>0</v>
      </c>
      <c r="E44" s="16">
        <f>SUM(B44:D44)</f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2976547</v>
      </c>
      <c r="L44" s="16">
        <v>0</v>
      </c>
      <c r="M44" s="16">
        <f>SUM(J44:L44)</f>
        <v>2976547</v>
      </c>
    </row>
    <row r="45" spans="1:13" ht="15.75">
      <c r="A45" s="15" t="s">
        <v>108</v>
      </c>
      <c r="B45" s="16">
        <v>14243947</v>
      </c>
      <c r="C45" s="16">
        <v>0</v>
      </c>
      <c r="D45" s="16">
        <v>0</v>
      </c>
      <c r="E45" s="126">
        <f>SUM(B45:D45)</f>
        <v>14243947</v>
      </c>
      <c r="F45" s="16">
        <v>14243947</v>
      </c>
      <c r="G45" s="16">
        <v>0</v>
      </c>
      <c r="H45" s="16">
        <v>0</v>
      </c>
      <c r="I45" s="16">
        <v>14243947</v>
      </c>
      <c r="J45" s="16">
        <v>5900335</v>
      </c>
      <c r="K45" s="16">
        <v>0</v>
      </c>
      <c r="L45" s="16">
        <v>0</v>
      </c>
      <c r="M45" s="16">
        <f t="shared" si="6"/>
        <v>5900335</v>
      </c>
    </row>
    <row r="46" spans="1:13" ht="15.75">
      <c r="A46" s="15" t="s">
        <v>123</v>
      </c>
      <c r="B46" s="16">
        <v>0</v>
      </c>
      <c r="C46" s="16">
        <v>0</v>
      </c>
      <c r="D46" s="127">
        <v>0</v>
      </c>
      <c r="E46" s="126">
        <f>SUM(B46:D46)</f>
        <v>0</v>
      </c>
      <c r="F46" s="16">
        <v>0</v>
      </c>
      <c r="G46" s="16">
        <v>0</v>
      </c>
      <c r="H46" s="127">
        <v>0</v>
      </c>
      <c r="I46" s="126">
        <v>0</v>
      </c>
      <c r="J46" s="16">
        <v>231737</v>
      </c>
      <c r="K46" s="16">
        <v>0</v>
      </c>
      <c r="L46" s="127">
        <v>0</v>
      </c>
      <c r="M46" s="126">
        <f>SUM(J46:L46)</f>
        <v>231737</v>
      </c>
    </row>
    <row r="47" spans="1:13" ht="31.5">
      <c r="A47" s="15" t="s">
        <v>536</v>
      </c>
      <c r="B47" s="16">
        <v>0</v>
      </c>
      <c r="C47" s="16">
        <v>0</v>
      </c>
      <c r="D47" s="127">
        <v>0</v>
      </c>
      <c r="E47" s="126">
        <f>SUM(B47:D47)</f>
        <v>0</v>
      </c>
      <c r="F47" s="16">
        <v>0</v>
      </c>
      <c r="G47" s="16">
        <v>0</v>
      </c>
      <c r="H47" s="127">
        <v>0</v>
      </c>
      <c r="I47" s="126">
        <v>0</v>
      </c>
      <c r="J47" s="16">
        <v>10772287</v>
      </c>
      <c r="K47" s="16">
        <v>0</v>
      </c>
      <c r="L47" s="127">
        <v>0</v>
      </c>
      <c r="M47" s="126">
        <f>SUM(J47:L47)</f>
        <v>10772287</v>
      </c>
    </row>
    <row r="48" spans="1:13" ht="15.75">
      <c r="A48" s="58" t="s">
        <v>4</v>
      </c>
      <c r="B48" s="16">
        <v>6000000</v>
      </c>
      <c r="C48" s="16">
        <v>0</v>
      </c>
      <c r="D48" s="16">
        <v>0</v>
      </c>
      <c r="E48" s="16">
        <f t="shared" si="5"/>
        <v>6000000</v>
      </c>
      <c r="F48" s="16">
        <v>6000000</v>
      </c>
      <c r="G48" s="16">
        <v>0</v>
      </c>
      <c r="H48" s="16">
        <v>0</v>
      </c>
      <c r="I48" s="16">
        <v>6000000</v>
      </c>
      <c r="J48" s="16">
        <v>7143</v>
      </c>
      <c r="K48" s="16">
        <v>0</v>
      </c>
      <c r="L48" s="16">
        <v>0</v>
      </c>
      <c r="M48" s="16">
        <f t="shared" si="6"/>
        <v>7143</v>
      </c>
    </row>
    <row r="49" spans="1:13" ht="15.75">
      <c r="A49" s="72" t="s">
        <v>2</v>
      </c>
      <c r="B49" s="16">
        <v>3256742</v>
      </c>
      <c r="C49" s="16">
        <v>0</v>
      </c>
      <c r="D49" s="16">
        <v>0</v>
      </c>
      <c r="E49" s="16">
        <f t="shared" si="5"/>
        <v>3256742</v>
      </c>
      <c r="F49" s="16">
        <v>3256742</v>
      </c>
      <c r="G49" s="16">
        <v>0</v>
      </c>
      <c r="H49" s="16">
        <v>0</v>
      </c>
      <c r="I49" s="16">
        <v>3256742</v>
      </c>
      <c r="J49" s="16">
        <v>3637804</v>
      </c>
      <c r="K49" s="16">
        <v>0</v>
      </c>
      <c r="L49" s="16">
        <v>0</v>
      </c>
      <c r="M49" s="16">
        <f t="shared" si="6"/>
        <v>3637804</v>
      </c>
    </row>
    <row r="50" spans="1:13" ht="15.75">
      <c r="A50" s="52" t="s">
        <v>62</v>
      </c>
      <c r="B50" s="39">
        <f>SUM(B38:B49)</f>
        <v>1046415450</v>
      </c>
      <c r="C50" s="39">
        <f>SUM(C38:C49)</f>
        <v>2239525</v>
      </c>
      <c r="D50" s="39">
        <f>SUM(D38:D49)</f>
        <v>0</v>
      </c>
      <c r="E50" s="39">
        <f>SUM(E38:E49)</f>
        <v>1048654975</v>
      </c>
      <c r="F50" s="39">
        <v>737594265</v>
      </c>
      <c r="G50" s="39">
        <v>2239525</v>
      </c>
      <c r="H50" s="39">
        <v>0</v>
      </c>
      <c r="I50" s="39">
        <v>739833790</v>
      </c>
      <c r="J50" s="39">
        <f>SUM(J38:J49)</f>
        <v>573117197</v>
      </c>
      <c r="K50" s="39">
        <f>SUM(K38:K49)</f>
        <v>3413277</v>
      </c>
      <c r="L50" s="39">
        <f>SUM(L38:L49)</f>
        <v>0</v>
      </c>
      <c r="M50" s="39">
        <f>SUM(M38:M49)</f>
        <v>576530474</v>
      </c>
    </row>
    <row r="51" spans="1:13" ht="15.75">
      <c r="A51" s="15" t="s">
        <v>0</v>
      </c>
      <c r="B51" s="16">
        <v>105156238</v>
      </c>
      <c r="C51" s="16">
        <v>500000000</v>
      </c>
      <c r="D51" s="16">
        <v>0</v>
      </c>
      <c r="E51" s="16">
        <f>SUM(B51:D51)</f>
        <v>605156238</v>
      </c>
      <c r="F51" s="16">
        <v>105156238</v>
      </c>
      <c r="G51" s="16">
        <v>356636626</v>
      </c>
      <c r="H51" s="16">
        <v>0</v>
      </c>
      <c r="I51" s="16">
        <v>461792864</v>
      </c>
      <c r="J51" s="16">
        <v>51466683</v>
      </c>
      <c r="K51" s="169">
        <v>147952908</v>
      </c>
      <c r="L51" s="16">
        <v>0</v>
      </c>
      <c r="M51" s="16">
        <f>SUM(J51:L51)</f>
        <v>199419591</v>
      </c>
    </row>
    <row r="52" spans="1:13" ht="15.75">
      <c r="A52" s="59" t="s">
        <v>72</v>
      </c>
      <c r="B52" s="39">
        <f>SUM(B51)</f>
        <v>105156238</v>
      </c>
      <c r="C52" s="39">
        <f>SUM(C51)</f>
        <v>500000000</v>
      </c>
      <c r="D52" s="39">
        <f>SUM(D51)</f>
        <v>0</v>
      </c>
      <c r="E52" s="39">
        <f>SUM(E51)</f>
        <v>605156238</v>
      </c>
      <c r="F52" s="39">
        <v>105156238</v>
      </c>
      <c r="G52" s="39">
        <v>356636626</v>
      </c>
      <c r="H52" s="39">
        <v>0</v>
      </c>
      <c r="I52" s="39">
        <v>461792864</v>
      </c>
      <c r="J52" s="39">
        <f>SUM(J51)</f>
        <v>51466683</v>
      </c>
      <c r="K52" s="39">
        <f>SUM(K51)</f>
        <v>147952908</v>
      </c>
      <c r="L52" s="39">
        <f>SUM(L51)</f>
        <v>0</v>
      </c>
      <c r="M52" s="39">
        <f>SUM(M51)</f>
        <v>199419591</v>
      </c>
    </row>
    <row r="53" spans="1:13" ht="31.5">
      <c r="A53" s="72" t="s">
        <v>105</v>
      </c>
      <c r="B53" s="16">
        <v>0</v>
      </c>
      <c r="C53" s="16">
        <v>3000000</v>
      </c>
      <c r="D53" s="16">
        <v>0</v>
      </c>
      <c r="E53" s="16">
        <f>SUM(B53:D53)</f>
        <v>3000000</v>
      </c>
      <c r="F53" s="16">
        <v>0</v>
      </c>
      <c r="G53" s="16">
        <v>3000000</v>
      </c>
      <c r="H53" s="16">
        <v>0</v>
      </c>
      <c r="I53" s="16">
        <v>3000000</v>
      </c>
      <c r="J53" s="16">
        <v>0</v>
      </c>
      <c r="K53" s="16">
        <v>4000000</v>
      </c>
      <c r="L53" s="16">
        <v>0</v>
      </c>
      <c r="M53" s="16">
        <f>SUM(J53:L53)</f>
        <v>4000000</v>
      </c>
    </row>
    <row r="54" spans="1:13" ht="15.75">
      <c r="A54" s="118" t="s">
        <v>108</v>
      </c>
      <c r="B54" s="16">
        <v>0</v>
      </c>
      <c r="C54" s="16">
        <v>1000000</v>
      </c>
      <c r="D54" s="16">
        <v>0</v>
      </c>
      <c r="E54" s="16">
        <f>SUM(B54:D54)</f>
        <v>1000000</v>
      </c>
      <c r="F54" s="16">
        <v>0</v>
      </c>
      <c r="G54" s="16">
        <v>1000000</v>
      </c>
      <c r="H54" s="16">
        <v>0</v>
      </c>
      <c r="I54" s="16">
        <v>1000000</v>
      </c>
      <c r="J54" s="16">
        <v>0</v>
      </c>
      <c r="K54" s="16">
        <v>1000000</v>
      </c>
      <c r="L54" s="16">
        <v>0</v>
      </c>
      <c r="M54" s="16">
        <f>SUM(J54:L54)</f>
        <v>1000000</v>
      </c>
    </row>
    <row r="55" spans="1:13" ht="15.75">
      <c r="A55" s="15" t="s">
        <v>127</v>
      </c>
      <c r="B55" s="16">
        <v>0</v>
      </c>
      <c r="C55" s="16">
        <v>0</v>
      </c>
      <c r="D55" s="16">
        <v>0</v>
      </c>
      <c r="E55" s="16">
        <f>SUM(B55:D55)</f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450000</v>
      </c>
      <c r="L55" s="16">
        <v>0</v>
      </c>
      <c r="M55" s="16">
        <f>SUM(J55:L55)</f>
        <v>450000</v>
      </c>
    </row>
    <row r="56" spans="1:13" ht="15.75">
      <c r="A56" s="118" t="s">
        <v>126</v>
      </c>
      <c r="B56" s="16">
        <v>0</v>
      </c>
      <c r="C56" s="16">
        <v>23220000</v>
      </c>
      <c r="D56" s="16">
        <v>0</v>
      </c>
      <c r="E56" s="16">
        <f>SUM(B56:D56)</f>
        <v>23220000</v>
      </c>
      <c r="F56" s="16">
        <v>0</v>
      </c>
      <c r="G56" s="16">
        <v>54320000</v>
      </c>
      <c r="H56" s="16">
        <v>0</v>
      </c>
      <c r="I56" s="16">
        <v>54320000</v>
      </c>
      <c r="J56" s="16">
        <v>0</v>
      </c>
      <c r="K56" s="16">
        <v>0</v>
      </c>
      <c r="L56" s="16">
        <v>0</v>
      </c>
      <c r="M56" s="16">
        <f>SUM(J56:L56)</f>
        <v>0</v>
      </c>
    </row>
    <row r="57" spans="1:13" ht="15.75" customHeight="1">
      <c r="A57" s="59" t="s">
        <v>73</v>
      </c>
      <c r="B57" s="39">
        <f>SUM(B53:B56)</f>
        <v>0</v>
      </c>
      <c r="C57" s="39">
        <f>SUM(C53:C56)</f>
        <v>27220000</v>
      </c>
      <c r="D57" s="39">
        <f>SUM(D53:D56)</f>
        <v>0</v>
      </c>
      <c r="E57" s="39">
        <f>SUM(E53:E56)</f>
        <v>27220000</v>
      </c>
      <c r="F57" s="39">
        <v>0</v>
      </c>
      <c r="G57" s="39">
        <v>58320000</v>
      </c>
      <c r="H57" s="39">
        <v>0</v>
      </c>
      <c r="I57" s="39">
        <v>58320000</v>
      </c>
      <c r="J57" s="39">
        <f>SUM(J53:J56)</f>
        <v>0</v>
      </c>
      <c r="K57" s="39">
        <f>SUM(K53:K56)</f>
        <v>5450000</v>
      </c>
      <c r="L57" s="39">
        <f>SUM(L53:L56)</f>
        <v>0</v>
      </c>
      <c r="M57" s="39">
        <f>SUM(M53:M56)</f>
        <v>5450000</v>
      </c>
    </row>
    <row r="58" spans="1:13" ht="15.75" customHeight="1">
      <c r="A58" s="15" t="s">
        <v>0</v>
      </c>
      <c r="B58" s="16">
        <v>0</v>
      </c>
      <c r="C58" s="16">
        <v>0</v>
      </c>
      <c r="D58" s="16">
        <v>0</v>
      </c>
      <c r="E58" s="16">
        <f>SUM(B58:D58)</f>
        <v>0</v>
      </c>
      <c r="F58" s="16">
        <v>8000000</v>
      </c>
      <c r="G58" s="16">
        <v>0</v>
      </c>
      <c r="H58" s="16">
        <v>0</v>
      </c>
      <c r="I58" s="16">
        <v>8000000</v>
      </c>
      <c r="J58" s="16">
        <v>800000</v>
      </c>
      <c r="K58" s="16">
        <v>0</v>
      </c>
      <c r="L58" s="16">
        <v>0</v>
      </c>
      <c r="M58" s="16">
        <f>SUM(J58:L58)</f>
        <v>800000</v>
      </c>
    </row>
    <row r="59" spans="1:13" ht="15.75" customHeight="1">
      <c r="A59" s="58" t="s">
        <v>108</v>
      </c>
      <c r="B59" s="16">
        <v>0</v>
      </c>
      <c r="C59" s="16">
        <v>60000000</v>
      </c>
      <c r="D59" s="16">
        <v>0</v>
      </c>
      <c r="E59" s="16">
        <f>SUM(B59:D59)</f>
        <v>60000000</v>
      </c>
      <c r="F59" s="16">
        <v>0</v>
      </c>
      <c r="G59" s="16">
        <v>60000000</v>
      </c>
      <c r="H59" s="16">
        <v>0</v>
      </c>
      <c r="I59" s="16">
        <v>60000000</v>
      </c>
      <c r="J59" s="16">
        <v>0</v>
      </c>
      <c r="K59" s="16">
        <v>30000000</v>
      </c>
      <c r="L59" s="16">
        <v>0</v>
      </c>
      <c r="M59" s="16">
        <f>SUM(J59:L59)</f>
        <v>30000000</v>
      </c>
    </row>
    <row r="60" spans="1:13" ht="15.75">
      <c r="A60" s="59" t="s">
        <v>74</v>
      </c>
      <c r="B60" s="39">
        <f>SUM(B58:B59)</f>
        <v>0</v>
      </c>
      <c r="C60" s="39">
        <f aca="true" t="shared" si="7" ref="C60:M60">SUM(C58:C59)</f>
        <v>60000000</v>
      </c>
      <c r="D60" s="39">
        <f t="shared" si="7"/>
        <v>0</v>
      </c>
      <c r="E60" s="39">
        <f t="shared" si="7"/>
        <v>60000000</v>
      </c>
      <c r="F60" s="39">
        <v>8000000</v>
      </c>
      <c r="G60" s="39">
        <v>60000000</v>
      </c>
      <c r="H60" s="39">
        <v>0</v>
      </c>
      <c r="I60" s="39">
        <v>68000000</v>
      </c>
      <c r="J60" s="39">
        <f t="shared" si="7"/>
        <v>800000</v>
      </c>
      <c r="K60" s="39">
        <f t="shared" si="7"/>
        <v>30000000</v>
      </c>
      <c r="L60" s="39">
        <f t="shared" si="7"/>
        <v>0</v>
      </c>
      <c r="M60" s="39">
        <f t="shared" si="7"/>
        <v>30800000</v>
      </c>
    </row>
    <row r="61" spans="1:13" ht="15.75">
      <c r="A61" s="52" t="s">
        <v>113</v>
      </c>
      <c r="B61" s="39">
        <f>B21+B30+B37+B50+B52+B57+B60</f>
        <v>5447211130</v>
      </c>
      <c r="C61" s="39">
        <f>C21+C30+C37+C50+C52+C57+C60</f>
        <v>1707426948</v>
      </c>
      <c r="D61" s="39">
        <f>D21+D30+D37+D50+D52+D57+D60</f>
        <v>0</v>
      </c>
      <c r="E61" s="39">
        <f>E21+E30+E37+E50+E52+E57+E60</f>
        <v>7154638078</v>
      </c>
      <c r="F61" s="39">
        <v>5875082570</v>
      </c>
      <c r="G61" s="39">
        <v>1586892372</v>
      </c>
      <c r="H61" s="39">
        <v>0</v>
      </c>
      <c r="I61" s="39">
        <v>7461974942</v>
      </c>
      <c r="J61" s="39">
        <f>J21+J30+J37+J50+J52+J57+J60</f>
        <v>4674940323</v>
      </c>
      <c r="K61" s="39">
        <f>K21+K30+K37+K50+K52+K57+K60</f>
        <v>918265322</v>
      </c>
      <c r="L61" s="39">
        <f>L21+L30+L37+L50+L52+L57+L60</f>
        <v>0</v>
      </c>
      <c r="M61" s="39">
        <f>M21+M30+M37+M50+M52+M57+M60</f>
        <v>5593205645</v>
      </c>
    </row>
    <row r="62" spans="1:13" ht="15.75">
      <c r="A62" s="31" t="s">
        <v>111</v>
      </c>
      <c r="B62" s="39">
        <v>749012575</v>
      </c>
      <c r="C62" s="39">
        <v>0</v>
      </c>
      <c r="D62" s="39">
        <v>0</v>
      </c>
      <c r="E62" s="39">
        <f>SUM(B62:D62)</f>
        <v>749012575</v>
      </c>
      <c r="F62" s="39">
        <v>708335530</v>
      </c>
      <c r="G62" s="39">
        <v>0</v>
      </c>
      <c r="H62" s="39">
        <v>0</v>
      </c>
      <c r="I62" s="39">
        <v>708335530</v>
      </c>
      <c r="J62" s="39">
        <v>708335530</v>
      </c>
      <c r="K62" s="39">
        <v>0</v>
      </c>
      <c r="L62" s="39">
        <v>0</v>
      </c>
      <c r="M62" s="39">
        <f>SUM(J62:L62)</f>
        <v>708335530</v>
      </c>
    </row>
    <row r="63" spans="1:13" ht="15.75">
      <c r="A63" s="31" t="s">
        <v>112</v>
      </c>
      <c r="B63" s="39">
        <f>B61+B62</f>
        <v>6196223705</v>
      </c>
      <c r="C63" s="39">
        <f>C61+C62</f>
        <v>1707426948</v>
      </c>
      <c r="D63" s="39">
        <f>D61+D62</f>
        <v>0</v>
      </c>
      <c r="E63" s="39">
        <f>E61+E62</f>
        <v>7903650653</v>
      </c>
      <c r="F63" s="39">
        <v>6583418100</v>
      </c>
      <c r="G63" s="39">
        <v>1586892372</v>
      </c>
      <c r="H63" s="39">
        <v>0</v>
      </c>
      <c r="I63" s="39">
        <v>8170310472</v>
      </c>
      <c r="J63" s="39">
        <f>J61+J62</f>
        <v>5383275853</v>
      </c>
      <c r="K63" s="39">
        <f>K61+K62</f>
        <v>918265322</v>
      </c>
      <c r="L63" s="39">
        <f>L61+L62</f>
        <v>0</v>
      </c>
      <c r="M63" s="39">
        <f>M61+M62</f>
        <v>6301541175</v>
      </c>
    </row>
    <row r="64" ht="15.75">
      <c r="B64" s="41"/>
    </row>
    <row r="65" ht="15.75">
      <c r="B65" s="41"/>
    </row>
    <row r="66" ht="15.75">
      <c r="B66" s="41"/>
    </row>
    <row r="67" ht="15.75">
      <c r="B67" s="41"/>
    </row>
    <row r="68" ht="15.75">
      <c r="B68" s="41"/>
    </row>
    <row r="69" ht="15.75">
      <c r="B69" s="41"/>
    </row>
    <row r="70" ht="15.75">
      <c r="B70" s="41"/>
    </row>
    <row r="71" ht="15.75">
      <c r="B71" s="41"/>
    </row>
    <row r="72" ht="15.75">
      <c r="B72" s="41"/>
    </row>
    <row r="73" ht="15.75">
      <c r="B73" s="41"/>
    </row>
    <row r="74" ht="15.75">
      <c r="B74" s="41"/>
    </row>
    <row r="75" ht="15.75">
      <c r="B75" s="41"/>
    </row>
    <row r="76" ht="15.75">
      <c r="B76" s="41"/>
    </row>
    <row r="77" ht="15.75">
      <c r="B77" s="41"/>
    </row>
    <row r="78" ht="15.75">
      <c r="B78" s="41"/>
    </row>
    <row r="79" ht="15.75">
      <c r="B79" s="41"/>
    </row>
    <row r="80" ht="15.75">
      <c r="B80" s="41"/>
    </row>
    <row r="81" ht="15.75">
      <c r="B81" s="41"/>
    </row>
  </sheetData>
  <sheetProtection/>
  <mergeCells count="7">
    <mergeCell ref="F7:I7"/>
    <mergeCell ref="A1:M1"/>
    <mergeCell ref="A3:M3"/>
    <mergeCell ref="A4:M4"/>
    <mergeCell ref="A2:B2"/>
    <mergeCell ref="B7:E7"/>
    <mergeCell ref="J7:M7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86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65.375" style="5" customWidth="1"/>
    <col min="2" max="3" width="14.25390625" style="5" bestFit="1" customWidth="1"/>
    <col min="4" max="4" width="10.125" style="41" customWidth="1"/>
    <col min="5" max="5" width="14.00390625" style="5" customWidth="1"/>
    <col min="6" max="7" width="14.25390625" style="5" bestFit="1" customWidth="1"/>
    <col min="8" max="8" width="11.625" style="5" customWidth="1"/>
    <col min="9" max="10" width="14.25390625" style="5" bestFit="1" customWidth="1"/>
    <col min="11" max="11" width="12.125" style="5" customWidth="1"/>
    <col min="12" max="12" width="13.25390625" style="5" bestFit="1" customWidth="1"/>
    <col min="13" max="13" width="15.25390625" style="5" bestFit="1" customWidth="1"/>
    <col min="14" max="14" width="9.125" style="5" customWidth="1"/>
    <col min="15" max="15" width="11.25390625" style="5" bestFit="1" customWidth="1"/>
    <col min="16" max="16384" width="9.125" style="5" customWidth="1"/>
  </cols>
  <sheetData>
    <row r="1" spans="1:13" ht="15.75">
      <c r="A1" s="320" t="s">
        <v>833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3" spans="1:13" ht="15.75">
      <c r="A3" s="321" t="s">
        <v>15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ht="15.75">
      <c r="A4" s="321" t="s">
        <v>180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6" spans="2:13" ht="15.75">
      <c r="B6" s="100"/>
      <c r="C6" s="49"/>
      <c r="D6" s="49"/>
      <c r="E6" s="49"/>
      <c r="F6" s="49"/>
      <c r="G6" s="49"/>
      <c r="H6" s="49"/>
      <c r="I6" s="49"/>
      <c r="J6" s="49"/>
      <c r="K6" s="49"/>
      <c r="L6" s="49"/>
      <c r="M6" s="100" t="s">
        <v>337</v>
      </c>
    </row>
    <row r="7" spans="1:13" ht="15.75" customHeight="1">
      <c r="A7" s="51" t="s">
        <v>17</v>
      </c>
      <c r="B7" s="309" t="s">
        <v>39</v>
      </c>
      <c r="C7" s="310"/>
      <c r="D7" s="310"/>
      <c r="E7" s="311"/>
      <c r="F7" s="309" t="s">
        <v>479</v>
      </c>
      <c r="G7" s="310"/>
      <c r="H7" s="310"/>
      <c r="I7" s="311"/>
      <c r="J7" s="309" t="s">
        <v>480</v>
      </c>
      <c r="K7" s="310"/>
      <c r="L7" s="310"/>
      <c r="M7" s="311"/>
    </row>
    <row r="8" spans="1:13" ht="47.25">
      <c r="A8" s="51" t="s">
        <v>42</v>
      </c>
      <c r="B8" s="112" t="s">
        <v>40</v>
      </c>
      <c r="C8" s="50" t="s">
        <v>41</v>
      </c>
      <c r="D8" s="50" t="s">
        <v>172</v>
      </c>
      <c r="E8" s="57" t="s">
        <v>18</v>
      </c>
      <c r="F8" s="112" t="s">
        <v>40</v>
      </c>
      <c r="G8" s="50" t="s">
        <v>41</v>
      </c>
      <c r="H8" s="50" t="s">
        <v>172</v>
      </c>
      <c r="I8" s="50" t="s">
        <v>18</v>
      </c>
      <c r="J8" s="112" t="s">
        <v>40</v>
      </c>
      <c r="K8" s="50" t="s">
        <v>41</v>
      </c>
      <c r="L8" s="50" t="s">
        <v>172</v>
      </c>
      <c r="M8" s="50" t="s">
        <v>18</v>
      </c>
    </row>
    <row r="9" spans="1:13" ht="31.5">
      <c r="A9" s="72" t="s">
        <v>105</v>
      </c>
      <c r="B9" s="16">
        <v>69213001</v>
      </c>
      <c r="C9" s="16">
        <v>4700000</v>
      </c>
      <c r="D9" s="16">
        <v>0</v>
      </c>
      <c r="E9" s="16">
        <f aca="true" t="shared" si="0" ref="E9:E14">SUM(B9:D9)</f>
        <v>73913001</v>
      </c>
      <c r="F9" s="16">
        <v>85274857</v>
      </c>
      <c r="G9" s="16">
        <v>5660000</v>
      </c>
      <c r="H9" s="16">
        <v>0</v>
      </c>
      <c r="I9" s="16">
        <v>90934857</v>
      </c>
      <c r="J9" s="16">
        <v>87375726</v>
      </c>
      <c r="K9" s="16">
        <v>0</v>
      </c>
      <c r="L9" s="16">
        <v>0</v>
      </c>
      <c r="M9" s="16">
        <f aca="true" t="shared" si="1" ref="M9:M14">SUM(J9:L9)</f>
        <v>87375726</v>
      </c>
    </row>
    <row r="10" spans="1:13" ht="15.75">
      <c r="A10" s="15" t="s">
        <v>126</v>
      </c>
      <c r="B10" s="16">
        <v>0</v>
      </c>
      <c r="C10" s="16">
        <v>0</v>
      </c>
      <c r="D10" s="16">
        <v>0</v>
      </c>
      <c r="E10" s="16">
        <f t="shared" si="0"/>
        <v>0</v>
      </c>
      <c r="F10" s="16">
        <v>0</v>
      </c>
      <c r="G10" s="16">
        <v>0</v>
      </c>
      <c r="H10" s="16">
        <v>0</v>
      </c>
      <c r="I10" s="16">
        <f>SUM(F10:H10)</f>
        <v>0</v>
      </c>
      <c r="J10" s="16">
        <v>0</v>
      </c>
      <c r="K10" s="16">
        <v>1932043</v>
      </c>
      <c r="L10" s="16">
        <v>0</v>
      </c>
      <c r="M10" s="16">
        <f t="shared" si="1"/>
        <v>1932043</v>
      </c>
    </row>
    <row r="11" spans="1:13" ht="15.75">
      <c r="A11" s="77" t="s">
        <v>104</v>
      </c>
      <c r="B11" s="16">
        <v>0</v>
      </c>
      <c r="C11" s="16">
        <v>1560000</v>
      </c>
      <c r="D11" s="16">
        <v>0</v>
      </c>
      <c r="E11" s="16">
        <f t="shared" si="0"/>
        <v>1560000</v>
      </c>
      <c r="F11" s="16">
        <v>262020</v>
      </c>
      <c r="G11" s="16">
        <v>1560000</v>
      </c>
      <c r="H11" s="16">
        <v>0</v>
      </c>
      <c r="I11" s="16">
        <v>1822020</v>
      </c>
      <c r="J11" s="16">
        <v>0</v>
      </c>
      <c r="K11" s="16">
        <v>315120</v>
      </c>
      <c r="L11" s="16">
        <v>0</v>
      </c>
      <c r="M11" s="16">
        <f t="shared" si="1"/>
        <v>315120</v>
      </c>
    </row>
    <row r="12" spans="1:13" ht="15.75">
      <c r="A12" s="72" t="s">
        <v>2</v>
      </c>
      <c r="B12" s="16">
        <v>0</v>
      </c>
      <c r="C12" s="16">
        <v>0</v>
      </c>
      <c r="D12" s="16">
        <v>0</v>
      </c>
      <c r="E12" s="16">
        <f t="shared" si="0"/>
        <v>0</v>
      </c>
      <c r="F12" s="16">
        <v>0</v>
      </c>
      <c r="G12" s="16">
        <v>0</v>
      </c>
      <c r="H12" s="16">
        <v>0</v>
      </c>
      <c r="I12" s="16">
        <f>SUM(F12:H12)</f>
        <v>0</v>
      </c>
      <c r="J12" s="16">
        <v>400000</v>
      </c>
      <c r="K12" s="16">
        <v>0</v>
      </c>
      <c r="L12" s="16">
        <v>0</v>
      </c>
      <c r="M12" s="16">
        <f t="shared" si="1"/>
        <v>400000</v>
      </c>
    </row>
    <row r="13" spans="1:13" ht="15.75">
      <c r="A13" s="117" t="s">
        <v>398</v>
      </c>
      <c r="B13" s="16">
        <v>465402</v>
      </c>
      <c r="C13" s="16">
        <v>0</v>
      </c>
      <c r="D13" s="16">
        <v>0</v>
      </c>
      <c r="E13" s="16">
        <f t="shared" si="0"/>
        <v>465402</v>
      </c>
      <c r="F13" s="16">
        <v>4844473</v>
      </c>
      <c r="G13" s="16">
        <v>0</v>
      </c>
      <c r="H13" s="16">
        <v>0</v>
      </c>
      <c r="I13" s="16">
        <v>4844473</v>
      </c>
      <c r="J13" s="16">
        <v>4735140</v>
      </c>
      <c r="K13" s="16">
        <v>0</v>
      </c>
      <c r="L13" s="16">
        <v>0</v>
      </c>
      <c r="M13" s="16">
        <f t="shared" si="1"/>
        <v>4735140</v>
      </c>
    </row>
    <row r="14" spans="1:13" ht="15.75">
      <c r="A14" s="15" t="s">
        <v>118</v>
      </c>
      <c r="B14" s="16">
        <v>0</v>
      </c>
      <c r="C14" s="16">
        <v>100000</v>
      </c>
      <c r="D14" s="16">
        <v>0</v>
      </c>
      <c r="E14" s="16">
        <f t="shared" si="0"/>
        <v>100000</v>
      </c>
      <c r="F14" s="16">
        <v>2000000</v>
      </c>
      <c r="G14" s="16">
        <v>100000</v>
      </c>
      <c r="H14" s="16">
        <v>0</v>
      </c>
      <c r="I14" s="16">
        <v>2100000</v>
      </c>
      <c r="J14" s="16">
        <v>1763284</v>
      </c>
      <c r="K14" s="16">
        <v>0</v>
      </c>
      <c r="L14" s="16">
        <v>0</v>
      </c>
      <c r="M14" s="16">
        <f t="shared" si="1"/>
        <v>1763284</v>
      </c>
    </row>
    <row r="15" spans="1:13" ht="15.75">
      <c r="A15" s="59" t="s">
        <v>10</v>
      </c>
      <c r="B15" s="39">
        <f>SUM(B9:B14)</f>
        <v>69678403</v>
      </c>
      <c r="C15" s="39">
        <f>SUM(C9:C14)</f>
        <v>6360000</v>
      </c>
      <c r="D15" s="39">
        <f>SUM(D9:D14)</f>
        <v>0</v>
      </c>
      <c r="E15" s="39">
        <f>SUM(E9:E14)</f>
        <v>76038403</v>
      </c>
      <c r="F15" s="39">
        <v>92381350</v>
      </c>
      <c r="G15" s="39">
        <v>7320000</v>
      </c>
      <c r="H15" s="39">
        <v>0</v>
      </c>
      <c r="I15" s="39">
        <v>99701350</v>
      </c>
      <c r="J15" s="39">
        <f>SUM(J9:J14)</f>
        <v>94274150</v>
      </c>
      <c r="K15" s="39">
        <f>SUM(K9:K14)</f>
        <v>2247163</v>
      </c>
      <c r="L15" s="39">
        <f>SUM(L9:L14)</f>
        <v>0</v>
      </c>
      <c r="M15" s="39">
        <f>SUM(M9:M14)</f>
        <v>96521313</v>
      </c>
    </row>
    <row r="16" spans="1:13" ht="31.5">
      <c r="A16" s="72" t="s">
        <v>105</v>
      </c>
      <c r="B16" s="16">
        <v>13614662</v>
      </c>
      <c r="C16" s="16">
        <v>1145700</v>
      </c>
      <c r="D16" s="16">
        <v>0</v>
      </c>
      <c r="E16" s="16">
        <f>SUM(B16:D16)</f>
        <v>14760362</v>
      </c>
      <c r="F16" s="16">
        <v>16683909</v>
      </c>
      <c r="G16" s="16">
        <v>1348740</v>
      </c>
      <c r="H16" s="16">
        <v>0</v>
      </c>
      <c r="I16" s="16">
        <v>18032649</v>
      </c>
      <c r="J16" s="16">
        <v>18620928</v>
      </c>
      <c r="K16" s="16">
        <v>0</v>
      </c>
      <c r="L16" s="16">
        <v>0</v>
      </c>
      <c r="M16" s="16">
        <f>SUM(J16:L16)</f>
        <v>18620928</v>
      </c>
    </row>
    <row r="17" spans="1:13" ht="15.75">
      <c r="A17" s="77" t="s">
        <v>104</v>
      </c>
      <c r="B17" s="16">
        <v>0</v>
      </c>
      <c r="C17" s="16">
        <v>421200</v>
      </c>
      <c r="D17" s="16">
        <v>0</v>
      </c>
      <c r="E17" s="16">
        <f>SUM(B17:D17)</f>
        <v>421200</v>
      </c>
      <c r="F17" s="16">
        <v>0</v>
      </c>
      <c r="G17" s="16">
        <v>421200</v>
      </c>
      <c r="H17" s="16">
        <v>0</v>
      </c>
      <c r="I17" s="16">
        <v>421200</v>
      </c>
      <c r="J17" s="16">
        <v>0</v>
      </c>
      <c r="K17" s="16">
        <v>31590</v>
      </c>
      <c r="L17" s="16">
        <v>0</v>
      </c>
      <c r="M17" s="16">
        <f>SUM(J17:L17)</f>
        <v>31590</v>
      </c>
    </row>
    <row r="18" spans="1:13" ht="15.75">
      <c r="A18" s="117" t="s">
        <v>398</v>
      </c>
      <c r="B18" s="16">
        <v>125659</v>
      </c>
      <c r="C18" s="16">
        <v>0</v>
      </c>
      <c r="D18" s="16">
        <v>0</v>
      </c>
      <c r="E18" s="16">
        <f>SUM(B18:D18)</f>
        <v>125659</v>
      </c>
      <c r="F18" s="16">
        <v>529584</v>
      </c>
      <c r="G18" s="16">
        <v>0</v>
      </c>
      <c r="H18" s="16">
        <v>0</v>
      </c>
      <c r="I18" s="16">
        <v>529584</v>
      </c>
      <c r="J18" s="16">
        <v>498094</v>
      </c>
      <c r="K18" s="16">
        <v>0</v>
      </c>
      <c r="L18" s="16">
        <v>0</v>
      </c>
      <c r="M18" s="16">
        <f>SUM(J18:L18)</f>
        <v>498094</v>
      </c>
    </row>
    <row r="19" spans="1:13" ht="15.75">
      <c r="A19" s="15" t="s">
        <v>118</v>
      </c>
      <c r="B19" s="16">
        <v>0</v>
      </c>
      <c r="C19" s="16">
        <v>300000</v>
      </c>
      <c r="D19" s="16">
        <v>0</v>
      </c>
      <c r="E19" s="16">
        <f>SUM(B19:D19)</f>
        <v>300000</v>
      </c>
      <c r="F19" s="16">
        <v>0</v>
      </c>
      <c r="G19" s="16">
        <v>300000</v>
      </c>
      <c r="H19" s="16">
        <v>0</v>
      </c>
      <c r="I19" s="16">
        <v>300000</v>
      </c>
      <c r="J19" s="16">
        <v>132821</v>
      </c>
      <c r="K19" s="16">
        <v>0</v>
      </c>
      <c r="L19" s="16">
        <v>0</v>
      </c>
      <c r="M19" s="16">
        <f>SUM(J19:L19)</f>
        <v>132821</v>
      </c>
    </row>
    <row r="20" spans="1:13" ht="15.75">
      <c r="A20" s="59" t="s">
        <v>119</v>
      </c>
      <c r="B20" s="39">
        <f>SUM(B16:B19)</f>
        <v>13740321</v>
      </c>
      <c r="C20" s="39">
        <f>SUM(C16:C19)</f>
        <v>1866900</v>
      </c>
      <c r="D20" s="39">
        <f>SUM(D16:D19)</f>
        <v>0</v>
      </c>
      <c r="E20" s="39">
        <f>SUM(E16:E19)</f>
        <v>15607221</v>
      </c>
      <c r="F20" s="39">
        <v>17213493</v>
      </c>
      <c r="G20" s="39">
        <v>2069940</v>
      </c>
      <c r="H20" s="39">
        <v>0</v>
      </c>
      <c r="I20" s="39">
        <v>19283433</v>
      </c>
      <c r="J20" s="39">
        <f>SUM(J16:J19)</f>
        <v>19251843</v>
      </c>
      <c r="K20" s="39">
        <f>SUM(K16:K19)</f>
        <v>31590</v>
      </c>
      <c r="L20" s="39">
        <f>SUM(L16:L19)</f>
        <v>0</v>
      </c>
      <c r="M20" s="39">
        <f>SUM(M16:M19)</f>
        <v>19283433</v>
      </c>
    </row>
    <row r="21" spans="1:13" ht="15.75">
      <c r="A21" s="72" t="s">
        <v>106</v>
      </c>
      <c r="B21" s="16">
        <v>9882492</v>
      </c>
      <c r="C21" s="16">
        <v>0</v>
      </c>
      <c r="D21" s="16">
        <v>0</v>
      </c>
      <c r="E21" s="16">
        <f>SUM(B21:D21)</f>
        <v>9882492</v>
      </c>
      <c r="F21" s="16">
        <v>9882492</v>
      </c>
      <c r="G21" s="16">
        <v>0</v>
      </c>
      <c r="H21" s="16">
        <v>0</v>
      </c>
      <c r="I21" s="16">
        <v>9882492</v>
      </c>
      <c r="J21" s="16">
        <v>12395668</v>
      </c>
      <c r="K21" s="16">
        <v>0</v>
      </c>
      <c r="L21" s="16">
        <v>0</v>
      </c>
      <c r="M21" s="16">
        <f aca="true" t="shared" si="2" ref="M21:M39">SUM(J21:L21)</f>
        <v>12395668</v>
      </c>
    </row>
    <row r="22" spans="1:13" ht="15.75">
      <c r="A22" s="72" t="s">
        <v>171</v>
      </c>
      <c r="B22" s="16">
        <v>500000</v>
      </c>
      <c r="C22" s="16">
        <v>0</v>
      </c>
      <c r="D22" s="16">
        <v>0</v>
      </c>
      <c r="E22" s="16">
        <f>SUM(B22:D22)</f>
        <v>500000</v>
      </c>
      <c r="F22" s="16">
        <v>500000</v>
      </c>
      <c r="G22" s="16">
        <v>0</v>
      </c>
      <c r="H22" s="16">
        <v>0</v>
      </c>
      <c r="I22" s="16">
        <v>500000</v>
      </c>
      <c r="J22" s="16">
        <v>669531</v>
      </c>
      <c r="K22" s="16">
        <v>0</v>
      </c>
      <c r="L22" s="16">
        <v>0</v>
      </c>
      <c r="M22" s="16">
        <f t="shared" si="2"/>
        <v>669531</v>
      </c>
    </row>
    <row r="23" spans="1:13" ht="15.75">
      <c r="A23" s="72" t="s">
        <v>398</v>
      </c>
      <c r="B23" s="16">
        <v>67430</v>
      </c>
      <c r="C23" s="16">
        <v>0</v>
      </c>
      <c r="D23" s="16">
        <v>0</v>
      </c>
      <c r="E23" s="16">
        <f>SUM(B23:D23)</f>
        <v>67430</v>
      </c>
      <c r="F23" s="16">
        <v>120103</v>
      </c>
      <c r="G23" s="16">
        <v>0</v>
      </c>
      <c r="H23" s="16">
        <v>0</v>
      </c>
      <c r="I23" s="16">
        <v>120103</v>
      </c>
      <c r="J23" s="16">
        <v>454219</v>
      </c>
      <c r="K23" s="16">
        <v>0</v>
      </c>
      <c r="L23" s="16">
        <v>0</v>
      </c>
      <c r="M23" s="16">
        <f t="shared" si="2"/>
        <v>454219</v>
      </c>
    </row>
    <row r="24" spans="1:13" ht="15.75">
      <c r="A24" s="77" t="s">
        <v>104</v>
      </c>
      <c r="B24" s="16">
        <v>0</v>
      </c>
      <c r="C24" s="16">
        <v>4804182</v>
      </c>
      <c r="D24" s="16">
        <v>0</v>
      </c>
      <c r="E24" s="16">
        <f aca="true" t="shared" si="3" ref="E24:E39">SUM(B24:D24)</f>
        <v>4804182</v>
      </c>
      <c r="F24" s="16">
        <v>0</v>
      </c>
      <c r="G24" s="16">
        <v>4804182</v>
      </c>
      <c r="H24" s="16">
        <v>0</v>
      </c>
      <c r="I24" s="16">
        <v>4804182</v>
      </c>
      <c r="J24" s="16">
        <v>0</v>
      </c>
      <c r="K24" s="16">
        <v>2413156</v>
      </c>
      <c r="L24" s="16">
        <v>0</v>
      </c>
      <c r="M24" s="16">
        <f t="shared" si="2"/>
        <v>2413156</v>
      </c>
    </row>
    <row r="25" spans="1:13" ht="15.75">
      <c r="A25" s="15" t="s">
        <v>152</v>
      </c>
      <c r="B25" s="16">
        <v>154336122</v>
      </c>
      <c r="C25" s="16">
        <v>0</v>
      </c>
      <c r="D25" s="16">
        <v>0</v>
      </c>
      <c r="E25" s="16">
        <f t="shared" si="3"/>
        <v>154336122</v>
      </c>
      <c r="F25" s="16">
        <v>154336122</v>
      </c>
      <c r="G25" s="16">
        <v>0</v>
      </c>
      <c r="H25" s="16">
        <v>0</v>
      </c>
      <c r="I25" s="16">
        <v>154336122</v>
      </c>
      <c r="J25" s="16">
        <v>116778053</v>
      </c>
      <c r="K25" s="16">
        <v>0</v>
      </c>
      <c r="L25" s="16">
        <v>0</v>
      </c>
      <c r="M25" s="16">
        <f t="shared" si="2"/>
        <v>116778053</v>
      </c>
    </row>
    <row r="26" spans="1:13" ht="31.5">
      <c r="A26" s="72" t="s">
        <v>105</v>
      </c>
      <c r="B26" s="16">
        <v>123992098</v>
      </c>
      <c r="C26" s="16">
        <v>77465841</v>
      </c>
      <c r="D26" s="16">
        <v>0</v>
      </c>
      <c r="E26" s="16">
        <f t="shared" si="3"/>
        <v>201457939</v>
      </c>
      <c r="F26" s="16">
        <v>122281918</v>
      </c>
      <c r="G26" s="16">
        <v>83089072</v>
      </c>
      <c r="H26" s="16">
        <v>0</v>
      </c>
      <c r="I26" s="16">
        <v>205370990</v>
      </c>
      <c r="J26" s="16">
        <v>219187541</v>
      </c>
      <c r="K26" s="16">
        <v>0</v>
      </c>
      <c r="L26" s="16">
        <v>0</v>
      </c>
      <c r="M26" s="16">
        <f t="shared" si="2"/>
        <v>219187541</v>
      </c>
    </row>
    <row r="27" spans="1:13" ht="15.75">
      <c r="A27" s="15" t="s">
        <v>0</v>
      </c>
      <c r="B27" s="16">
        <v>139610487</v>
      </c>
      <c r="C27" s="16">
        <v>36750000</v>
      </c>
      <c r="D27" s="16">
        <v>0</v>
      </c>
      <c r="E27" s="16">
        <f>SUM(B27:D27)</f>
        <v>176360487</v>
      </c>
      <c r="F27" s="16">
        <v>109457999</v>
      </c>
      <c r="G27" s="16">
        <v>42016000</v>
      </c>
      <c r="H27" s="16">
        <v>0</v>
      </c>
      <c r="I27" s="16">
        <v>151473999</v>
      </c>
      <c r="J27" s="16">
        <v>141970844</v>
      </c>
      <c r="K27" s="16">
        <v>0</v>
      </c>
      <c r="L27" s="16">
        <v>0</v>
      </c>
      <c r="M27" s="16">
        <f t="shared" si="2"/>
        <v>141970844</v>
      </c>
    </row>
    <row r="28" spans="1:13" ht="15.75">
      <c r="A28" s="15" t="s">
        <v>118</v>
      </c>
      <c r="B28" s="16">
        <v>0</v>
      </c>
      <c r="C28" s="16">
        <v>142978035</v>
      </c>
      <c r="D28" s="16">
        <v>0</v>
      </c>
      <c r="E28" s="16">
        <f>SUM(B28:D28)</f>
        <v>142978035</v>
      </c>
      <c r="F28" s="16">
        <v>0</v>
      </c>
      <c r="G28" s="16">
        <v>142978035</v>
      </c>
      <c r="H28" s="16">
        <v>0</v>
      </c>
      <c r="I28" s="16">
        <v>142978035</v>
      </c>
      <c r="J28" s="16">
        <v>142260332</v>
      </c>
      <c r="K28" s="16">
        <v>0</v>
      </c>
      <c r="L28" s="16">
        <v>0</v>
      </c>
      <c r="M28" s="16">
        <f t="shared" si="2"/>
        <v>142260332</v>
      </c>
    </row>
    <row r="29" spans="1:13" ht="15.75">
      <c r="A29" s="15" t="s">
        <v>1</v>
      </c>
      <c r="B29" s="16">
        <v>50031123</v>
      </c>
      <c r="C29" s="16">
        <v>0</v>
      </c>
      <c r="D29" s="16">
        <v>0</v>
      </c>
      <c r="E29" s="16">
        <f t="shared" si="3"/>
        <v>50031123</v>
      </c>
      <c r="F29" s="16">
        <v>50031123</v>
      </c>
      <c r="G29" s="16">
        <v>0</v>
      </c>
      <c r="H29" s="16">
        <v>0</v>
      </c>
      <c r="I29" s="16">
        <v>50031123</v>
      </c>
      <c r="J29" s="16">
        <v>51050631</v>
      </c>
      <c r="K29" s="16">
        <v>0</v>
      </c>
      <c r="L29" s="16">
        <v>0</v>
      </c>
      <c r="M29" s="16">
        <f t="shared" si="2"/>
        <v>51050631</v>
      </c>
    </row>
    <row r="30" spans="1:13" ht="15.75">
      <c r="A30" s="15" t="s">
        <v>120</v>
      </c>
      <c r="B30" s="16">
        <v>295996588</v>
      </c>
      <c r="C30" s="16">
        <v>0</v>
      </c>
      <c r="D30" s="16">
        <v>0</v>
      </c>
      <c r="E30" s="16">
        <f t="shared" si="3"/>
        <v>295996588</v>
      </c>
      <c r="F30" s="16">
        <v>284867678</v>
      </c>
      <c r="G30" s="16">
        <v>0</v>
      </c>
      <c r="H30" s="16">
        <v>0</v>
      </c>
      <c r="I30" s="16">
        <v>284867678</v>
      </c>
      <c r="J30" s="16">
        <v>267517660</v>
      </c>
      <c r="K30" s="16">
        <v>0</v>
      </c>
      <c r="L30" s="16">
        <v>0</v>
      </c>
      <c r="M30" s="16">
        <f t="shared" si="2"/>
        <v>267517660</v>
      </c>
    </row>
    <row r="31" spans="1:13" ht="15.75">
      <c r="A31" s="15" t="s">
        <v>121</v>
      </c>
      <c r="B31" s="16">
        <v>85868584</v>
      </c>
      <c r="C31" s="16">
        <v>5000000</v>
      </c>
      <c r="D31" s="16">
        <v>0</v>
      </c>
      <c r="E31" s="16">
        <f t="shared" si="3"/>
        <v>90868584</v>
      </c>
      <c r="F31" s="16">
        <v>85868584</v>
      </c>
      <c r="G31" s="16">
        <v>5000000</v>
      </c>
      <c r="H31" s="16">
        <v>0</v>
      </c>
      <c r="I31" s="16">
        <v>90868584</v>
      </c>
      <c r="J31" s="16">
        <v>71761494</v>
      </c>
      <c r="K31" s="16">
        <v>0</v>
      </c>
      <c r="L31" s="16">
        <v>0</v>
      </c>
      <c r="M31" s="16">
        <f t="shared" si="2"/>
        <v>71761494</v>
      </c>
    </row>
    <row r="32" spans="1:13" ht="15.75" customHeight="1">
      <c r="A32" s="15" t="s">
        <v>122</v>
      </c>
      <c r="B32" s="16">
        <v>0</v>
      </c>
      <c r="C32" s="16">
        <v>0</v>
      </c>
      <c r="D32" s="16">
        <v>3000000</v>
      </c>
      <c r="E32" s="16">
        <f t="shared" si="3"/>
        <v>3000000</v>
      </c>
      <c r="F32" s="16">
        <v>0</v>
      </c>
      <c r="G32" s="16">
        <v>0</v>
      </c>
      <c r="H32" s="16">
        <v>3000000</v>
      </c>
      <c r="I32" s="16">
        <v>3000000</v>
      </c>
      <c r="J32" s="16">
        <v>0</v>
      </c>
      <c r="K32" s="16">
        <v>0</v>
      </c>
      <c r="L32" s="16">
        <v>0</v>
      </c>
      <c r="M32" s="16">
        <f t="shared" si="2"/>
        <v>0</v>
      </c>
    </row>
    <row r="33" spans="1:13" ht="15.75" customHeight="1">
      <c r="A33" s="72" t="s">
        <v>107</v>
      </c>
      <c r="B33" s="16">
        <v>622300</v>
      </c>
      <c r="C33" s="16">
        <v>0</v>
      </c>
      <c r="D33" s="16">
        <v>0</v>
      </c>
      <c r="E33" s="16">
        <f>SUM(B33:D33)</f>
        <v>622300</v>
      </c>
      <c r="F33" s="16">
        <v>622300</v>
      </c>
      <c r="G33" s="16">
        <v>0</v>
      </c>
      <c r="H33" s="16">
        <v>0</v>
      </c>
      <c r="I33" s="16">
        <v>622300</v>
      </c>
      <c r="J33" s="16">
        <v>622300</v>
      </c>
      <c r="K33" s="16">
        <v>0</v>
      </c>
      <c r="L33" s="16">
        <v>0</v>
      </c>
      <c r="M33" s="16">
        <f t="shared" si="2"/>
        <v>622300</v>
      </c>
    </row>
    <row r="34" spans="1:13" ht="15.75">
      <c r="A34" s="72" t="s">
        <v>2</v>
      </c>
      <c r="B34" s="16">
        <v>15580361</v>
      </c>
      <c r="C34" s="16">
        <v>0</v>
      </c>
      <c r="D34" s="16">
        <v>0</v>
      </c>
      <c r="E34" s="16">
        <f t="shared" si="3"/>
        <v>15580361</v>
      </c>
      <c r="F34" s="16">
        <v>15580361</v>
      </c>
      <c r="G34" s="16">
        <v>0</v>
      </c>
      <c r="H34" s="16">
        <v>0</v>
      </c>
      <c r="I34" s="16">
        <v>15580361</v>
      </c>
      <c r="J34" s="16">
        <v>16635732</v>
      </c>
      <c r="K34" s="16">
        <v>0</v>
      </c>
      <c r="L34" s="16">
        <v>0</v>
      </c>
      <c r="M34" s="16">
        <f t="shared" si="2"/>
        <v>16635732</v>
      </c>
    </row>
    <row r="35" spans="1:13" ht="15.75">
      <c r="A35" s="64" t="s">
        <v>4</v>
      </c>
      <c r="B35" s="16">
        <v>3745300</v>
      </c>
      <c r="C35" s="16">
        <v>0</v>
      </c>
      <c r="D35" s="16">
        <v>0</v>
      </c>
      <c r="E35" s="16">
        <f>SUM(B35:D35)</f>
        <v>3745300</v>
      </c>
      <c r="F35" s="16">
        <v>4554457</v>
      </c>
      <c r="G35" s="16">
        <v>0</v>
      </c>
      <c r="H35" s="16">
        <v>0</v>
      </c>
      <c r="I35" s="16">
        <v>4554457</v>
      </c>
      <c r="J35" s="16">
        <v>1157540</v>
      </c>
      <c r="K35" s="16">
        <v>0</v>
      </c>
      <c r="L35" s="16">
        <v>0</v>
      </c>
      <c r="M35" s="16">
        <f t="shared" si="2"/>
        <v>1157540</v>
      </c>
    </row>
    <row r="36" spans="1:13" ht="15.75">
      <c r="A36" s="15" t="s">
        <v>108</v>
      </c>
      <c r="B36" s="16">
        <v>13163901</v>
      </c>
      <c r="C36" s="16">
        <v>0</v>
      </c>
      <c r="D36" s="16">
        <v>0</v>
      </c>
      <c r="E36" s="16">
        <f>SUM(B36:D36)</f>
        <v>13163901</v>
      </c>
      <c r="F36" s="16">
        <v>16161101</v>
      </c>
      <c r="G36" s="16">
        <v>0</v>
      </c>
      <c r="H36" s="16">
        <v>0</v>
      </c>
      <c r="I36" s="16">
        <v>16161101</v>
      </c>
      <c r="J36" s="16">
        <v>18957441</v>
      </c>
      <c r="K36" s="16">
        <v>0</v>
      </c>
      <c r="L36" s="16">
        <v>0</v>
      </c>
      <c r="M36" s="16">
        <f t="shared" si="2"/>
        <v>18957441</v>
      </c>
    </row>
    <row r="37" spans="1:13" ht="15.75">
      <c r="A37" s="15" t="s">
        <v>126</v>
      </c>
      <c r="B37" s="16">
        <v>0</v>
      </c>
      <c r="C37" s="16">
        <v>11250000</v>
      </c>
      <c r="D37" s="16">
        <v>0</v>
      </c>
      <c r="E37" s="16">
        <f>SUM(B37:D37)</f>
        <v>11250000</v>
      </c>
      <c r="F37" s="16">
        <v>0</v>
      </c>
      <c r="G37" s="16">
        <v>14750000</v>
      </c>
      <c r="H37" s="16">
        <v>0</v>
      </c>
      <c r="I37" s="16">
        <v>14750000</v>
      </c>
      <c r="J37" s="16">
        <v>0</v>
      </c>
      <c r="K37" s="16">
        <v>6722468</v>
      </c>
      <c r="L37" s="16">
        <v>0</v>
      </c>
      <c r="M37" s="16">
        <f t="shared" si="2"/>
        <v>6722468</v>
      </c>
    </row>
    <row r="38" spans="1:13" ht="15.75">
      <c r="A38" s="72" t="s">
        <v>3</v>
      </c>
      <c r="B38" s="16">
        <v>1731698</v>
      </c>
      <c r="C38" s="16">
        <v>0</v>
      </c>
      <c r="D38" s="16">
        <v>0</v>
      </c>
      <c r="E38" s="16">
        <f t="shared" si="3"/>
        <v>1731698</v>
      </c>
      <c r="F38" s="16">
        <v>1731698</v>
      </c>
      <c r="G38" s="16">
        <v>0</v>
      </c>
      <c r="H38" s="16">
        <v>0</v>
      </c>
      <c r="I38" s="16">
        <v>1731698</v>
      </c>
      <c r="J38" s="16">
        <v>1404255</v>
      </c>
      <c r="K38" s="16">
        <v>0</v>
      </c>
      <c r="L38" s="16">
        <v>0</v>
      </c>
      <c r="M38" s="16">
        <f t="shared" si="2"/>
        <v>1404255</v>
      </c>
    </row>
    <row r="39" spans="1:13" ht="15.75" customHeight="1">
      <c r="A39" s="15" t="s">
        <v>123</v>
      </c>
      <c r="B39" s="16">
        <v>2703295</v>
      </c>
      <c r="C39" s="16">
        <v>0</v>
      </c>
      <c r="D39" s="16">
        <v>0</v>
      </c>
      <c r="E39" s="16">
        <f t="shared" si="3"/>
        <v>2703295</v>
      </c>
      <c r="F39" s="16">
        <v>2703295</v>
      </c>
      <c r="G39" s="16">
        <v>0</v>
      </c>
      <c r="H39" s="16">
        <v>0</v>
      </c>
      <c r="I39" s="16">
        <v>2703295</v>
      </c>
      <c r="J39" s="16">
        <v>2551087</v>
      </c>
      <c r="K39" s="16">
        <v>0</v>
      </c>
      <c r="L39" s="16">
        <v>0</v>
      </c>
      <c r="M39" s="16">
        <f t="shared" si="2"/>
        <v>2551087</v>
      </c>
    </row>
    <row r="40" spans="1:13" ht="15.75">
      <c r="A40" s="59" t="s">
        <v>11</v>
      </c>
      <c r="B40" s="39">
        <f>SUM(B21:B39)</f>
        <v>897831779</v>
      </c>
      <c r="C40" s="39">
        <f>SUM(C21:C39)</f>
        <v>278248058</v>
      </c>
      <c r="D40" s="39">
        <f>SUM(D21:D39)</f>
        <v>3000000</v>
      </c>
      <c r="E40" s="39">
        <f>SUM(E21:E39)</f>
        <v>1179079837</v>
      </c>
      <c r="F40" s="39">
        <v>858699231</v>
      </c>
      <c r="G40" s="39">
        <v>292637289</v>
      </c>
      <c r="H40" s="39">
        <v>3000000</v>
      </c>
      <c r="I40" s="39">
        <v>1154336520</v>
      </c>
      <c r="J40" s="39">
        <f>SUM(J21:J39)</f>
        <v>1065374328</v>
      </c>
      <c r="K40" s="39">
        <f>SUM(K21:K39)</f>
        <v>9135624</v>
      </c>
      <c r="L40" s="39">
        <f>SUM(L21:L39)</f>
        <v>0</v>
      </c>
      <c r="M40" s="39">
        <f>SUM(M21:M39)</f>
        <v>1074509952</v>
      </c>
    </row>
    <row r="41" spans="1:13" ht="15.75">
      <c r="A41" s="72" t="s">
        <v>115</v>
      </c>
      <c r="B41" s="16">
        <v>1128600</v>
      </c>
      <c r="C41" s="16">
        <v>0</v>
      </c>
      <c r="D41" s="16">
        <v>0</v>
      </c>
      <c r="E41" s="78">
        <f>SUM(B41:D41)</f>
        <v>1128600</v>
      </c>
      <c r="F41" s="16">
        <v>19044050</v>
      </c>
      <c r="G41" s="16">
        <v>0</v>
      </c>
      <c r="H41" s="16">
        <v>0</v>
      </c>
      <c r="I41" s="16">
        <v>19044050</v>
      </c>
      <c r="J41" s="16">
        <v>19012700</v>
      </c>
      <c r="K41" s="16">
        <v>0</v>
      </c>
      <c r="L41" s="16">
        <v>0</v>
      </c>
      <c r="M41" s="16">
        <f>SUM(J41:L41)</f>
        <v>19012700</v>
      </c>
    </row>
    <row r="42" spans="1:13" ht="15.75">
      <c r="A42" s="15" t="s">
        <v>123</v>
      </c>
      <c r="B42" s="16">
        <v>38932203</v>
      </c>
      <c r="C42" s="16">
        <v>0</v>
      </c>
      <c r="D42" s="16">
        <v>0</v>
      </c>
      <c r="E42" s="78">
        <f>SUM(B42:D42)</f>
        <v>38932203</v>
      </c>
      <c r="F42" s="16">
        <v>38932203</v>
      </c>
      <c r="G42" s="16">
        <v>0</v>
      </c>
      <c r="H42" s="16">
        <v>0</v>
      </c>
      <c r="I42" s="16">
        <v>38932203</v>
      </c>
      <c r="J42" s="16">
        <v>34287913</v>
      </c>
      <c r="K42" s="16">
        <v>0</v>
      </c>
      <c r="L42" s="16">
        <v>0</v>
      </c>
      <c r="M42" s="16">
        <f>SUM(J42:L42)</f>
        <v>34287913</v>
      </c>
    </row>
    <row r="43" spans="1:13" ht="15.75">
      <c r="A43" s="52" t="s">
        <v>124</v>
      </c>
      <c r="B43" s="39">
        <f>SUM(B41:B42)</f>
        <v>40060803</v>
      </c>
      <c r="C43" s="39">
        <f>SUM(C41:C42)</f>
        <v>0</v>
      </c>
      <c r="D43" s="39">
        <f>SUM(D41:D42)</f>
        <v>0</v>
      </c>
      <c r="E43" s="39">
        <f>SUM(E41:E42)</f>
        <v>40060803</v>
      </c>
      <c r="F43" s="39">
        <v>57976253</v>
      </c>
      <c r="G43" s="39">
        <v>0</v>
      </c>
      <c r="H43" s="39">
        <v>0</v>
      </c>
      <c r="I43" s="39">
        <v>57976253</v>
      </c>
      <c r="J43" s="39">
        <f>SUM(J41:J42)</f>
        <v>53300613</v>
      </c>
      <c r="K43" s="39">
        <f>SUM(K41:K42)</f>
        <v>0</v>
      </c>
      <c r="L43" s="39">
        <f>SUM(L41:L42)</f>
        <v>0</v>
      </c>
      <c r="M43" s="39">
        <f>SUM(M41:M42)</f>
        <v>53300613</v>
      </c>
    </row>
    <row r="44" spans="1:13" ht="31.5">
      <c r="A44" s="72" t="s">
        <v>105</v>
      </c>
      <c r="B44" s="16">
        <v>775743877</v>
      </c>
      <c r="C44" s="16">
        <v>345198573</v>
      </c>
      <c r="D44" s="16">
        <v>0</v>
      </c>
      <c r="E44" s="16">
        <f aca="true" t="shared" si="4" ref="E44:E52">SUM(B44:D44)</f>
        <v>1120942450</v>
      </c>
      <c r="F44" s="16">
        <v>813602085</v>
      </c>
      <c r="G44" s="16">
        <v>278588690</v>
      </c>
      <c r="H44" s="16">
        <v>0</v>
      </c>
      <c r="I44" s="16">
        <v>1092190775</v>
      </c>
      <c r="J44" s="16">
        <v>699675618</v>
      </c>
      <c r="K44" s="16">
        <v>240563389</v>
      </c>
      <c r="L44" s="16">
        <v>0</v>
      </c>
      <c r="M44" s="16">
        <f aca="true" t="shared" si="5" ref="M44:M52">SUM(J44:L44)</f>
        <v>940239007</v>
      </c>
    </row>
    <row r="45" spans="1:13" ht="15.75">
      <c r="A45" s="15" t="s">
        <v>121</v>
      </c>
      <c r="B45" s="16">
        <v>6000000</v>
      </c>
      <c r="C45" s="16">
        <v>0</v>
      </c>
      <c r="D45" s="16">
        <v>0</v>
      </c>
      <c r="E45" s="16">
        <f>SUM(B45:D45)</f>
        <v>6000000</v>
      </c>
      <c r="F45" s="16">
        <v>6000000</v>
      </c>
      <c r="G45" s="16">
        <v>0</v>
      </c>
      <c r="H45" s="16">
        <v>0</v>
      </c>
      <c r="I45" s="16">
        <v>6000000</v>
      </c>
      <c r="J45" s="16">
        <v>6000000</v>
      </c>
      <c r="K45" s="16">
        <v>0</v>
      </c>
      <c r="L45" s="16">
        <v>0</v>
      </c>
      <c r="M45" s="16">
        <f t="shared" si="5"/>
        <v>6000000</v>
      </c>
    </row>
    <row r="46" spans="1:13" ht="15.75">
      <c r="A46" s="72" t="s">
        <v>115</v>
      </c>
      <c r="B46" s="16">
        <v>0</v>
      </c>
      <c r="C46" s="16">
        <v>0</v>
      </c>
      <c r="D46" s="16">
        <v>0</v>
      </c>
      <c r="E46" s="16">
        <f>SUM(B46:D46)</f>
        <v>0</v>
      </c>
      <c r="F46" s="16">
        <v>0</v>
      </c>
      <c r="G46" s="16">
        <v>0</v>
      </c>
      <c r="H46" s="16">
        <v>0</v>
      </c>
      <c r="I46" s="16">
        <v>0</v>
      </c>
      <c r="J46" s="16">
        <v>69600</v>
      </c>
      <c r="K46" s="16">
        <v>0</v>
      </c>
      <c r="L46" s="16">
        <v>0</v>
      </c>
      <c r="M46" s="16">
        <f>SUM(J46:L46)</f>
        <v>69600</v>
      </c>
    </row>
    <row r="47" spans="1:13" ht="15.75">
      <c r="A47" s="15" t="s">
        <v>108</v>
      </c>
      <c r="B47" s="16">
        <v>7000000</v>
      </c>
      <c r="C47" s="16">
        <v>83447000</v>
      </c>
      <c r="D47" s="16">
        <v>0</v>
      </c>
      <c r="E47" s="16">
        <f t="shared" si="4"/>
        <v>90447000</v>
      </c>
      <c r="F47" s="16">
        <v>7000000</v>
      </c>
      <c r="G47" s="16">
        <v>80519000</v>
      </c>
      <c r="H47" s="16">
        <v>0</v>
      </c>
      <c r="I47" s="16">
        <v>87519000</v>
      </c>
      <c r="J47" s="16">
        <v>7000000</v>
      </c>
      <c r="K47" s="16">
        <v>70519000</v>
      </c>
      <c r="L47" s="16">
        <v>0</v>
      </c>
      <c r="M47" s="16">
        <f t="shared" si="5"/>
        <v>77519000</v>
      </c>
    </row>
    <row r="48" spans="1:13" ht="15.75" customHeight="1">
      <c r="A48" s="15" t="s">
        <v>126</v>
      </c>
      <c r="B48" s="16">
        <v>0</v>
      </c>
      <c r="C48" s="16">
        <v>68220000</v>
      </c>
      <c r="D48" s="16">
        <v>0</v>
      </c>
      <c r="E48" s="16">
        <f t="shared" si="4"/>
        <v>68220000</v>
      </c>
      <c r="F48" s="16">
        <v>0</v>
      </c>
      <c r="G48" s="16">
        <v>106498000</v>
      </c>
      <c r="H48" s="16">
        <v>0</v>
      </c>
      <c r="I48" s="16">
        <v>106498000</v>
      </c>
      <c r="J48" s="16">
        <v>0</v>
      </c>
      <c r="K48" s="16">
        <v>105348000</v>
      </c>
      <c r="L48" s="16">
        <v>0</v>
      </c>
      <c r="M48" s="16">
        <f t="shared" si="5"/>
        <v>105348000</v>
      </c>
    </row>
    <row r="49" spans="1:13" ht="15.75" customHeight="1">
      <c r="A49" s="15" t="s">
        <v>118</v>
      </c>
      <c r="B49" s="16">
        <v>0</v>
      </c>
      <c r="C49" s="16">
        <v>0</v>
      </c>
      <c r="D49" s="16">
        <v>0</v>
      </c>
      <c r="E49" s="16">
        <f t="shared" si="4"/>
        <v>0</v>
      </c>
      <c r="F49" s="16">
        <v>0</v>
      </c>
      <c r="G49" s="16">
        <v>0</v>
      </c>
      <c r="H49" s="16">
        <v>0</v>
      </c>
      <c r="I49" s="16">
        <f>SUM(F49:H49)</f>
        <v>0</v>
      </c>
      <c r="J49" s="16">
        <v>0</v>
      </c>
      <c r="K49" s="16">
        <v>1000000</v>
      </c>
      <c r="L49" s="16">
        <v>0</v>
      </c>
      <c r="M49" s="16">
        <f>SUM(J49:L49)</f>
        <v>1000000</v>
      </c>
    </row>
    <row r="50" spans="1:13" ht="15.75" customHeight="1">
      <c r="A50" s="72" t="s">
        <v>76</v>
      </c>
      <c r="B50" s="16">
        <v>0</v>
      </c>
      <c r="C50" s="16">
        <v>0</v>
      </c>
      <c r="D50" s="16">
        <v>0</v>
      </c>
      <c r="E50" s="16">
        <f>SUM(B50:D50)</f>
        <v>0</v>
      </c>
      <c r="F50" s="16">
        <v>0</v>
      </c>
      <c r="G50" s="16">
        <v>0</v>
      </c>
      <c r="H50" s="16">
        <v>0</v>
      </c>
      <c r="I50" s="16">
        <f>SUM(F50:H50)</f>
        <v>0</v>
      </c>
      <c r="J50" s="16">
        <v>4833107</v>
      </c>
      <c r="K50" s="16">
        <v>0</v>
      </c>
      <c r="L50" s="16">
        <v>0</v>
      </c>
      <c r="M50" s="16">
        <f>SUM(J50:L50)</f>
        <v>4833107</v>
      </c>
    </row>
    <row r="51" spans="1:13" ht="15.75">
      <c r="A51" s="15" t="s">
        <v>127</v>
      </c>
      <c r="B51" s="16">
        <v>0</v>
      </c>
      <c r="C51" s="16">
        <v>6000000</v>
      </c>
      <c r="D51" s="16">
        <v>0</v>
      </c>
      <c r="E51" s="16">
        <f t="shared" si="4"/>
        <v>6000000</v>
      </c>
      <c r="F51" s="16">
        <v>0</v>
      </c>
      <c r="G51" s="16">
        <v>7000000</v>
      </c>
      <c r="H51" s="16">
        <v>0</v>
      </c>
      <c r="I51" s="16">
        <v>7000000</v>
      </c>
      <c r="J51" s="16">
        <v>0</v>
      </c>
      <c r="K51" s="16">
        <v>5874000</v>
      </c>
      <c r="L51" s="16">
        <v>0</v>
      </c>
      <c r="M51" s="16">
        <f t="shared" si="5"/>
        <v>5874000</v>
      </c>
    </row>
    <row r="52" spans="1:13" ht="15.75">
      <c r="A52" s="15" t="s">
        <v>128</v>
      </c>
      <c r="B52" s="16">
        <v>0</v>
      </c>
      <c r="C52" s="16">
        <v>18000000</v>
      </c>
      <c r="D52" s="16">
        <v>0</v>
      </c>
      <c r="E52" s="16">
        <f t="shared" si="4"/>
        <v>18000000</v>
      </c>
      <c r="F52" s="16">
        <v>0</v>
      </c>
      <c r="G52" s="16">
        <v>18000000</v>
      </c>
      <c r="H52" s="16">
        <v>0</v>
      </c>
      <c r="I52" s="16">
        <v>18000000</v>
      </c>
      <c r="J52" s="16">
        <v>0</v>
      </c>
      <c r="K52" s="16">
        <v>12435000</v>
      </c>
      <c r="L52" s="16">
        <v>0</v>
      </c>
      <c r="M52" s="16">
        <f t="shared" si="5"/>
        <v>12435000</v>
      </c>
    </row>
    <row r="53" spans="1:13" ht="15.75">
      <c r="A53" s="52" t="s">
        <v>125</v>
      </c>
      <c r="B53" s="39">
        <f>SUM(B44:B52)</f>
        <v>788743877</v>
      </c>
      <c r="C53" s="39">
        <f>SUM(C44:C52)</f>
        <v>520865573</v>
      </c>
      <c r="D53" s="39">
        <f>SUM(D44:D52)</f>
        <v>0</v>
      </c>
      <c r="E53" s="39">
        <f>SUM(E44:E52)</f>
        <v>1309609450</v>
      </c>
      <c r="F53" s="39">
        <v>826602085</v>
      </c>
      <c r="G53" s="39">
        <v>490605690</v>
      </c>
      <c r="H53" s="39">
        <v>0</v>
      </c>
      <c r="I53" s="39">
        <v>1317207775</v>
      </c>
      <c r="J53" s="39">
        <f>SUM(J44:J52)</f>
        <v>717578325</v>
      </c>
      <c r="K53" s="39">
        <f>SUM(K44:K52)</f>
        <v>435739389</v>
      </c>
      <c r="L53" s="39">
        <f>SUM(L44:L52)</f>
        <v>0</v>
      </c>
      <c r="M53" s="39">
        <f>SUM(M44:M52)</f>
        <v>1153317714</v>
      </c>
    </row>
    <row r="54" spans="1:13" ht="15.75">
      <c r="A54" s="25" t="s">
        <v>130</v>
      </c>
      <c r="B54" s="16">
        <f>8!B18</f>
        <v>33000000</v>
      </c>
      <c r="C54" s="16">
        <f>8!C18</f>
        <v>111707963</v>
      </c>
      <c r="D54" s="16">
        <f>8!D18</f>
        <v>0</v>
      </c>
      <c r="E54" s="16">
        <f>8!E18</f>
        <v>144707963</v>
      </c>
      <c r="F54" s="16">
        <f>8!F18</f>
        <v>27613985</v>
      </c>
      <c r="G54" s="16">
        <f>8!G18</f>
        <v>45118500</v>
      </c>
      <c r="H54" s="16">
        <f>8!H18</f>
        <v>0</v>
      </c>
      <c r="I54" s="16">
        <f>8!I18</f>
        <v>72732485</v>
      </c>
      <c r="J54" s="16">
        <v>0</v>
      </c>
      <c r="K54" s="16">
        <v>0</v>
      </c>
      <c r="L54" s="16">
        <v>0</v>
      </c>
      <c r="M54" s="16">
        <v>0</v>
      </c>
    </row>
    <row r="55" spans="1:13" ht="15.75">
      <c r="A55" s="25" t="s">
        <v>131</v>
      </c>
      <c r="B55" s="16">
        <f>8!B19</f>
        <v>144076000</v>
      </c>
      <c r="C55" s="16">
        <f>8!C19</f>
        <v>0</v>
      </c>
      <c r="D55" s="16">
        <f>8!D19</f>
        <v>0</v>
      </c>
      <c r="E55" s="16">
        <f>8!E19</f>
        <v>144076000</v>
      </c>
      <c r="F55" s="16">
        <f>8!F19</f>
        <v>80859775</v>
      </c>
      <c r="G55" s="16">
        <f>8!G19</f>
        <v>0</v>
      </c>
      <c r="H55" s="16">
        <f>8!H19</f>
        <v>0</v>
      </c>
      <c r="I55" s="16">
        <f>8!I19</f>
        <v>80859775</v>
      </c>
      <c r="J55" s="16">
        <v>0</v>
      </c>
      <c r="K55" s="16">
        <v>0</v>
      </c>
      <c r="L55" s="16">
        <v>0</v>
      </c>
      <c r="M55" s="16">
        <v>0</v>
      </c>
    </row>
    <row r="56" spans="1:13" ht="15.75">
      <c r="A56" s="24" t="s">
        <v>132</v>
      </c>
      <c r="B56" s="39">
        <f>B15+B20+B40+B43+B53</f>
        <v>1810055183</v>
      </c>
      <c r="C56" s="39">
        <f>C15+C20+C40+C43+C53</f>
        <v>807340531</v>
      </c>
      <c r="D56" s="39">
        <f>D15+D20+D40+D43+D53</f>
        <v>3000000</v>
      </c>
      <c r="E56" s="39">
        <f>E15+E20+E40+E43+E53</f>
        <v>2620395714</v>
      </c>
      <c r="F56" s="39">
        <v>1852872412</v>
      </c>
      <c r="G56" s="39">
        <v>792632919</v>
      </c>
      <c r="H56" s="39">
        <v>3000000</v>
      </c>
      <c r="I56" s="39">
        <v>2648505331</v>
      </c>
      <c r="J56" s="39">
        <f>J15+J20+J40+J43+J53</f>
        <v>1949779259</v>
      </c>
      <c r="K56" s="39">
        <f>K15+K20+K40+K43+K53</f>
        <v>447153766</v>
      </c>
      <c r="L56" s="39">
        <f>L15+L20+L40+L43+L53</f>
        <v>0</v>
      </c>
      <c r="M56" s="39">
        <f>M15+M20+M40+M43+M53</f>
        <v>2396933025</v>
      </c>
    </row>
    <row r="57" spans="1:13" ht="15.75">
      <c r="A57" s="15" t="s">
        <v>121</v>
      </c>
      <c r="B57" s="16">
        <v>36360000</v>
      </c>
      <c r="C57" s="16">
        <v>26238412</v>
      </c>
      <c r="D57" s="16">
        <v>0</v>
      </c>
      <c r="E57" s="16">
        <f aca="true" t="shared" si="6" ref="E57:E65">SUM(B57:D57)</f>
        <v>62598412</v>
      </c>
      <c r="F57" s="16">
        <v>34333790</v>
      </c>
      <c r="G57" s="16">
        <v>26238412</v>
      </c>
      <c r="H57" s="16">
        <v>0</v>
      </c>
      <c r="I57" s="16">
        <v>60572202</v>
      </c>
      <c r="J57" s="16">
        <v>38464966</v>
      </c>
      <c r="K57" s="16">
        <v>0</v>
      </c>
      <c r="L57" s="16">
        <v>0</v>
      </c>
      <c r="M57" s="16">
        <f aca="true" t="shared" si="7" ref="M57:M65">SUM(J57:L57)</f>
        <v>38464966</v>
      </c>
    </row>
    <row r="58" spans="1:13" ht="15.75">
      <c r="A58" s="64" t="s">
        <v>4</v>
      </c>
      <c r="B58" s="16">
        <v>5000000</v>
      </c>
      <c r="C58" s="8">
        <v>0</v>
      </c>
      <c r="D58" s="8">
        <v>0</v>
      </c>
      <c r="E58" s="4">
        <f>SUM(B58:D58)</f>
        <v>5000000</v>
      </c>
      <c r="F58" s="16">
        <v>5000000</v>
      </c>
      <c r="G58" s="16">
        <v>0</v>
      </c>
      <c r="H58" s="16">
        <v>0</v>
      </c>
      <c r="I58" s="16">
        <v>5000000</v>
      </c>
      <c r="J58" s="16">
        <v>4981956</v>
      </c>
      <c r="K58" s="16">
        <v>0</v>
      </c>
      <c r="L58" s="16">
        <v>0</v>
      </c>
      <c r="M58" s="16">
        <f t="shared" si="7"/>
        <v>4981956</v>
      </c>
    </row>
    <row r="59" spans="1:13" ht="15.75">
      <c r="A59" s="15" t="s">
        <v>1</v>
      </c>
      <c r="B59" s="16">
        <v>17000000</v>
      </c>
      <c r="C59" s="16">
        <v>0</v>
      </c>
      <c r="D59" s="16">
        <v>0</v>
      </c>
      <c r="E59" s="16">
        <f t="shared" si="6"/>
        <v>17000000</v>
      </c>
      <c r="F59" s="16">
        <v>29980716</v>
      </c>
      <c r="G59" s="16">
        <v>0</v>
      </c>
      <c r="H59" s="16">
        <v>0</v>
      </c>
      <c r="I59" s="16">
        <v>29980716</v>
      </c>
      <c r="J59" s="16">
        <v>16687492</v>
      </c>
      <c r="K59" s="16">
        <v>0</v>
      </c>
      <c r="L59" s="16">
        <v>0</v>
      </c>
      <c r="M59" s="16">
        <f t="shared" si="7"/>
        <v>16687492</v>
      </c>
    </row>
    <row r="60" spans="1:13" ht="15.75">
      <c r="A60" s="72" t="s">
        <v>2</v>
      </c>
      <c r="B60" s="16">
        <v>0</v>
      </c>
      <c r="C60" s="16">
        <v>0</v>
      </c>
      <c r="D60" s="16">
        <v>0</v>
      </c>
      <c r="E60" s="16">
        <f>SUM(B60:D60)</f>
        <v>0</v>
      </c>
      <c r="F60" s="16">
        <v>979234</v>
      </c>
      <c r="G60" s="16">
        <v>0</v>
      </c>
      <c r="H60" s="16">
        <v>0</v>
      </c>
      <c r="I60" s="16">
        <v>979234</v>
      </c>
      <c r="J60" s="16">
        <v>979234</v>
      </c>
      <c r="K60" s="16">
        <v>0</v>
      </c>
      <c r="L60" s="16">
        <v>0</v>
      </c>
      <c r="M60" s="16">
        <f>SUM(J60:L60)</f>
        <v>979234</v>
      </c>
    </row>
    <row r="61" spans="1:13" ht="15.75">
      <c r="A61" s="72" t="s">
        <v>107</v>
      </c>
      <c r="B61" s="16">
        <v>0</v>
      </c>
      <c r="C61" s="16">
        <v>0</v>
      </c>
      <c r="D61" s="16">
        <v>0</v>
      </c>
      <c r="E61" s="16">
        <f>SUM(B61:D61)</f>
        <v>0</v>
      </c>
      <c r="F61" s="16">
        <v>29884721</v>
      </c>
      <c r="G61" s="16">
        <v>0</v>
      </c>
      <c r="H61" s="16">
        <v>0</v>
      </c>
      <c r="I61" s="16">
        <v>29884721</v>
      </c>
      <c r="J61" s="16">
        <v>29884721</v>
      </c>
      <c r="K61" s="16">
        <v>0</v>
      </c>
      <c r="L61" s="16">
        <v>0</v>
      </c>
      <c r="M61" s="16">
        <f>SUM(J61:L61)</f>
        <v>29884721</v>
      </c>
    </row>
    <row r="62" spans="1:13" ht="15.75">
      <c r="A62" s="15" t="s">
        <v>152</v>
      </c>
      <c r="B62" s="16">
        <v>242548516</v>
      </c>
      <c r="C62" s="16">
        <v>0</v>
      </c>
      <c r="D62" s="16">
        <v>0</v>
      </c>
      <c r="E62" s="16">
        <f>SUM(B62:D62)</f>
        <v>242548516</v>
      </c>
      <c r="F62" s="16">
        <v>277180936</v>
      </c>
      <c r="G62" s="16">
        <v>0</v>
      </c>
      <c r="H62" s="16">
        <v>0</v>
      </c>
      <c r="I62" s="16">
        <v>277180936</v>
      </c>
      <c r="J62" s="16">
        <v>69214112</v>
      </c>
      <c r="K62" s="16">
        <v>0</v>
      </c>
      <c r="L62" s="16">
        <v>0</v>
      </c>
      <c r="M62" s="16">
        <f t="shared" si="7"/>
        <v>69214112</v>
      </c>
    </row>
    <row r="63" spans="1:13" ht="15.75">
      <c r="A63" s="15" t="s">
        <v>0</v>
      </c>
      <c r="B63" s="16">
        <v>385928813</v>
      </c>
      <c r="C63" s="16">
        <v>826896158</v>
      </c>
      <c r="D63" s="16">
        <v>0</v>
      </c>
      <c r="E63" s="16">
        <f t="shared" si="6"/>
        <v>1212824971</v>
      </c>
      <c r="F63" s="16">
        <v>301559769</v>
      </c>
      <c r="G63" s="16">
        <v>829920625</v>
      </c>
      <c r="H63" s="16">
        <v>0</v>
      </c>
      <c r="I63" s="16">
        <v>1131480394</v>
      </c>
      <c r="J63" s="16">
        <v>257684721</v>
      </c>
      <c r="K63" s="16">
        <v>172847814</v>
      </c>
      <c r="L63" s="16">
        <v>0</v>
      </c>
      <c r="M63" s="16">
        <f t="shared" si="7"/>
        <v>430532535</v>
      </c>
    </row>
    <row r="64" spans="1:13" ht="31.5">
      <c r="A64" s="72" t="s">
        <v>105</v>
      </c>
      <c r="B64" s="16">
        <v>19947398</v>
      </c>
      <c r="C64" s="16">
        <v>0</v>
      </c>
      <c r="D64" s="16">
        <v>0</v>
      </c>
      <c r="E64" s="16">
        <f t="shared" si="6"/>
        <v>19947398</v>
      </c>
      <c r="F64" s="16">
        <v>20957608</v>
      </c>
      <c r="G64" s="16">
        <v>25661368</v>
      </c>
      <c r="H64" s="16">
        <v>0</v>
      </c>
      <c r="I64" s="16">
        <v>46618976</v>
      </c>
      <c r="J64" s="16">
        <v>31919604</v>
      </c>
      <c r="K64" s="16">
        <v>410180</v>
      </c>
      <c r="L64" s="16">
        <v>0</v>
      </c>
      <c r="M64" s="16">
        <f t="shared" si="7"/>
        <v>32329784</v>
      </c>
    </row>
    <row r="65" spans="1:13" ht="15.75">
      <c r="A65" s="15" t="s">
        <v>108</v>
      </c>
      <c r="B65" s="16">
        <v>418125116</v>
      </c>
      <c r="C65" s="16">
        <v>17875250</v>
      </c>
      <c r="D65" s="16">
        <v>0</v>
      </c>
      <c r="E65" s="16">
        <f t="shared" si="6"/>
        <v>436000366</v>
      </c>
      <c r="F65" s="16">
        <v>418125116</v>
      </c>
      <c r="G65" s="16">
        <v>37875250</v>
      </c>
      <c r="H65" s="16">
        <v>0</v>
      </c>
      <c r="I65" s="16">
        <v>456000366</v>
      </c>
      <c r="J65" s="16">
        <v>307350584</v>
      </c>
      <c r="K65" s="16">
        <v>20915987</v>
      </c>
      <c r="L65" s="16">
        <v>0</v>
      </c>
      <c r="M65" s="16">
        <f t="shared" si="7"/>
        <v>328266571</v>
      </c>
    </row>
    <row r="66" spans="1:13" ht="15.75">
      <c r="A66" s="60" t="s">
        <v>133</v>
      </c>
      <c r="B66" s="39">
        <f>SUM(B57:B65)</f>
        <v>1124909843</v>
      </c>
      <c r="C66" s="39">
        <f>SUM(C57:C65)</f>
        <v>871009820</v>
      </c>
      <c r="D66" s="39">
        <f>SUM(D57:D65)</f>
        <v>0</v>
      </c>
      <c r="E66" s="39">
        <f>SUM(E57:E65)</f>
        <v>1995919663</v>
      </c>
      <c r="F66" s="39">
        <v>1118001890</v>
      </c>
      <c r="G66" s="39">
        <v>919695655</v>
      </c>
      <c r="H66" s="39">
        <v>0</v>
      </c>
      <c r="I66" s="39">
        <v>2037697545</v>
      </c>
      <c r="J66" s="39">
        <f>SUM(J57:J65)</f>
        <v>757167390</v>
      </c>
      <c r="K66" s="39">
        <f>SUM(K57:K65)</f>
        <v>194173981</v>
      </c>
      <c r="L66" s="39">
        <f>SUM(L57:L65)</f>
        <v>0</v>
      </c>
      <c r="M66" s="39">
        <f>SUM(M57:M65)</f>
        <v>951341371</v>
      </c>
    </row>
    <row r="67" spans="1:13" ht="15.75">
      <c r="A67" s="72" t="s">
        <v>2</v>
      </c>
      <c r="B67" s="16">
        <v>6350000</v>
      </c>
      <c r="C67" s="16">
        <v>0</v>
      </c>
      <c r="D67" s="16">
        <v>0</v>
      </c>
      <c r="E67" s="16">
        <f aca="true" t="shared" si="8" ref="E67:E72">SUM(B67:D67)</f>
        <v>6350000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f aca="true" t="shared" si="9" ref="M67:M72">SUM(J67:L67)</f>
        <v>0</v>
      </c>
    </row>
    <row r="68" spans="1:13" ht="15.75">
      <c r="A68" s="15" t="s">
        <v>1</v>
      </c>
      <c r="B68" s="16">
        <v>0</v>
      </c>
      <c r="C68" s="16">
        <v>0</v>
      </c>
      <c r="D68" s="16">
        <v>0</v>
      </c>
      <c r="E68" s="16">
        <f t="shared" si="8"/>
        <v>0</v>
      </c>
      <c r="F68" s="16">
        <v>3572896</v>
      </c>
      <c r="G68" s="16">
        <v>0</v>
      </c>
      <c r="H68" s="16">
        <v>0</v>
      </c>
      <c r="I68" s="16">
        <v>3572896</v>
      </c>
      <c r="J68" s="16">
        <v>3572896</v>
      </c>
      <c r="K68" s="16">
        <v>0</v>
      </c>
      <c r="L68" s="16">
        <v>0</v>
      </c>
      <c r="M68" s="16">
        <f t="shared" si="9"/>
        <v>3572896</v>
      </c>
    </row>
    <row r="69" spans="1:13" ht="15.75">
      <c r="A69" s="15" t="s">
        <v>152</v>
      </c>
      <c r="B69" s="16">
        <v>69000000</v>
      </c>
      <c r="C69" s="16">
        <v>0</v>
      </c>
      <c r="D69" s="16">
        <v>0</v>
      </c>
      <c r="E69" s="16">
        <f t="shared" si="8"/>
        <v>69000000</v>
      </c>
      <c r="F69" s="16">
        <v>77898179</v>
      </c>
      <c r="G69" s="16">
        <v>0</v>
      </c>
      <c r="H69" s="16">
        <v>0</v>
      </c>
      <c r="I69" s="16">
        <v>77898179</v>
      </c>
      <c r="J69" s="16">
        <v>27369519</v>
      </c>
      <c r="K69" s="16">
        <v>0</v>
      </c>
      <c r="L69" s="16">
        <v>0</v>
      </c>
      <c r="M69" s="16">
        <f t="shared" si="9"/>
        <v>27369519</v>
      </c>
    </row>
    <row r="70" spans="1:13" ht="15.75">
      <c r="A70" s="72" t="s">
        <v>107</v>
      </c>
      <c r="B70" s="16">
        <v>154185479</v>
      </c>
      <c r="C70" s="16">
        <v>0</v>
      </c>
      <c r="D70" s="16">
        <v>0</v>
      </c>
      <c r="E70" s="16">
        <f t="shared" si="8"/>
        <v>154185479</v>
      </c>
      <c r="F70" s="16">
        <v>95518984</v>
      </c>
      <c r="G70" s="16">
        <v>0</v>
      </c>
      <c r="H70" s="16">
        <v>0</v>
      </c>
      <c r="I70" s="16">
        <v>95518984</v>
      </c>
      <c r="J70" s="16">
        <v>57073213</v>
      </c>
      <c r="K70" s="16">
        <v>0</v>
      </c>
      <c r="L70" s="16">
        <v>0</v>
      </c>
      <c r="M70" s="16">
        <f t="shared" si="9"/>
        <v>57073213</v>
      </c>
    </row>
    <row r="71" spans="1:13" ht="31.5">
      <c r="A71" s="118" t="s">
        <v>105</v>
      </c>
      <c r="B71" s="16">
        <v>0</v>
      </c>
      <c r="C71" s="16">
        <v>0</v>
      </c>
      <c r="D71" s="16">
        <v>0</v>
      </c>
      <c r="E71" s="16">
        <f t="shared" si="8"/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3408545</v>
      </c>
      <c r="L71" s="16">
        <v>0</v>
      </c>
      <c r="M71" s="16">
        <f t="shared" si="9"/>
        <v>3408545</v>
      </c>
    </row>
    <row r="72" spans="1:13" ht="15.75">
      <c r="A72" s="15" t="s">
        <v>0</v>
      </c>
      <c r="B72" s="16">
        <v>65000000</v>
      </c>
      <c r="C72" s="16">
        <v>328117545</v>
      </c>
      <c r="D72" s="16">
        <v>0</v>
      </c>
      <c r="E72" s="16">
        <f t="shared" si="8"/>
        <v>393117545</v>
      </c>
      <c r="F72" s="16">
        <v>69330374</v>
      </c>
      <c r="G72" s="16">
        <v>350859486</v>
      </c>
      <c r="H72" s="16">
        <v>0</v>
      </c>
      <c r="I72" s="16">
        <v>420189860</v>
      </c>
      <c r="J72" s="16">
        <v>75763327</v>
      </c>
      <c r="K72" s="16">
        <v>62334630</v>
      </c>
      <c r="L72" s="16">
        <v>0</v>
      </c>
      <c r="M72" s="16">
        <f t="shared" si="9"/>
        <v>138097957</v>
      </c>
    </row>
    <row r="73" spans="1:13" ht="15.75">
      <c r="A73" s="52" t="s">
        <v>134</v>
      </c>
      <c r="B73" s="39">
        <f>SUM(B67:B72)</f>
        <v>294535479</v>
      </c>
      <c r="C73" s="39">
        <f>SUM(C67:C72)</f>
        <v>328117545</v>
      </c>
      <c r="D73" s="39">
        <f>SUM(D67:D72)</f>
        <v>0</v>
      </c>
      <c r="E73" s="39">
        <f>SUM(E67:E72)</f>
        <v>622653024</v>
      </c>
      <c r="F73" s="39">
        <v>246320433</v>
      </c>
      <c r="G73" s="39">
        <v>350859486</v>
      </c>
      <c r="H73" s="39">
        <v>0</v>
      </c>
      <c r="I73" s="39">
        <v>597179919</v>
      </c>
      <c r="J73" s="39">
        <f>SUM(J67:J72)</f>
        <v>163778955</v>
      </c>
      <c r="K73" s="39">
        <f>SUM(K67:K72)</f>
        <v>65743175</v>
      </c>
      <c r="L73" s="39">
        <f>SUM(L67:L72)</f>
        <v>0</v>
      </c>
      <c r="M73" s="39">
        <f>SUM(M67:M72)</f>
        <v>229522130</v>
      </c>
    </row>
    <row r="74" spans="1:13" ht="15.75">
      <c r="A74" s="15" t="s">
        <v>108</v>
      </c>
      <c r="B74" s="16">
        <v>795382064</v>
      </c>
      <c r="C74" s="16">
        <v>45000000</v>
      </c>
      <c r="D74" s="16">
        <v>0</v>
      </c>
      <c r="E74" s="16">
        <f>SUM(B74:D74)</f>
        <v>840382064</v>
      </c>
      <c r="F74" s="16">
        <v>767677360</v>
      </c>
      <c r="G74" s="16">
        <v>45000000</v>
      </c>
      <c r="H74" s="16">
        <v>0</v>
      </c>
      <c r="I74" s="16">
        <v>812677360</v>
      </c>
      <c r="J74" s="16">
        <v>71648956</v>
      </c>
      <c r="K74" s="16">
        <v>45000000</v>
      </c>
      <c r="L74" s="16">
        <v>0</v>
      </c>
      <c r="M74" s="16">
        <f>SUM(J74:L74)</f>
        <v>116648956</v>
      </c>
    </row>
    <row r="75" spans="1:13" ht="15.75">
      <c r="A75" s="77" t="s">
        <v>104</v>
      </c>
      <c r="B75" s="16">
        <v>0</v>
      </c>
      <c r="C75" s="16">
        <v>0</v>
      </c>
      <c r="D75" s="16">
        <v>0</v>
      </c>
      <c r="E75" s="16">
        <f>SUM(B75:D75)</f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795295</v>
      </c>
      <c r="L75" s="16">
        <v>0</v>
      </c>
      <c r="M75" s="16">
        <f>SUM(J75:L75)</f>
        <v>795295</v>
      </c>
    </row>
    <row r="76" spans="1:13" ht="15.75">
      <c r="A76" s="15" t="s">
        <v>0</v>
      </c>
      <c r="B76" s="16">
        <v>0</v>
      </c>
      <c r="C76" s="16">
        <v>0</v>
      </c>
      <c r="D76" s="16">
        <v>0</v>
      </c>
      <c r="E76" s="16">
        <f>SUM(B76:D76)</f>
        <v>0</v>
      </c>
      <c r="F76" s="16">
        <v>8000000</v>
      </c>
      <c r="G76" s="16">
        <v>0</v>
      </c>
      <c r="H76" s="16">
        <v>0</v>
      </c>
      <c r="I76" s="16">
        <v>8000000</v>
      </c>
      <c r="J76" s="16">
        <v>8000000</v>
      </c>
      <c r="K76" s="16">
        <v>0</v>
      </c>
      <c r="L76" s="16">
        <v>0</v>
      </c>
      <c r="M76" s="16">
        <f>SUM(J76:L76)</f>
        <v>8000000</v>
      </c>
    </row>
    <row r="77" spans="1:13" ht="31.5">
      <c r="A77" s="72" t="s">
        <v>105</v>
      </c>
      <c r="B77" s="16">
        <v>0</v>
      </c>
      <c r="C77" s="16">
        <v>24400000</v>
      </c>
      <c r="D77" s="16">
        <v>0</v>
      </c>
      <c r="E77" s="16">
        <f>SUM(B77:D77)</f>
        <v>24400000</v>
      </c>
      <c r="F77" s="16">
        <v>0</v>
      </c>
      <c r="G77" s="16">
        <v>82899999</v>
      </c>
      <c r="H77" s="16">
        <v>0</v>
      </c>
      <c r="I77" s="16">
        <v>82899999</v>
      </c>
      <c r="J77" s="16">
        <v>0</v>
      </c>
      <c r="K77" s="16">
        <v>55570000</v>
      </c>
      <c r="L77" s="16">
        <v>0</v>
      </c>
      <c r="M77" s="16">
        <f>SUM(J77:L77)</f>
        <v>55570000</v>
      </c>
    </row>
    <row r="78" spans="1:13" ht="15.75">
      <c r="A78" s="52" t="s">
        <v>135</v>
      </c>
      <c r="B78" s="39">
        <f>SUM(B74:B77)</f>
        <v>795382064</v>
      </c>
      <c r="C78" s="39">
        <f>SUM(C74:C77)</f>
        <v>69400000</v>
      </c>
      <c r="D78" s="39">
        <f>SUM(D74:D77)</f>
        <v>0</v>
      </c>
      <c r="E78" s="39">
        <f>SUM(E74:E77)</f>
        <v>864782064</v>
      </c>
      <c r="F78" s="39">
        <v>775677360</v>
      </c>
      <c r="G78" s="39">
        <v>127899999</v>
      </c>
      <c r="H78" s="39">
        <v>0</v>
      </c>
      <c r="I78" s="39">
        <v>903577359</v>
      </c>
      <c r="J78" s="39">
        <f>SUM(J74:J77)</f>
        <v>79648956</v>
      </c>
      <c r="K78" s="39">
        <f>SUM(K74:K77)</f>
        <v>101365295</v>
      </c>
      <c r="L78" s="39">
        <f>SUM(L74:L77)</f>
        <v>0</v>
      </c>
      <c r="M78" s="39">
        <f>SUM(M74:M77)</f>
        <v>181014251</v>
      </c>
    </row>
    <row r="79" spans="1:13" ht="15.75">
      <c r="A79" s="37" t="s">
        <v>136</v>
      </c>
      <c r="B79" s="13">
        <f>B66+B73+B78</f>
        <v>2214827386</v>
      </c>
      <c r="C79" s="13">
        <f>C66+C73+C78</f>
        <v>1268527365</v>
      </c>
      <c r="D79" s="13">
        <f>D66+D73+D78</f>
        <v>0</v>
      </c>
      <c r="E79" s="13">
        <f>E66+E73+E78</f>
        <v>3483354751</v>
      </c>
      <c r="F79" s="13">
        <v>2139999683</v>
      </c>
      <c r="G79" s="13">
        <v>1398455140</v>
      </c>
      <c r="H79" s="13">
        <v>0</v>
      </c>
      <c r="I79" s="13">
        <v>3538454823</v>
      </c>
      <c r="J79" s="13">
        <f>J66+J73+J78</f>
        <v>1000595301</v>
      </c>
      <c r="K79" s="13">
        <f>K66+K73+K78</f>
        <v>361282451</v>
      </c>
      <c r="L79" s="13">
        <f>L66+L73+L78</f>
        <v>0</v>
      </c>
      <c r="M79" s="13">
        <f>M66+M73+M78</f>
        <v>1361877752</v>
      </c>
    </row>
    <row r="80" spans="1:13" ht="15.75">
      <c r="A80" s="79" t="s">
        <v>137</v>
      </c>
      <c r="B80" s="13">
        <f>B79+B56</f>
        <v>4024882569</v>
      </c>
      <c r="C80" s="13">
        <f>C79+C56</f>
        <v>2075867896</v>
      </c>
      <c r="D80" s="13">
        <f>D79+D56</f>
        <v>3000000</v>
      </c>
      <c r="E80" s="13">
        <f>E79+E56</f>
        <v>6103750465</v>
      </c>
      <c r="F80" s="13">
        <v>3992872095</v>
      </c>
      <c r="G80" s="13">
        <v>2191088059</v>
      </c>
      <c r="H80" s="13">
        <v>3000000</v>
      </c>
      <c r="I80" s="13">
        <v>6186960154</v>
      </c>
      <c r="J80" s="13">
        <f>J79+J56</f>
        <v>2950374560</v>
      </c>
      <c r="K80" s="13">
        <f>K79+K56</f>
        <v>808436217</v>
      </c>
      <c r="L80" s="13">
        <f>L79+L56</f>
        <v>0</v>
      </c>
      <c r="M80" s="13">
        <f>M79+M56</f>
        <v>3758810777</v>
      </c>
    </row>
    <row r="81" spans="1:13" ht="15.75">
      <c r="A81" s="15" t="s">
        <v>153</v>
      </c>
      <c r="B81" s="74">
        <f>6!C290</f>
        <v>1799900188</v>
      </c>
      <c r="C81" s="74">
        <f>6!D290</f>
        <v>0</v>
      </c>
      <c r="D81" s="74">
        <f>6!E290</f>
        <v>0</v>
      </c>
      <c r="E81" s="74">
        <f>SUM(B81:D81)</f>
        <v>1799900188</v>
      </c>
      <c r="F81" s="16">
        <v>1982050318</v>
      </c>
      <c r="G81" s="74">
        <v>1300000</v>
      </c>
      <c r="H81" s="74">
        <v>0</v>
      </c>
      <c r="I81" s="74">
        <v>1983350318</v>
      </c>
      <c r="J81" s="74">
        <v>1839795499</v>
      </c>
      <c r="K81" s="74">
        <f>6!L290</f>
        <v>1300000</v>
      </c>
      <c r="L81" s="16">
        <v>0</v>
      </c>
      <c r="M81" s="74">
        <f>SUM(J81:L81)</f>
        <v>1841095499</v>
      </c>
    </row>
    <row r="82" spans="1:13" ht="15.75">
      <c r="A82" s="37" t="s">
        <v>154</v>
      </c>
      <c r="B82" s="13">
        <f aca="true" t="shared" si="10" ref="B82:M82">SUM(B81:B81)</f>
        <v>1799900188</v>
      </c>
      <c r="C82" s="13">
        <f t="shared" si="10"/>
        <v>0</v>
      </c>
      <c r="D82" s="13">
        <f t="shared" si="10"/>
        <v>0</v>
      </c>
      <c r="E82" s="13">
        <f t="shared" si="10"/>
        <v>1799900188</v>
      </c>
      <c r="F82" s="13">
        <v>1982050318</v>
      </c>
      <c r="G82" s="13">
        <v>1300000</v>
      </c>
      <c r="H82" s="13">
        <v>0</v>
      </c>
      <c r="I82" s="13">
        <v>1983350318</v>
      </c>
      <c r="J82" s="13">
        <f t="shared" si="10"/>
        <v>1839795499</v>
      </c>
      <c r="K82" s="13">
        <f t="shared" si="10"/>
        <v>1300000</v>
      </c>
      <c r="L82" s="13">
        <f t="shared" si="10"/>
        <v>0</v>
      </c>
      <c r="M82" s="13">
        <f t="shared" si="10"/>
        <v>1841095499</v>
      </c>
    </row>
    <row r="83" spans="1:13" ht="15.75">
      <c r="A83" s="37" t="s">
        <v>138</v>
      </c>
      <c r="B83" s="13">
        <f>B82+B80</f>
        <v>5824782757</v>
      </c>
      <c r="C83" s="13">
        <f>C82+C80</f>
        <v>2075867896</v>
      </c>
      <c r="D83" s="13">
        <f>D82+D80</f>
        <v>3000000</v>
      </c>
      <c r="E83" s="13">
        <f>E82+E80</f>
        <v>7903650653</v>
      </c>
      <c r="F83" s="13">
        <v>5974922413</v>
      </c>
      <c r="G83" s="13">
        <v>2192388059</v>
      </c>
      <c r="H83" s="13">
        <v>3000000</v>
      </c>
      <c r="I83" s="13">
        <v>8170310472</v>
      </c>
      <c r="J83" s="13">
        <f>J82+J80</f>
        <v>4790170059</v>
      </c>
      <c r="K83" s="13">
        <f>K82+K80</f>
        <v>809736217</v>
      </c>
      <c r="L83" s="13">
        <f>L82+L80</f>
        <v>0</v>
      </c>
      <c r="M83" s="13">
        <f>M82+M80</f>
        <v>5599906276</v>
      </c>
    </row>
    <row r="86" spans="3:5" ht="15.75">
      <c r="C86" s="10"/>
      <c r="E86" s="10"/>
    </row>
  </sheetData>
  <sheetProtection/>
  <mergeCells count="6">
    <mergeCell ref="F7:I7"/>
    <mergeCell ref="A1:M1"/>
    <mergeCell ref="A3:M3"/>
    <mergeCell ref="A4:M4"/>
    <mergeCell ref="B7:E7"/>
    <mergeCell ref="J7:M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22"/>
  <sheetViews>
    <sheetView workbookViewId="0" topLeftCell="A1">
      <selection activeCell="A1" sqref="A1:N1"/>
    </sheetView>
  </sheetViews>
  <sheetFormatPr defaultColWidth="9.00390625" defaultRowHeight="12.75"/>
  <cols>
    <col min="1" max="1" width="9.125" style="41" customWidth="1"/>
    <col min="2" max="2" width="57.25390625" style="41" customWidth="1"/>
    <col min="3" max="3" width="15.125" style="41" bestFit="1" customWidth="1"/>
    <col min="4" max="4" width="9.125" style="41" customWidth="1"/>
    <col min="5" max="5" width="10.75390625" style="41" customWidth="1"/>
    <col min="6" max="6" width="15.25390625" style="41" bestFit="1" customWidth="1"/>
    <col min="7" max="7" width="15.125" style="41" bestFit="1" customWidth="1"/>
    <col min="8" max="8" width="11.00390625" style="41" bestFit="1" customWidth="1"/>
    <col min="9" max="9" width="10.375" style="41" customWidth="1"/>
    <col min="10" max="11" width="15.125" style="41" bestFit="1" customWidth="1"/>
    <col min="12" max="13" width="13.125" style="41" customWidth="1"/>
    <col min="14" max="14" width="15.25390625" style="41" bestFit="1" customWidth="1"/>
    <col min="15" max="16384" width="9.125" style="41" customWidth="1"/>
  </cols>
  <sheetData>
    <row r="1" spans="1:14" ht="15.75">
      <c r="A1" s="320" t="s">
        <v>834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2:3" ht="15.75">
      <c r="B2" s="71"/>
      <c r="C2" s="71"/>
    </row>
    <row r="3" spans="1:14" ht="18.75" customHeight="1">
      <c r="A3" s="322" t="s">
        <v>33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18" customHeight="1">
      <c r="A4" s="322" t="s">
        <v>181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2:3" ht="16.5" customHeight="1">
      <c r="B5" s="40"/>
      <c r="C5" s="40"/>
    </row>
    <row r="6" spans="2:14" ht="15.75">
      <c r="B6" s="49"/>
      <c r="C6" s="100"/>
      <c r="D6" s="49"/>
      <c r="E6" s="49"/>
      <c r="F6" s="49"/>
      <c r="G6" s="49"/>
      <c r="H6" s="49"/>
      <c r="I6" s="49"/>
      <c r="J6" s="49"/>
      <c r="K6" s="49"/>
      <c r="L6" s="49"/>
      <c r="M6" s="49"/>
      <c r="N6" s="100" t="s">
        <v>337</v>
      </c>
    </row>
    <row r="7" spans="1:14" ht="27" customHeight="1">
      <c r="A7" s="323" t="s">
        <v>233</v>
      </c>
      <c r="B7" s="101" t="s">
        <v>17</v>
      </c>
      <c r="C7" s="309" t="s">
        <v>39</v>
      </c>
      <c r="D7" s="310"/>
      <c r="E7" s="310"/>
      <c r="F7" s="311"/>
      <c r="G7" s="309" t="s">
        <v>479</v>
      </c>
      <c r="H7" s="310"/>
      <c r="I7" s="310"/>
      <c r="J7" s="311"/>
      <c r="K7" s="309" t="s">
        <v>480</v>
      </c>
      <c r="L7" s="310"/>
      <c r="M7" s="310"/>
      <c r="N7" s="311"/>
    </row>
    <row r="8" spans="1:14" ht="31.5">
      <c r="A8" s="324"/>
      <c r="B8" s="101" t="s">
        <v>42</v>
      </c>
      <c r="C8" s="112" t="s">
        <v>40</v>
      </c>
      <c r="D8" s="50" t="s">
        <v>41</v>
      </c>
      <c r="E8" s="50" t="s">
        <v>172</v>
      </c>
      <c r="F8" s="57" t="s">
        <v>18</v>
      </c>
      <c r="G8" s="112" t="s">
        <v>40</v>
      </c>
      <c r="H8" s="50" t="s">
        <v>41</v>
      </c>
      <c r="I8" s="50" t="s">
        <v>172</v>
      </c>
      <c r="J8" s="50" t="s">
        <v>18</v>
      </c>
      <c r="K8" s="112" t="s">
        <v>40</v>
      </c>
      <c r="L8" s="50" t="s">
        <v>41</v>
      </c>
      <c r="M8" s="50" t="s">
        <v>172</v>
      </c>
      <c r="N8" s="50" t="s">
        <v>18</v>
      </c>
    </row>
    <row r="9" spans="1:14" ht="15.75">
      <c r="A9" s="149" t="s">
        <v>314</v>
      </c>
      <c r="B9" s="150" t="s">
        <v>35</v>
      </c>
      <c r="C9" s="151"/>
      <c r="D9" s="152"/>
      <c r="E9" s="152"/>
      <c r="F9" s="152"/>
      <c r="G9" s="151"/>
      <c r="H9" s="152"/>
      <c r="I9" s="152"/>
      <c r="J9" s="152"/>
      <c r="K9" s="151"/>
      <c r="L9" s="152"/>
      <c r="M9" s="152"/>
      <c r="N9" s="152"/>
    </row>
    <row r="10" spans="1:14" ht="15.75">
      <c r="A10" s="149" t="s">
        <v>140</v>
      </c>
      <c r="B10" s="153" t="s">
        <v>28</v>
      </c>
      <c r="C10" s="154">
        <v>513590728</v>
      </c>
      <c r="D10" s="155">
        <v>0</v>
      </c>
      <c r="E10" s="154">
        <v>0</v>
      </c>
      <c r="F10" s="154">
        <f>SUM(C10:E10)</f>
        <v>513590728</v>
      </c>
      <c r="G10" s="154">
        <v>556812705</v>
      </c>
      <c r="H10" s="155">
        <v>0</v>
      </c>
      <c r="I10" s="154">
        <v>0</v>
      </c>
      <c r="J10" s="154">
        <v>556812705</v>
      </c>
      <c r="K10" s="154">
        <v>526293011</v>
      </c>
      <c r="L10" s="155">
        <v>0</v>
      </c>
      <c r="M10" s="154">
        <v>0</v>
      </c>
      <c r="N10" s="154">
        <f>SUM(K10:M10)</f>
        <v>526293011</v>
      </c>
    </row>
    <row r="11" spans="1:14" ht="31.5">
      <c r="A11" s="156" t="s">
        <v>141</v>
      </c>
      <c r="B11" s="2" t="s">
        <v>75</v>
      </c>
      <c r="C11" s="1">
        <v>0</v>
      </c>
      <c r="D11" s="1">
        <v>0</v>
      </c>
      <c r="E11" s="1">
        <v>0</v>
      </c>
      <c r="F11" s="1">
        <f>SUM(C11:E11)</f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>SUM(K11:M11)</f>
        <v>0</v>
      </c>
    </row>
    <row r="12" spans="1:14" ht="31.5">
      <c r="A12" s="149" t="s">
        <v>142</v>
      </c>
      <c r="B12" s="157" t="s">
        <v>315</v>
      </c>
      <c r="C12" s="3">
        <f>SUM(C11)</f>
        <v>0</v>
      </c>
      <c r="D12" s="3">
        <f>SUM(D11)</f>
        <v>0</v>
      </c>
      <c r="E12" s="3">
        <f>SUM(E11)</f>
        <v>0</v>
      </c>
      <c r="F12" s="3">
        <f>SUM(F11)</f>
        <v>0</v>
      </c>
      <c r="G12" s="3">
        <v>0</v>
      </c>
      <c r="H12" s="3">
        <v>0</v>
      </c>
      <c r="I12" s="3">
        <v>0</v>
      </c>
      <c r="J12" s="3">
        <v>0</v>
      </c>
      <c r="K12" s="3">
        <f>SUM(K11)</f>
        <v>0</v>
      </c>
      <c r="L12" s="3">
        <f>SUM(L11)</f>
        <v>0</v>
      </c>
      <c r="M12" s="3">
        <f>SUM(M11)</f>
        <v>0</v>
      </c>
      <c r="N12" s="3">
        <f>SUM(N11)</f>
        <v>0</v>
      </c>
    </row>
    <row r="13" spans="1:14" ht="15.75">
      <c r="A13" s="156" t="s">
        <v>143</v>
      </c>
      <c r="B13" s="58" t="s">
        <v>77</v>
      </c>
      <c r="C13" s="1">
        <v>195000</v>
      </c>
      <c r="D13" s="1">
        <v>0</v>
      </c>
      <c r="E13" s="1">
        <v>0</v>
      </c>
      <c r="F13" s="1">
        <f>SUM(C13:E13)</f>
        <v>195000</v>
      </c>
      <c r="G13" s="1">
        <v>195000</v>
      </c>
      <c r="H13" s="1">
        <v>0</v>
      </c>
      <c r="I13" s="1">
        <v>0</v>
      </c>
      <c r="J13" s="1">
        <v>195000</v>
      </c>
      <c r="K13" s="1">
        <v>0</v>
      </c>
      <c r="L13" s="1">
        <v>0</v>
      </c>
      <c r="M13" s="1">
        <v>0</v>
      </c>
      <c r="N13" s="1">
        <f>SUM(K13:M13)</f>
        <v>0</v>
      </c>
    </row>
    <row r="14" spans="1:14" ht="15.75">
      <c r="A14" s="149" t="s">
        <v>144</v>
      </c>
      <c r="B14" s="59" t="s">
        <v>316</v>
      </c>
      <c r="C14" s="3">
        <f>SUM(C13)</f>
        <v>195000</v>
      </c>
      <c r="D14" s="3">
        <f>SUM(D13)</f>
        <v>0</v>
      </c>
      <c r="E14" s="3">
        <f>SUM(E13)</f>
        <v>0</v>
      </c>
      <c r="F14" s="3">
        <f>SUM(F13)</f>
        <v>195000</v>
      </c>
      <c r="G14" s="3">
        <v>195000</v>
      </c>
      <c r="H14" s="3">
        <v>0</v>
      </c>
      <c r="I14" s="3">
        <v>0</v>
      </c>
      <c r="J14" s="3">
        <v>195000</v>
      </c>
      <c r="K14" s="3">
        <f>SUM(K13)</f>
        <v>0</v>
      </c>
      <c r="L14" s="3">
        <f>SUM(L13)</f>
        <v>0</v>
      </c>
      <c r="M14" s="3">
        <f>SUM(M13)</f>
        <v>0</v>
      </c>
      <c r="N14" s="3">
        <f>SUM(N13)</f>
        <v>0</v>
      </c>
    </row>
    <row r="15" spans="1:14" ht="15.75" customHeight="1">
      <c r="A15" s="156" t="s">
        <v>145</v>
      </c>
      <c r="B15" s="2" t="s">
        <v>187</v>
      </c>
      <c r="C15" s="1">
        <v>0</v>
      </c>
      <c r="D15" s="1">
        <v>0</v>
      </c>
      <c r="E15" s="1">
        <v>0</v>
      </c>
      <c r="F15" s="1">
        <f>SUM(C15:E15)</f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>SUM(K15:M15)</f>
        <v>0</v>
      </c>
    </row>
    <row r="16" spans="1:14" ht="15.75">
      <c r="A16" s="156" t="s">
        <v>146</v>
      </c>
      <c r="B16" s="2" t="s">
        <v>54</v>
      </c>
      <c r="C16" s="1">
        <v>2130000</v>
      </c>
      <c r="D16" s="1">
        <v>400000</v>
      </c>
      <c r="E16" s="1">
        <v>0</v>
      </c>
      <c r="F16" s="1">
        <f aca="true" t="shared" si="0" ref="F16:F29">SUM(C16:E16)</f>
        <v>2530000</v>
      </c>
      <c r="G16" s="1">
        <v>3585135</v>
      </c>
      <c r="H16" s="1">
        <v>400000</v>
      </c>
      <c r="I16" s="1">
        <v>0</v>
      </c>
      <c r="J16" s="1">
        <v>3985135</v>
      </c>
      <c r="K16" s="1">
        <v>3889135</v>
      </c>
      <c r="L16" s="1">
        <v>0</v>
      </c>
      <c r="M16" s="1">
        <v>0</v>
      </c>
      <c r="N16" s="1">
        <f aca="true" t="shared" si="1" ref="N16:N29">SUM(K16:M16)</f>
        <v>3889135</v>
      </c>
    </row>
    <row r="17" spans="1:14" ht="15.75">
      <c r="A17" s="156" t="s">
        <v>147</v>
      </c>
      <c r="B17" s="2" t="s">
        <v>188</v>
      </c>
      <c r="C17" s="1">
        <v>5373366</v>
      </c>
      <c r="D17" s="1">
        <v>0</v>
      </c>
      <c r="E17" s="1">
        <v>0</v>
      </c>
      <c r="F17" s="1">
        <f t="shared" si="0"/>
        <v>5373366</v>
      </c>
      <c r="G17" s="1">
        <v>19291327</v>
      </c>
      <c r="H17" s="1">
        <v>0</v>
      </c>
      <c r="I17" s="1">
        <v>0</v>
      </c>
      <c r="J17" s="1">
        <v>19291327</v>
      </c>
      <c r="K17" s="1">
        <v>19291327</v>
      </c>
      <c r="L17" s="1">
        <v>0</v>
      </c>
      <c r="M17" s="1">
        <v>0</v>
      </c>
      <c r="N17" s="1">
        <f t="shared" si="1"/>
        <v>19291327</v>
      </c>
    </row>
    <row r="18" spans="1:14" ht="15.75">
      <c r="A18" s="156" t="s">
        <v>148</v>
      </c>
      <c r="B18" s="2" t="s">
        <v>55</v>
      </c>
      <c r="C18" s="1">
        <v>0</v>
      </c>
      <c r="D18" s="1">
        <v>0</v>
      </c>
      <c r="E18" s="1">
        <v>0</v>
      </c>
      <c r="F18" s="1">
        <f t="shared" si="0"/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1"/>
        <v>0</v>
      </c>
    </row>
    <row r="19" spans="1:14" ht="15.75">
      <c r="A19" s="156" t="s">
        <v>149</v>
      </c>
      <c r="B19" s="2" t="s">
        <v>56</v>
      </c>
      <c r="C19" s="1">
        <v>0</v>
      </c>
      <c r="D19" s="1">
        <v>0</v>
      </c>
      <c r="E19" s="1">
        <v>0</v>
      </c>
      <c r="F19" s="1">
        <f t="shared" si="0"/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1"/>
        <v>0</v>
      </c>
    </row>
    <row r="20" spans="1:14" ht="15.75">
      <c r="A20" s="156" t="s">
        <v>150</v>
      </c>
      <c r="B20" s="2" t="s">
        <v>57</v>
      </c>
      <c r="C20" s="1">
        <v>2060109</v>
      </c>
      <c r="D20" s="1">
        <v>108000</v>
      </c>
      <c r="E20" s="1">
        <v>0</v>
      </c>
      <c r="F20" s="1">
        <f t="shared" si="0"/>
        <v>2168109</v>
      </c>
      <c r="G20" s="1">
        <v>6094976</v>
      </c>
      <c r="H20" s="1">
        <v>108000</v>
      </c>
      <c r="I20" s="1">
        <v>0</v>
      </c>
      <c r="J20" s="1">
        <v>6202976</v>
      </c>
      <c r="K20" s="1">
        <v>6177056</v>
      </c>
      <c r="L20" s="1">
        <v>0</v>
      </c>
      <c r="M20" s="1">
        <v>0</v>
      </c>
      <c r="N20" s="1">
        <f t="shared" si="1"/>
        <v>6177056</v>
      </c>
    </row>
    <row r="21" spans="1:14" ht="15.75">
      <c r="A21" s="156" t="s">
        <v>234</v>
      </c>
      <c r="B21" s="2" t="s">
        <v>58</v>
      </c>
      <c r="C21" s="1">
        <v>0</v>
      </c>
      <c r="D21" s="1">
        <v>0</v>
      </c>
      <c r="E21" s="1">
        <v>0</v>
      </c>
      <c r="F21" s="1">
        <f t="shared" si="0"/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1"/>
        <v>0</v>
      </c>
    </row>
    <row r="22" spans="1:14" ht="15.75">
      <c r="A22" s="156" t="s">
        <v>235</v>
      </c>
      <c r="B22" s="158" t="s">
        <v>189</v>
      </c>
      <c r="C22" s="159">
        <v>0</v>
      </c>
      <c r="D22" s="159">
        <v>0</v>
      </c>
      <c r="E22" s="159">
        <v>0</v>
      </c>
      <c r="F22" s="159">
        <f t="shared" si="0"/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f t="shared" si="1"/>
        <v>0</v>
      </c>
    </row>
    <row r="23" spans="1:14" ht="15.75">
      <c r="A23" s="156" t="s">
        <v>236</v>
      </c>
      <c r="B23" s="158" t="s">
        <v>190</v>
      </c>
      <c r="C23" s="159">
        <v>0</v>
      </c>
      <c r="D23" s="159">
        <v>0</v>
      </c>
      <c r="E23" s="159">
        <v>0</v>
      </c>
      <c r="F23" s="159">
        <f t="shared" si="0"/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f t="shared" si="1"/>
        <v>0</v>
      </c>
    </row>
    <row r="24" spans="1:14" ht="15.75" customHeight="1">
      <c r="A24" s="156" t="s">
        <v>237</v>
      </c>
      <c r="B24" s="2" t="s">
        <v>333</v>
      </c>
      <c r="C24" s="1">
        <f>SUM(C22:C23)</f>
        <v>0</v>
      </c>
      <c r="D24" s="1">
        <f>SUM(D22:D23)</f>
        <v>0</v>
      </c>
      <c r="E24" s="1">
        <f>SUM(E22:E23)</f>
        <v>0</v>
      </c>
      <c r="F24" s="1">
        <f>SUM(C24:E24)</f>
        <v>0</v>
      </c>
      <c r="G24" s="1">
        <v>0</v>
      </c>
      <c r="H24" s="1">
        <v>0</v>
      </c>
      <c r="I24" s="1">
        <v>0</v>
      </c>
      <c r="J24" s="1">
        <v>0</v>
      </c>
      <c r="K24" s="1">
        <f>SUM(K22:K23)</f>
        <v>0</v>
      </c>
      <c r="L24" s="1">
        <f>SUM(L22:L23)</f>
        <v>0</v>
      </c>
      <c r="M24" s="1">
        <f>SUM(M22:M23)</f>
        <v>0</v>
      </c>
      <c r="N24" s="1">
        <f t="shared" si="1"/>
        <v>0</v>
      </c>
    </row>
    <row r="25" spans="1:14" ht="15.75" customHeight="1">
      <c r="A25" s="156" t="s">
        <v>238</v>
      </c>
      <c r="B25" s="158" t="s">
        <v>192</v>
      </c>
      <c r="C25" s="159">
        <v>0</v>
      </c>
      <c r="D25" s="159">
        <v>0</v>
      </c>
      <c r="E25" s="159">
        <v>0</v>
      </c>
      <c r="F25" s="159">
        <f>SUM(C25:E25)</f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f t="shared" si="1"/>
        <v>0</v>
      </c>
    </row>
    <row r="26" spans="1:14" ht="15.75" customHeight="1">
      <c r="A26" s="156" t="s">
        <v>239</v>
      </c>
      <c r="B26" s="158" t="s">
        <v>193</v>
      </c>
      <c r="C26" s="159">
        <v>0</v>
      </c>
      <c r="D26" s="159">
        <v>0</v>
      </c>
      <c r="E26" s="159">
        <v>0</v>
      </c>
      <c r="F26" s="159">
        <f>SUM(C26:E26)</f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f t="shared" si="1"/>
        <v>0</v>
      </c>
    </row>
    <row r="27" spans="1:14" ht="15.75">
      <c r="A27" s="156" t="s">
        <v>240</v>
      </c>
      <c r="B27" s="2" t="s">
        <v>334</v>
      </c>
      <c r="C27" s="1">
        <f>SUM(C25:C26)</f>
        <v>0</v>
      </c>
      <c r="D27" s="1">
        <f>SUM(D25:D26)</f>
        <v>0</v>
      </c>
      <c r="E27" s="1">
        <f>SUM(E25:E26)</f>
        <v>0</v>
      </c>
      <c r="F27" s="1">
        <f>SUM(C27:E27)</f>
        <v>0</v>
      </c>
      <c r="G27" s="1">
        <v>0</v>
      </c>
      <c r="H27" s="1">
        <v>0</v>
      </c>
      <c r="I27" s="1">
        <v>0</v>
      </c>
      <c r="J27" s="1">
        <v>0</v>
      </c>
      <c r="K27" s="1">
        <f>SUM(K25:K26)</f>
        <v>0</v>
      </c>
      <c r="L27" s="1">
        <f>SUM(L25:L26)</f>
        <v>0</v>
      </c>
      <c r="M27" s="1">
        <f>SUM(M25:M26)</f>
        <v>0</v>
      </c>
      <c r="N27" s="1">
        <f t="shared" si="1"/>
        <v>0</v>
      </c>
    </row>
    <row r="28" spans="1:14" ht="15.75">
      <c r="A28" s="156" t="s">
        <v>241</v>
      </c>
      <c r="B28" s="2" t="s">
        <v>195</v>
      </c>
      <c r="C28" s="1">
        <v>0</v>
      </c>
      <c r="D28" s="1">
        <v>0</v>
      </c>
      <c r="E28" s="1">
        <v>0</v>
      </c>
      <c r="F28" s="1">
        <f t="shared" si="0"/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1"/>
        <v>0</v>
      </c>
    </row>
    <row r="29" spans="1:14" ht="15.75">
      <c r="A29" s="156" t="s">
        <v>242</v>
      </c>
      <c r="B29" s="66" t="s">
        <v>59</v>
      </c>
      <c r="C29" s="1">
        <v>0</v>
      </c>
      <c r="D29" s="1">
        <v>0</v>
      </c>
      <c r="E29" s="1">
        <v>0</v>
      </c>
      <c r="F29" s="1">
        <f t="shared" si="0"/>
        <v>0</v>
      </c>
      <c r="G29" s="1">
        <v>11815571</v>
      </c>
      <c r="H29" s="1">
        <v>0</v>
      </c>
      <c r="I29" s="1">
        <v>0</v>
      </c>
      <c r="J29" s="1">
        <v>11815571</v>
      </c>
      <c r="K29" s="1">
        <v>11815571</v>
      </c>
      <c r="L29" s="1">
        <v>0</v>
      </c>
      <c r="M29" s="1">
        <v>0</v>
      </c>
      <c r="N29" s="1">
        <f t="shared" si="1"/>
        <v>11815571</v>
      </c>
    </row>
    <row r="30" spans="1:14" ht="15.75">
      <c r="A30" s="149" t="s">
        <v>243</v>
      </c>
      <c r="B30" s="67" t="s">
        <v>317</v>
      </c>
      <c r="C30" s="3">
        <f>C15+C16+C17+C18+C19+C20+C21+C24+C27+C28+C29</f>
        <v>9563475</v>
      </c>
      <c r="D30" s="3">
        <f>D15+D16+D17+D18+D19+D20+D21+D24+D27+D28+D29</f>
        <v>508000</v>
      </c>
      <c r="E30" s="3">
        <f>E15+E16+E17+E18+E19+E20+E21+E24+E27+E28+E29</f>
        <v>0</v>
      </c>
      <c r="F30" s="3">
        <f>SUM(C30:E30)</f>
        <v>10071475</v>
      </c>
      <c r="G30" s="3">
        <v>40787009</v>
      </c>
      <c r="H30" s="3">
        <v>508000</v>
      </c>
      <c r="I30" s="3">
        <v>0</v>
      </c>
      <c r="J30" s="3">
        <v>41295009</v>
      </c>
      <c r="K30" s="3">
        <f>K15+K16+K17+K18+K19+K20+K21+K24+K27+K28+K29</f>
        <v>41173089</v>
      </c>
      <c r="L30" s="3">
        <f>L15+L16+L17+L18+L19+L20+L21+L24+L27+L28+L29</f>
        <v>0</v>
      </c>
      <c r="M30" s="3">
        <f>M15+M16+M17+M18+M19+M20+M21+M24+M27+M28+M29</f>
        <v>0</v>
      </c>
      <c r="N30" s="3">
        <f>N15+N16+N17+N18+N19+N20+N21+N24+N27+N28+N29</f>
        <v>41173089</v>
      </c>
    </row>
    <row r="31" spans="1:14" ht="15.75">
      <c r="A31" s="156" t="s">
        <v>244</v>
      </c>
      <c r="B31" s="66" t="s">
        <v>68</v>
      </c>
      <c r="C31" s="1">
        <v>0</v>
      </c>
      <c r="D31" s="1">
        <v>0</v>
      </c>
      <c r="E31" s="1">
        <v>0</v>
      </c>
      <c r="F31" s="1">
        <f>SUM(C31:E31)</f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>SUM(K31:M31)</f>
        <v>0</v>
      </c>
    </row>
    <row r="32" spans="1:14" ht="15.75">
      <c r="A32" s="149" t="s">
        <v>245</v>
      </c>
      <c r="B32" s="65" t="s">
        <v>318</v>
      </c>
      <c r="C32" s="3">
        <f>SUM(C31)</f>
        <v>0</v>
      </c>
      <c r="D32" s="3">
        <f>SUM(D31)</f>
        <v>0</v>
      </c>
      <c r="E32" s="3">
        <f>SUM(E31)</f>
        <v>0</v>
      </c>
      <c r="F32" s="3">
        <f>SUM(F31)</f>
        <v>0</v>
      </c>
      <c r="G32" s="3">
        <v>0</v>
      </c>
      <c r="H32" s="3">
        <v>0</v>
      </c>
      <c r="I32" s="3">
        <v>0</v>
      </c>
      <c r="J32" s="3">
        <v>0</v>
      </c>
      <c r="K32" s="3">
        <f>SUM(K31)</f>
        <v>0</v>
      </c>
      <c r="L32" s="3">
        <f>SUM(L31)</f>
        <v>0</v>
      </c>
      <c r="M32" s="3">
        <f>SUM(M31)</f>
        <v>0</v>
      </c>
      <c r="N32" s="3">
        <f>SUM(N31)</f>
        <v>0</v>
      </c>
    </row>
    <row r="33" spans="1:14" ht="15.75">
      <c r="A33" s="149" t="s">
        <v>246</v>
      </c>
      <c r="B33" s="52" t="s">
        <v>319</v>
      </c>
      <c r="C33" s="3">
        <f>C12+C30+C32+C14</f>
        <v>9758475</v>
      </c>
      <c r="D33" s="3">
        <f>D12+D30+D32+D14</f>
        <v>508000</v>
      </c>
      <c r="E33" s="3">
        <f>E12+E30+E32+E14</f>
        <v>0</v>
      </c>
      <c r="F33" s="3">
        <f>F12+F30+F32+F14</f>
        <v>10266475</v>
      </c>
      <c r="G33" s="3">
        <v>40982009</v>
      </c>
      <c r="H33" s="3">
        <v>508000</v>
      </c>
      <c r="I33" s="3">
        <v>0</v>
      </c>
      <c r="J33" s="3">
        <v>41490009</v>
      </c>
      <c r="K33" s="3">
        <f>K12+K30+K32+K14</f>
        <v>41173089</v>
      </c>
      <c r="L33" s="3">
        <f>L12+L30+L32+L14</f>
        <v>0</v>
      </c>
      <c r="M33" s="3">
        <f>M12+M30+M32+M14</f>
        <v>0</v>
      </c>
      <c r="N33" s="3">
        <f>N12+N30+N32+N14</f>
        <v>41173089</v>
      </c>
    </row>
    <row r="34" spans="1:14" ht="15.75">
      <c r="A34" s="156" t="s">
        <v>247</v>
      </c>
      <c r="B34" s="2" t="s">
        <v>52</v>
      </c>
      <c r="C34" s="1">
        <v>0</v>
      </c>
      <c r="D34" s="1">
        <v>0</v>
      </c>
      <c r="E34" s="1">
        <v>0</v>
      </c>
      <c r="F34" s="1">
        <f>SUM(C34:E34)</f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f>SUM(K34:M34)</f>
        <v>0</v>
      </c>
    </row>
    <row r="35" spans="1:14" ht="31.5">
      <c r="A35" s="156" t="s">
        <v>248</v>
      </c>
      <c r="B35" s="2" t="s">
        <v>53</v>
      </c>
      <c r="C35" s="1">
        <v>0</v>
      </c>
      <c r="D35" s="1">
        <v>0</v>
      </c>
      <c r="E35" s="1">
        <v>0</v>
      </c>
      <c r="F35" s="1">
        <f>SUM(C35:E35)</f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f>SUM(K35:M35)</f>
        <v>0</v>
      </c>
    </row>
    <row r="36" spans="1:14" ht="31.5">
      <c r="A36" s="149" t="s">
        <v>249</v>
      </c>
      <c r="B36" s="91" t="s">
        <v>320</v>
      </c>
      <c r="C36" s="3">
        <f>SUM(C34:C35)</f>
        <v>0</v>
      </c>
      <c r="D36" s="3">
        <f>SUM(D34:D35)</f>
        <v>0</v>
      </c>
      <c r="E36" s="3">
        <f>SUM(E34:E35)</f>
        <v>0</v>
      </c>
      <c r="F36" s="3">
        <f>SUM(F34:F35)</f>
        <v>0</v>
      </c>
      <c r="G36" s="3">
        <v>0</v>
      </c>
      <c r="H36" s="3">
        <v>0</v>
      </c>
      <c r="I36" s="3">
        <v>0</v>
      </c>
      <c r="J36" s="3">
        <v>0</v>
      </c>
      <c r="K36" s="3">
        <f>SUM(K34:K35)</f>
        <v>0</v>
      </c>
      <c r="L36" s="3">
        <f>SUM(L34:L35)</f>
        <v>0</v>
      </c>
      <c r="M36" s="3">
        <f>SUM(M34:M35)</f>
        <v>0</v>
      </c>
      <c r="N36" s="3">
        <f>SUM(N34:N35)</f>
        <v>0</v>
      </c>
    </row>
    <row r="37" spans="1:14" ht="15.75">
      <c r="A37" s="156" t="s">
        <v>250</v>
      </c>
      <c r="B37" s="160" t="s">
        <v>65</v>
      </c>
      <c r="C37" s="1">
        <v>0</v>
      </c>
      <c r="D37" s="1">
        <v>0</v>
      </c>
      <c r="E37" s="1">
        <v>0</v>
      </c>
      <c r="F37" s="1">
        <f>SUM(C37:E37)</f>
        <v>0</v>
      </c>
      <c r="G37" s="1">
        <v>3150</v>
      </c>
      <c r="H37" s="1">
        <v>0</v>
      </c>
      <c r="I37" s="1">
        <v>0</v>
      </c>
      <c r="J37" s="1">
        <v>3150</v>
      </c>
      <c r="K37" s="1">
        <v>3150</v>
      </c>
      <c r="L37" s="1">
        <v>0</v>
      </c>
      <c r="M37" s="1">
        <v>0</v>
      </c>
      <c r="N37" s="1">
        <f>SUM(K37:M37)</f>
        <v>3150</v>
      </c>
    </row>
    <row r="38" spans="1:14" ht="15.75">
      <c r="A38" s="149" t="s">
        <v>251</v>
      </c>
      <c r="B38" s="161" t="s">
        <v>321</v>
      </c>
      <c r="C38" s="3">
        <f>SUM(C37)</f>
        <v>0</v>
      </c>
      <c r="D38" s="3">
        <f>SUM(D37)</f>
        <v>0</v>
      </c>
      <c r="E38" s="3">
        <f>SUM(E37)</f>
        <v>0</v>
      </c>
      <c r="F38" s="3">
        <f>SUM(C38:E38)</f>
        <v>0</v>
      </c>
      <c r="G38" s="3">
        <v>3150</v>
      </c>
      <c r="H38" s="3">
        <v>0</v>
      </c>
      <c r="I38" s="3">
        <v>0</v>
      </c>
      <c r="J38" s="3">
        <v>3150</v>
      </c>
      <c r="K38" s="3">
        <f>SUM(K37)</f>
        <v>3150</v>
      </c>
      <c r="L38" s="3">
        <f>SUM(L37)</f>
        <v>0</v>
      </c>
      <c r="M38" s="3">
        <f>SUM(M37)</f>
        <v>0</v>
      </c>
      <c r="N38" s="3">
        <f>SUM(K38:M38)</f>
        <v>3150</v>
      </c>
    </row>
    <row r="39" spans="1:14" ht="15.75">
      <c r="A39" s="156" t="s">
        <v>252</v>
      </c>
      <c r="B39" s="66" t="s">
        <v>71</v>
      </c>
      <c r="C39" s="1">
        <v>0</v>
      </c>
      <c r="D39" s="1">
        <v>0</v>
      </c>
      <c r="E39" s="1">
        <v>0</v>
      </c>
      <c r="F39" s="1">
        <f>SUM(C39:E39)</f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f>SUM(K39:M39)</f>
        <v>0</v>
      </c>
    </row>
    <row r="40" spans="1:14" ht="15.75">
      <c r="A40" s="149" t="s">
        <v>253</v>
      </c>
      <c r="B40" s="65" t="s">
        <v>322</v>
      </c>
      <c r="C40" s="3">
        <f>SUM(C39)</f>
        <v>0</v>
      </c>
      <c r="D40" s="3">
        <f aca="true" t="shared" si="2" ref="D40:N40">SUM(D39)</f>
        <v>0</v>
      </c>
      <c r="E40" s="3">
        <f t="shared" si="2"/>
        <v>0</v>
      </c>
      <c r="F40" s="3">
        <f t="shared" si="2"/>
        <v>0</v>
      </c>
      <c r="G40" s="3">
        <v>0</v>
      </c>
      <c r="H40" s="3">
        <v>0</v>
      </c>
      <c r="I40" s="3">
        <v>0</v>
      </c>
      <c r="J40" s="3">
        <v>0</v>
      </c>
      <c r="K40" s="3">
        <f t="shared" si="2"/>
        <v>0</v>
      </c>
      <c r="L40" s="3">
        <f t="shared" si="2"/>
        <v>0</v>
      </c>
      <c r="M40" s="3">
        <f t="shared" si="2"/>
        <v>0</v>
      </c>
      <c r="N40" s="3">
        <f t="shared" si="2"/>
        <v>0</v>
      </c>
    </row>
    <row r="41" spans="1:14" ht="15.75">
      <c r="A41" s="149" t="s">
        <v>254</v>
      </c>
      <c r="B41" s="52" t="s">
        <v>323</v>
      </c>
      <c r="C41" s="3">
        <f>C36+C40+C38</f>
        <v>0</v>
      </c>
      <c r="D41" s="3">
        <f>D36+D40+D38</f>
        <v>0</v>
      </c>
      <c r="E41" s="3">
        <f>E36+E40+E38</f>
        <v>0</v>
      </c>
      <c r="F41" s="3">
        <f>SUM(C41:E41)</f>
        <v>0</v>
      </c>
      <c r="G41" s="3">
        <v>3150</v>
      </c>
      <c r="H41" s="3">
        <v>0</v>
      </c>
      <c r="I41" s="3">
        <v>0</v>
      </c>
      <c r="J41" s="3">
        <v>3150</v>
      </c>
      <c r="K41" s="3">
        <f>K36+K40+K38</f>
        <v>3150</v>
      </c>
      <c r="L41" s="3">
        <f>L36+L40+L38</f>
        <v>0</v>
      </c>
      <c r="M41" s="3">
        <f>M36+M40+M38</f>
        <v>0</v>
      </c>
      <c r="N41" s="3">
        <f>SUM(K41:M41)</f>
        <v>3150</v>
      </c>
    </row>
    <row r="42" spans="1:14" ht="15.75">
      <c r="A42" s="149" t="s">
        <v>255</v>
      </c>
      <c r="B42" s="52" t="s">
        <v>324</v>
      </c>
      <c r="C42" s="3">
        <f>C33+C41+C10</f>
        <v>523349203</v>
      </c>
      <c r="D42" s="3">
        <f>D33+D41+D10</f>
        <v>508000</v>
      </c>
      <c r="E42" s="3">
        <f>E33+E41+E10</f>
        <v>0</v>
      </c>
      <c r="F42" s="3">
        <f>F33+F41+F10</f>
        <v>523857203</v>
      </c>
      <c r="G42" s="3">
        <v>597797864</v>
      </c>
      <c r="H42" s="3">
        <v>508000</v>
      </c>
      <c r="I42" s="3">
        <v>0</v>
      </c>
      <c r="J42" s="3">
        <v>598305864</v>
      </c>
      <c r="K42" s="3">
        <f>K33+K41+K10</f>
        <v>567469250</v>
      </c>
      <c r="L42" s="3">
        <f>L33+L41+L10</f>
        <v>0</v>
      </c>
      <c r="M42" s="3">
        <f>M33+M41+M10</f>
        <v>0</v>
      </c>
      <c r="N42" s="3">
        <f>N33+N41+N10</f>
        <v>567469250</v>
      </c>
    </row>
    <row r="43" spans="1:14" ht="15.75">
      <c r="A43" s="152"/>
      <c r="B43" s="162"/>
      <c r="C43" s="3"/>
      <c r="D43" s="152"/>
      <c r="E43" s="152"/>
      <c r="F43" s="152"/>
      <c r="G43" s="3"/>
      <c r="H43" s="152"/>
      <c r="I43" s="152"/>
      <c r="J43" s="152"/>
      <c r="K43" s="3"/>
      <c r="L43" s="152"/>
      <c r="M43" s="152"/>
      <c r="N43" s="152"/>
    </row>
    <row r="44" spans="1:14" ht="15.75">
      <c r="A44" s="149" t="s">
        <v>325</v>
      </c>
      <c r="B44" s="162" t="s">
        <v>23</v>
      </c>
      <c r="C44" s="3"/>
      <c r="D44" s="152"/>
      <c r="E44" s="152"/>
      <c r="F44" s="152"/>
      <c r="G44" s="3"/>
      <c r="H44" s="152"/>
      <c r="I44" s="152"/>
      <c r="J44" s="152"/>
      <c r="K44" s="3"/>
      <c r="L44" s="152"/>
      <c r="M44" s="152"/>
      <c r="N44" s="152"/>
    </row>
    <row r="45" spans="1:14" ht="15.75">
      <c r="A45" s="149" t="s">
        <v>140</v>
      </c>
      <c r="B45" s="153" t="s">
        <v>28</v>
      </c>
      <c r="C45" s="154">
        <v>273697247</v>
      </c>
      <c r="D45" s="155">
        <v>0</v>
      </c>
      <c r="E45" s="154">
        <v>0</v>
      </c>
      <c r="F45" s="154">
        <f>SUM(C45:E45)</f>
        <v>273697247</v>
      </c>
      <c r="G45" s="154">
        <v>304280498</v>
      </c>
      <c r="H45" s="155">
        <v>0</v>
      </c>
      <c r="I45" s="154">
        <v>0</v>
      </c>
      <c r="J45" s="154">
        <v>304280498</v>
      </c>
      <c r="K45" s="154">
        <v>295561458</v>
      </c>
      <c r="L45" s="155">
        <v>0</v>
      </c>
      <c r="M45" s="154">
        <v>0</v>
      </c>
      <c r="N45" s="154">
        <f>SUM(K45:M45)</f>
        <v>295561458</v>
      </c>
    </row>
    <row r="46" spans="1:14" ht="31.5">
      <c r="A46" s="156" t="s">
        <v>141</v>
      </c>
      <c r="B46" s="2" t="s">
        <v>75</v>
      </c>
      <c r="C46" s="1">
        <v>0</v>
      </c>
      <c r="D46" s="1">
        <v>0</v>
      </c>
      <c r="E46" s="1">
        <v>0</v>
      </c>
      <c r="F46" s="1">
        <f>SUM(C46:E46)</f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>SUM(K46:M46)</f>
        <v>0</v>
      </c>
    </row>
    <row r="47" spans="1:14" ht="31.5">
      <c r="A47" s="149" t="s">
        <v>142</v>
      </c>
      <c r="B47" s="157" t="s">
        <v>315</v>
      </c>
      <c r="C47" s="3">
        <f>SUM(C46)</f>
        <v>0</v>
      </c>
      <c r="D47" s="3">
        <f>SUM(D46)</f>
        <v>0</v>
      </c>
      <c r="E47" s="3">
        <f>SUM(E46)</f>
        <v>0</v>
      </c>
      <c r="F47" s="3">
        <f>SUM(F46)</f>
        <v>0</v>
      </c>
      <c r="G47" s="3">
        <v>0</v>
      </c>
      <c r="H47" s="3">
        <v>0</v>
      </c>
      <c r="I47" s="3">
        <v>0</v>
      </c>
      <c r="J47" s="3">
        <v>0</v>
      </c>
      <c r="K47" s="3">
        <f>SUM(K46)</f>
        <v>0</v>
      </c>
      <c r="L47" s="3">
        <f>SUM(L46)</f>
        <v>0</v>
      </c>
      <c r="M47" s="3">
        <f>SUM(M46)</f>
        <v>0</v>
      </c>
      <c r="N47" s="3">
        <f>SUM(N46)</f>
        <v>0</v>
      </c>
    </row>
    <row r="48" spans="1:14" ht="15.75">
      <c r="A48" s="156" t="s">
        <v>143</v>
      </c>
      <c r="B48" s="58" t="s">
        <v>77</v>
      </c>
      <c r="C48" s="1">
        <v>0</v>
      </c>
      <c r="D48" s="1">
        <v>0</v>
      </c>
      <c r="E48" s="1">
        <v>0</v>
      </c>
      <c r="F48" s="1">
        <f>SUM(C48:E48)</f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>SUM(K48:M48)</f>
        <v>0</v>
      </c>
    </row>
    <row r="49" spans="1:14" ht="15.75">
      <c r="A49" s="149" t="s">
        <v>144</v>
      </c>
      <c r="B49" s="59" t="s">
        <v>316</v>
      </c>
      <c r="C49" s="3">
        <f>SUM(C48)</f>
        <v>0</v>
      </c>
      <c r="D49" s="3">
        <f>SUM(D48)</f>
        <v>0</v>
      </c>
      <c r="E49" s="3">
        <f>SUM(E48)</f>
        <v>0</v>
      </c>
      <c r="F49" s="3">
        <f>SUM(F48)</f>
        <v>0</v>
      </c>
      <c r="G49" s="3">
        <v>0</v>
      </c>
      <c r="H49" s="3">
        <v>0</v>
      </c>
      <c r="I49" s="3">
        <v>0</v>
      </c>
      <c r="J49" s="3">
        <v>0</v>
      </c>
      <c r="K49" s="3">
        <f>SUM(K48)</f>
        <v>0</v>
      </c>
      <c r="L49" s="3">
        <f>SUM(L48)</f>
        <v>0</v>
      </c>
      <c r="M49" s="3">
        <f>SUM(M48)</f>
        <v>0</v>
      </c>
      <c r="N49" s="3">
        <f>SUM(N48)</f>
        <v>0</v>
      </c>
    </row>
    <row r="50" spans="1:14" ht="15.75">
      <c r="A50" s="156" t="s">
        <v>145</v>
      </c>
      <c r="B50" s="2" t="s">
        <v>187</v>
      </c>
      <c r="C50" s="1">
        <v>0</v>
      </c>
      <c r="D50" s="1">
        <v>0</v>
      </c>
      <c r="E50" s="1">
        <v>0</v>
      </c>
      <c r="F50" s="1">
        <f>SUM(C50:E50)</f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>SUM(K50:M50)</f>
        <v>0</v>
      </c>
    </row>
    <row r="51" spans="1:14" ht="15.75">
      <c r="A51" s="156" t="s">
        <v>146</v>
      </c>
      <c r="B51" s="2" t="s">
        <v>54</v>
      </c>
      <c r="C51" s="1">
        <v>0</v>
      </c>
      <c r="D51" s="1">
        <v>0</v>
      </c>
      <c r="E51" s="1">
        <v>0</v>
      </c>
      <c r="F51" s="1">
        <f aca="true" t="shared" si="3" ref="F51:F58">SUM(C51:E51)</f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f aca="true" t="shared" si="4" ref="N51:N66">SUM(K51:M51)</f>
        <v>0</v>
      </c>
    </row>
    <row r="52" spans="1:14" ht="15.75">
      <c r="A52" s="156" t="s">
        <v>147</v>
      </c>
      <c r="B52" s="2" t="s">
        <v>188</v>
      </c>
      <c r="C52" s="1">
        <v>0</v>
      </c>
      <c r="D52" s="1">
        <v>0</v>
      </c>
      <c r="E52" s="1">
        <v>0</v>
      </c>
      <c r="F52" s="1">
        <f t="shared" si="3"/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f t="shared" si="4"/>
        <v>0</v>
      </c>
    </row>
    <row r="53" spans="1:14" ht="15.75">
      <c r="A53" s="156" t="s">
        <v>148</v>
      </c>
      <c r="B53" s="2" t="s">
        <v>55</v>
      </c>
      <c r="C53" s="1">
        <v>0</v>
      </c>
      <c r="D53" s="1">
        <v>0</v>
      </c>
      <c r="E53" s="1">
        <v>0</v>
      </c>
      <c r="F53" s="1">
        <f t="shared" si="3"/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f t="shared" si="4"/>
        <v>0</v>
      </c>
    </row>
    <row r="54" spans="1:14" ht="15.75">
      <c r="A54" s="156" t="s">
        <v>149</v>
      </c>
      <c r="B54" s="2" t="s">
        <v>56</v>
      </c>
      <c r="C54" s="1">
        <v>2314003</v>
      </c>
      <c r="D54" s="1">
        <v>0</v>
      </c>
      <c r="E54" s="1">
        <v>0</v>
      </c>
      <c r="F54" s="1">
        <f t="shared" si="3"/>
        <v>2314003</v>
      </c>
      <c r="G54" s="1">
        <v>2568003</v>
      </c>
      <c r="H54" s="1">
        <v>0</v>
      </c>
      <c r="I54" s="1">
        <v>0</v>
      </c>
      <c r="J54" s="1">
        <v>2568003</v>
      </c>
      <c r="K54" s="1">
        <v>2567698</v>
      </c>
      <c r="L54" s="1">
        <v>0</v>
      </c>
      <c r="M54" s="1">
        <v>0</v>
      </c>
      <c r="N54" s="1">
        <f t="shared" si="4"/>
        <v>2567698</v>
      </c>
    </row>
    <row r="55" spans="1:14" ht="15.75">
      <c r="A55" s="156" t="s">
        <v>150</v>
      </c>
      <c r="B55" s="2" t="s">
        <v>57</v>
      </c>
      <c r="C55" s="1">
        <v>624781</v>
      </c>
      <c r="D55" s="1">
        <v>0</v>
      </c>
      <c r="E55" s="1">
        <v>0</v>
      </c>
      <c r="F55" s="1">
        <f t="shared" si="3"/>
        <v>624781</v>
      </c>
      <c r="G55" s="1">
        <v>693781</v>
      </c>
      <c r="H55" s="1">
        <v>0</v>
      </c>
      <c r="I55" s="1">
        <v>0</v>
      </c>
      <c r="J55" s="1">
        <v>693781</v>
      </c>
      <c r="K55" s="1">
        <v>693283</v>
      </c>
      <c r="L55" s="1">
        <v>0</v>
      </c>
      <c r="M55" s="1">
        <v>0</v>
      </c>
      <c r="N55" s="1">
        <f t="shared" si="4"/>
        <v>693283</v>
      </c>
    </row>
    <row r="56" spans="1:14" ht="15.75">
      <c r="A56" s="156" t="s">
        <v>234</v>
      </c>
      <c r="B56" s="2" t="s">
        <v>58</v>
      </c>
      <c r="C56" s="1">
        <v>797000</v>
      </c>
      <c r="D56" s="1">
        <v>0</v>
      </c>
      <c r="E56" s="1">
        <v>0</v>
      </c>
      <c r="F56" s="1">
        <f t="shared" si="3"/>
        <v>797000</v>
      </c>
      <c r="G56" s="1">
        <v>287000</v>
      </c>
      <c r="H56" s="1">
        <v>0</v>
      </c>
      <c r="I56" s="1">
        <v>0</v>
      </c>
      <c r="J56" s="1">
        <v>287000</v>
      </c>
      <c r="K56" s="1">
        <v>287000</v>
      </c>
      <c r="L56" s="1">
        <v>0</v>
      </c>
      <c r="M56" s="1">
        <v>0</v>
      </c>
      <c r="N56" s="1">
        <f t="shared" si="4"/>
        <v>287000</v>
      </c>
    </row>
    <row r="57" spans="1:14" ht="15.75">
      <c r="A57" s="156" t="s">
        <v>235</v>
      </c>
      <c r="B57" s="158" t="s">
        <v>189</v>
      </c>
      <c r="C57" s="159">
        <v>0</v>
      </c>
      <c r="D57" s="159">
        <v>0</v>
      </c>
      <c r="E57" s="159">
        <v>0</v>
      </c>
      <c r="F57" s="159">
        <f t="shared" si="3"/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0</v>
      </c>
      <c r="L57" s="159">
        <v>0</v>
      </c>
      <c r="M57" s="159">
        <v>0</v>
      </c>
      <c r="N57" s="159">
        <f t="shared" si="4"/>
        <v>0</v>
      </c>
    </row>
    <row r="58" spans="1:14" ht="15.75">
      <c r="A58" s="156" t="s">
        <v>236</v>
      </c>
      <c r="B58" s="158" t="s">
        <v>190</v>
      </c>
      <c r="C58" s="159">
        <v>0</v>
      </c>
      <c r="D58" s="159">
        <v>0</v>
      </c>
      <c r="E58" s="159">
        <v>0</v>
      </c>
      <c r="F58" s="159">
        <f t="shared" si="3"/>
        <v>0</v>
      </c>
      <c r="G58" s="159">
        <v>0</v>
      </c>
      <c r="H58" s="159">
        <v>0</v>
      </c>
      <c r="I58" s="159">
        <v>0</v>
      </c>
      <c r="J58" s="159">
        <v>0</v>
      </c>
      <c r="K58" s="159">
        <v>0</v>
      </c>
      <c r="L58" s="159">
        <v>0</v>
      </c>
      <c r="M58" s="159">
        <v>0</v>
      </c>
      <c r="N58" s="159">
        <f t="shared" si="4"/>
        <v>0</v>
      </c>
    </row>
    <row r="59" spans="1:14" ht="15.75">
      <c r="A59" s="156" t="s">
        <v>237</v>
      </c>
      <c r="B59" s="2" t="s">
        <v>333</v>
      </c>
      <c r="C59" s="1">
        <f>SUM(C57:C58)</f>
        <v>0</v>
      </c>
      <c r="D59" s="1">
        <f>SUM(D57:D58)</f>
        <v>0</v>
      </c>
      <c r="E59" s="1">
        <f>SUM(E57:E58)</f>
        <v>0</v>
      </c>
      <c r="F59" s="1">
        <f aca="true" t="shared" si="5" ref="F59:F66">SUM(C59:E59)</f>
        <v>0</v>
      </c>
      <c r="G59" s="1">
        <v>0</v>
      </c>
      <c r="H59" s="1">
        <v>0</v>
      </c>
      <c r="I59" s="1">
        <v>0</v>
      </c>
      <c r="J59" s="1">
        <v>0</v>
      </c>
      <c r="K59" s="1">
        <f>SUM(K57:K58)</f>
        <v>0</v>
      </c>
      <c r="L59" s="1">
        <f>SUM(L57:L58)</f>
        <v>0</v>
      </c>
      <c r="M59" s="1">
        <f>SUM(M57:M58)</f>
        <v>0</v>
      </c>
      <c r="N59" s="1">
        <f t="shared" si="4"/>
        <v>0</v>
      </c>
    </row>
    <row r="60" spans="1:14" ht="15.75">
      <c r="A60" s="156" t="s">
        <v>238</v>
      </c>
      <c r="B60" s="158" t="s">
        <v>192</v>
      </c>
      <c r="C60" s="159">
        <v>0</v>
      </c>
      <c r="D60" s="159">
        <v>0</v>
      </c>
      <c r="E60" s="159">
        <v>0</v>
      </c>
      <c r="F60" s="159">
        <f t="shared" si="5"/>
        <v>0</v>
      </c>
      <c r="G60" s="159">
        <v>0</v>
      </c>
      <c r="H60" s="159">
        <v>0</v>
      </c>
      <c r="I60" s="159">
        <v>0</v>
      </c>
      <c r="J60" s="159">
        <v>0</v>
      </c>
      <c r="K60" s="159">
        <v>0</v>
      </c>
      <c r="L60" s="159">
        <v>0</v>
      </c>
      <c r="M60" s="159">
        <v>0</v>
      </c>
      <c r="N60" s="159">
        <f t="shared" si="4"/>
        <v>0</v>
      </c>
    </row>
    <row r="61" spans="1:14" ht="15.75">
      <c r="A61" s="156" t="s">
        <v>239</v>
      </c>
      <c r="B61" s="158" t="s">
        <v>193</v>
      </c>
      <c r="C61" s="159">
        <v>0</v>
      </c>
      <c r="D61" s="159">
        <v>0</v>
      </c>
      <c r="E61" s="159">
        <v>0</v>
      </c>
      <c r="F61" s="159">
        <f t="shared" si="5"/>
        <v>0</v>
      </c>
      <c r="G61" s="159">
        <v>0</v>
      </c>
      <c r="H61" s="159">
        <v>0</v>
      </c>
      <c r="I61" s="159">
        <v>0</v>
      </c>
      <c r="J61" s="159">
        <v>0</v>
      </c>
      <c r="K61" s="159">
        <v>0</v>
      </c>
      <c r="L61" s="159">
        <v>0</v>
      </c>
      <c r="M61" s="159">
        <v>0</v>
      </c>
      <c r="N61" s="159">
        <f t="shared" si="4"/>
        <v>0</v>
      </c>
    </row>
    <row r="62" spans="1:14" ht="15.75">
      <c r="A62" s="156" t="s">
        <v>240</v>
      </c>
      <c r="B62" s="2" t="s">
        <v>334</v>
      </c>
      <c r="C62" s="1">
        <f>SUM(C60:C61)</f>
        <v>0</v>
      </c>
      <c r="D62" s="1">
        <f>SUM(D60:D61)</f>
        <v>0</v>
      </c>
      <c r="E62" s="1">
        <f>SUM(E60:E61)</f>
        <v>0</v>
      </c>
      <c r="F62" s="1">
        <f t="shared" si="5"/>
        <v>0</v>
      </c>
      <c r="G62" s="1">
        <v>0</v>
      </c>
      <c r="H62" s="1">
        <v>0</v>
      </c>
      <c r="I62" s="1">
        <v>0</v>
      </c>
      <c r="J62" s="1">
        <v>0</v>
      </c>
      <c r="K62" s="1">
        <f>SUM(K60:K61)</f>
        <v>0</v>
      </c>
      <c r="L62" s="1">
        <f>SUM(L60:L61)</f>
        <v>0</v>
      </c>
      <c r="M62" s="1">
        <f>SUM(M60:M61)</f>
        <v>0</v>
      </c>
      <c r="N62" s="1">
        <f t="shared" si="4"/>
        <v>0</v>
      </c>
    </row>
    <row r="63" spans="1:14" ht="15.75">
      <c r="A63" s="156" t="s">
        <v>241</v>
      </c>
      <c r="B63" s="2" t="s">
        <v>195</v>
      </c>
      <c r="C63" s="1">
        <v>0</v>
      </c>
      <c r="D63" s="1">
        <v>0</v>
      </c>
      <c r="E63" s="1">
        <v>0</v>
      </c>
      <c r="F63" s="1">
        <f t="shared" si="5"/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f t="shared" si="4"/>
        <v>0</v>
      </c>
    </row>
    <row r="64" spans="1:14" ht="15.75">
      <c r="A64" s="156" t="s">
        <v>242</v>
      </c>
      <c r="B64" s="66" t="s">
        <v>59</v>
      </c>
      <c r="C64" s="1">
        <v>0</v>
      </c>
      <c r="D64" s="1">
        <v>0</v>
      </c>
      <c r="E64" s="1">
        <v>0</v>
      </c>
      <c r="F64" s="1">
        <f t="shared" si="5"/>
        <v>0</v>
      </c>
      <c r="G64" s="1">
        <v>6871013</v>
      </c>
      <c r="H64" s="1">
        <v>0</v>
      </c>
      <c r="I64" s="1">
        <v>0</v>
      </c>
      <c r="J64" s="1">
        <v>6871013</v>
      </c>
      <c r="K64" s="1">
        <v>6871013</v>
      </c>
      <c r="L64" s="1">
        <v>0</v>
      </c>
      <c r="M64" s="1">
        <v>0</v>
      </c>
      <c r="N64" s="1">
        <f t="shared" si="4"/>
        <v>6871013</v>
      </c>
    </row>
    <row r="65" spans="1:14" ht="15.75">
      <c r="A65" s="149" t="s">
        <v>243</v>
      </c>
      <c r="B65" s="67" t="s">
        <v>317</v>
      </c>
      <c r="C65" s="3">
        <f>C50+C51+C52+C53+C54+C55+C56+C59+C62+C63+C64</f>
        <v>3735784</v>
      </c>
      <c r="D65" s="3">
        <f>D50+D51+D52+D53+D54+D55+D56+D59+D62+D63+D64</f>
        <v>0</v>
      </c>
      <c r="E65" s="3">
        <f>E50+E51+E52+E53+E54+E55+E56+E59+E62+E63+E64</f>
        <v>0</v>
      </c>
      <c r="F65" s="3">
        <f t="shared" si="5"/>
        <v>3735784</v>
      </c>
      <c r="G65" s="3">
        <v>10419797</v>
      </c>
      <c r="H65" s="3">
        <v>0</v>
      </c>
      <c r="I65" s="3">
        <v>0</v>
      </c>
      <c r="J65" s="3">
        <v>10419797</v>
      </c>
      <c r="K65" s="3">
        <f>K50+K51+K52+K53+K54+K55+K56+K59+K62+K63+K64</f>
        <v>10418994</v>
      </c>
      <c r="L65" s="3">
        <f>L50+L51+L52+L53+L54+L55+L56+L59+L62+L63+L64</f>
        <v>0</v>
      </c>
      <c r="M65" s="3">
        <f>M50+M51+M52+M53+M54+M55+M56+M59+M62+M63+M64</f>
        <v>0</v>
      </c>
      <c r="N65" s="3">
        <f t="shared" si="4"/>
        <v>10418994</v>
      </c>
    </row>
    <row r="66" spans="1:14" ht="15.75">
      <c r="A66" s="156" t="s">
        <v>244</v>
      </c>
      <c r="B66" s="66" t="s">
        <v>68</v>
      </c>
      <c r="C66" s="1">
        <v>0</v>
      </c>
      <c r="D66" s="1">
        <v>0</v>
      </c>
      <c r="E66" s="1">
        <v>0</v>
      </c>
      <c r="F66" s="1">
        <f t="shared" si="5"/>
        <v>0</v>
      </c>
      <c r="G66" s="1">
        <v>30000</v>
      </c>
      <c r="H66" s="1">
        <v>0</v>
      </c>
      <c r="I66" s="1">
        <v>0</v>
      </c>
      <c r="J66" s="1">
        <v>30000</v>
      </c>
      <c r="K66" s="1">
        <v>30000</v>
      </c>
      <c r="L66" s="1">
        <v>0</v>
      </c>
      <c r="M66" s="1">
        <v>0</v>
      </c>
      <c r="N66" s="1">
        <f t="shared" si="4"/>
        <v>30000</v>
      </c>
    </row>
    <row r="67" spans="1:14" ht="15.75">
      <c r="A67" s="149" t="s">
        <v>245</v>
      </c>
      <c r="B67" s="65" t="s">
        <v>318</v>
      </c>
      <c r="C67" s="3">
        <f>SUM(C66)</f>
        <v>0</v>
      </c>
      <c r="D67" s="3">
        <f>SUM(D66)</f>
        <v>0</v>
      </c>
      <c r="E67" s="3">
        <f>SUM(E66)</f>
        <v>0</v>
      </c>
      <c r="F67" s="3">
        <f>SUM(F66)</f>
        <v>0</v>
      </c>
      <c r="G67" s="3">
        <v>30000</v>
      </c>
      <c r="H67" s="3">
        <v>0</v>
      </c>
      <c r="I67" s="3">
        <v>0</v>
      </c>
      <c r="J67" s="3">
        <v>30000</v>
      </c>
      <c r="K67" s="3">
        <f>SUM(K66)</f>
        <v>30000</v>
      </c>
      <c r="L67" s="3">
        <f>SUM(L66)</f>
        <v>0</v>
      </c>
      <c r="M67" s="3">
        <f>SUM(M66)</f>
        <v>0</v>
      </c>
      <c r="N67" s="3">
        <f>SUM(N66)</f>
        <v>30000</v>
      </c>
    </row>
    <row r="68" spans="1:14" ht="15.75">
      <c r="A68" s="149" t="s">
        <v>246</v>
      </c>
      <c r="B68" s="52" t="s">
        <v>319</v>
      </c>
      <c r="C68" s="3">
        <f>C47+C65+C67+C49</f>
        <v>3735784</v>
      </c>
      <c r="D68" s="3">
        <f>D47+D65+D67+D49</f>
        <v>0</v>
      </c>
      <c r="E68" s="3">
        <f>E47+E65+E67+E49</f>
        <v>0</v>
      </c>
      <c r="F68" s="3">
        <f>F47+F65+F67+F49</f>
        <v>3735784</v>
      </c>
      <c r="G68" s="3">
        <v>10449797</v>
      </c>
      <c r="H68" s="3">
        <v>0</v>
      </c>
      <c r="I68" s="3">
        <v>0</v>
      </c>
      <c r="J68" s="3">
        <v>10449797</v>
      </c>
      <c r="K68" s="3">
        <f>K47+K65+K67+K49</f>
        <v>10448994</v>
      </c>
      <c r="L68" s="3">
        <f>L47+L65+L67+L49</f>
        <v>0</v>
      </c>
      <c r="M68" s="3">
        <f>M47+M65+M67+M49</f>
        <v>0</v>
      </c>
      <c r="N68" s="3">
        <f>N47+N65+N67+N49</f>
        <v>10448994</v>
      </c>
    </row>
    <row r="69" spans="1:14" ht="15.75">
      <c r="A69" s="156" t="s">
        <v>247</v>
      </c>
      <c r="B69" s="2" t="s">
        <v>52</v>
      </c>
      <c r="C69" s="1">
        <v>0</v>
      </c>
      <c r="D69" s="1">
        <v>0</v>
      </c>
      <c r="E69" s="1">
        <v>0</v>
      </c>
      <c r="F69" s="1">
        <f>SUM(C69:E69)</f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f>SUM(K69:M69)</f>
        <v>0</v>
      </c>
    </row>
    <row r="70" spans="1:14" ht="31.5">
      <c r="A70" s="156" t="s">
        <v>248</v>
      </c>
      <c r="B70" s="2" t="s">
        <v>53</v>
      </c>
      <c r="C70" s="1">
        <v>0</v>
      </c>
      <c r="D70" s="1">
        <v>0</v>
      </c>
      <c r="E70" s="1">
        <v>0</v>
      </c>
      <c r="F70" s="1">
        <f>SUM(C70:E70)</f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f>SUM(K70:M70)</f>
        <v>0</v>
      </c>
    </row>
    <row r="71" spans="1:14" ht="31.5">
      <c r="A71" s="149" t="s">
        <v>249</v>
      </c>
      <c r="B71" s="91" t="s">
        <v>320</v>
      </c>
      <c r="C71" s="3">
        <f>SUM(C69:C70)</f>
        <v>0</v>
      </c>
      <c r="D71" s="3">
        <f>SUM(D69:D70)</f>
        <v>0</v>
      </c>
      <c r="E71" s="3">
        <f>SUM(E69:E70)</f>
        <v>0</v>
      </c>
      <c r="F71" s="3">
        <f>SUM(F69:F70)</f>
        <v>0</v>
      </c>
      <c r="G71" s="3">
        <v>0</v>
      </c>
      <c r="H71" s="3">
        <v>0</v>
      </c>
      <c r="I71" s="3">
        <v>0</v>
      </c>
      <c r="J71" s="3">
        <v>0</v>
      </c>
      <c r="K71" s="3">
        <f>SUM(K69:K70)</f>
        <v>0</v>
      </c>
      <c r="L71" s="3">
        <f>SUM(L69:L70)</f>
        <v>0</v>
      </c>
      <c r="M71" s="3">
        <f>SUM(M69:M70)</f>
        <v>0</v>
      </c>
      <c r="N71" s="3">
        <f>SUM(N69:N70)</f>
        <v>0</v>
      </c>
    </row>
    <row r="72" spans="1:14" ht="15.75">
      <c r="A72" s="156" t="s">
        <v>250</v>
      </c>
      <c r="B72" s="160" t="s">
        <v>65</v>
      </c>
      <c r="C72" s="1">
        <v>0</v>
      </c>
      <c r="D72" s="1">
        <v>0</v>
      </c>
      <c r="E72" s="1">
        <v>0</v>
      </c>
      <c r="F72" s="1">
        <f>SUM(C72:E72)</f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f>SUM(K72:M72)</f>
        <v>0</v>
      </c>
    </row>
    <row r="73" spans="1:14" ht="15.75">
      <c r="A73" s="149" t="s">
        <v>251</v>
      </c>
      <c r="B73" s="161" t="s">
        <v>321</v>
      </c>
      <c r="C73" s="3">
        <f>SUM(C72)</f>
        <v>0</v>
      </c>
      <c r="D73" s="3">
        <f>SUM(D72)</f>
        <v>0</v>
      </c>
      <c r="E73" s="3">
        <f>SUM(E72)</f>
        <v>0</v>
      </c>
      <c r="F73" s="3">
        <f>SUM(C73:E73)</f>
        <v>0</v>
      </c>
      <c r="G73" s="3">
        <v>0</v>
      </c>
      <c r="H73" s="3">
        <v>0</v>
      </c>
      <c r="I73" s="3">
        <v>0</v>
      </c>
      <c r="J73" s="3">
        <v>0</v>
      </c>
      <c r="K73" s="3">
        <f>SUM(K72)</f>
        <v>0</v>
      </c>
      <c r="L73" s="3">
        <f>SUM(L72)</f>
        <v>0</v>
      </c>
      <c r="M73" s="3">
        <f>SUM(M72)</f>
        <v>0</v>
      </c>
      <c r="N73" s="3">
        <f>SUM(K73:M73)</f>
        <v>0</v>
      </c>
    </row>
    <row r="74" spans="1:14" ht="15.75">
      <c r="A74" s="156" t="s">
        <v>252</v>
      </c>
      <c r="B74" s="66" t="s">
        <v>71</v>
      </c>
      <c r="C74" s="1">
        <v>0</v>
      </c>
      <c r="D74" s="1">
        <v>0</v>
      </c>
      <c r="E74" s="1">
        <v>0</v>
      </c>
      <c r="F74" s="1">
        <f>SUM(C74:E74)</f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f>SUM(K74:M74)</f>
        <v>0</v>
      </c>
    </row>
    <row r="75" spans="1:14" ht="15.75">
      <c r="A75" s="149" t="s">
        <v>253</v>
      </c>
      <c r="B75" s="65" t="s">
        <v>322</v>
      </c>
      <c r="C75" s="3">
        <f>SUM(C72)</f>
        <v>0</v>
      </c>
      <c r="D75" s="3">
        <f>SUM(D72)</f>
        <v>0</v>
      </c>
      <c r="E75" s="3">
        <f>SUM(E72)</f>
        <v>0</v>
      </c>
      <c r="F75" s="3">
        <f>SUM(C75:E75)</f>
        <v>0</v>
      </c>
      <c r="G75" s="3">
        <v>0</v>
      </c>
      <c r="H75" s="3">
        <v>0</v>
      </c>
      <c r="I75" s="3">
        <v>0</v>
      </c>
      <c r="J75" s="3">
        <v>0</v>
      </c>
      <c r="K75" s="3">
        <f>SUM(K72)</f>
        <v>0</v>
      </c>
      <c r="L75" s="3">
        <f>SUM(L72)</f>
        <v>0</v>
      </c>
      <c r="M75" s="3">
        <f>SUM(M72)</f>
        <v>0</v>
      </c>
      <c r="N75" s="3">
        <f>SUM(K75:M75)</f>
        <v>0</v>
      </c>
    </row>
    <row r="76" spans="1:14" ht="15.75">
      <c r="A76" s="149" t="s">
        <v>254</v>
      </c>
      <c r="B76" s="52" t="s">
        <v>323</v>
      </c>
      <c r="C76" s="3">
        <f>C71+C75+C73</f>
        <v>0</v>
      </c>
      <c r="D76" s="3">
        <f>D71+D75+D73</f>
        <v>0</v>
      </c>
      <c r="E76" s="3">
        <f>E71+E75+E73</f>
        <v>0</v>
      </c>
      <c r="F76" s="3">
        <f>SUM(C76:E76)</f>
        <v>0</v>
      </c>
      <c r="G76" s="3">
        <v>0</v>
      </c>
      <c r="H76" s="3">
        <v>0</v>
      </c>
      <c r="I76" s="3">
        <v>0</v>
      </c>
      <c r="J76" s="3">
        <v>0</v>
      </c>
      <c r="K76" s="3">
        <f>K71+K75+K73</f>
        <v>0</v>
      </c>
      <c r="L76" s="3">
        <f>L71+L75+L73</f>
        <v>0</v>
      </c>
      <c r="M76" s="3">
        <f>M71+M75+M73</f>
        <v>0</v>
      </c>
      <c r="N76" s="3">
        <f>SUM(K76:M76)</f>
        <v>0</v>
      </c>
    </row>
    <row r="77" spans="1:14" ht="15.75">
      <c r="A77" s="149" t="s">
        <v>255</v>
      </c>
      <c r="B77" s="52" t="s">
        <v>324</v>
      </c>
      <c r="C77" s="3">
        <f>C68+C76+C45</f>
        <v>277433031</v>
      </c>
      <c r="D77" s="3">
        <f>D68+D76+D45</f>
        <v>0</v>
      </c>
      <c r="E77" s="3">
        <f>E68+E76+E45</f>
        <v>0</v>
      </c>
      <c r="F77" s="3">
        <f>F68+F76+F45</f>
        <v>277433031</v>
      </c>
      <c r="G77" s="3">
        <v>314730295</v>
      </c>
      <c r="H77" s="3">
        <v>0</v>
      </c>
      <c r="I77" s="3">
        <v>0</v>
      </c>
      <c r="J77" s="3">
        <v>314730295</v>
      </c>
      <c r="K77" s="3">
        <f>K68+K76+K45</f>
        <v>306010452</v>
      </c>
      <c r="L77" s="3">
        <f>L68+L76+L45</f>
        <v>0</v>
      </c>
      <c r="M77" s="3">
        <f>M68+M76+M45</f>
        <v>0</v>
      </c>
      <c r="N77" s="3">
        <f>N68+N76+N45</f>
        <v>306010452</v>
      </c>
    </row>
    <row r="78" spans="1:14" ht="15.75">
      <c r="A78" s="152"/>
      <c r="B78" s="162"/>
      <c r="C78" s="3"/>
      <c r="D78" s="152"/>
      <c r="E78" s="152"/>
      <c r="F78" s="152"/>
      <c r="G78" s="3"/>
      <c r="H78" s="152"/>
      <c r="I78" s="152"/>
      <c r="J78" s="152"/>
      <c r="K78" s="3"/>
      <c r="L78" s="152"/>
      <c r="M78" s="152"/>
      <c r="N78" s="152"/>
    </row>
    <row r="79" spans="1:14" ht="15.75">
      <c r="A79" s="149" t="s">
        <v>326</v>
      </c>
      <c r="B79" s="162" t="s">
        <v>26</v>
      </c>
      <c r="C79" s="3"/>
      <c r="D79" s="152"/>
      <c r="E79" s="152"/>
      <c r="F79" s="152"/>
      <c r="G79" s="3"/>
      <c r="H79" s="152"/>
      <c r="I79" s="152"/>
      <c r="J79" s="152"/>
      <c r="K79" s="3"/>
      <c r="L79" s="152"/>
      <c r="M79" s="152"/>
      <c r="N79" s="152"/>
    </row>
    <row r="80" spans="1:14" ht="15.75">
      <c r="A80" s="149" t="s">
        <v>140</v>
      </c>
      <c r="B80" s="153" t="s">
        <v>28</v>
      </c>
      <c r="C80" s="154">
        <v>246961046</v>
      </c>
      <c r="D80" s="155">
        <v>0</v>
      </c>
      <c r="E80" s="154">
        <v>0</v>
      </c>
      <c r="F80" s="154">
        <f>SUM(C80:E80)</f>
        <v>246961046</v>
      </c>
      <c r="G80" s="154">
        <v>269124956</v>
      </c>
      <c r="H80" s="155">
        <v>0</v>
      </c>
      <c r="I80" s="154">
        <v>0</v>
      </c>
      <c r="J80" s="154">
        <v>269124956</v>
      </c>
      <c r="K80" s="154">
        <v>254940539</v>
      </c>
      <c r="L80" s="155">
        <v>0</v>
      </c>
      <c r="M80" s="154">
        <v>0</v>
      </c>
      <c r="N80" s="154">
        <f>SUM(K80:M80)</f>
        <v>254940539</v>
      </c>
    </row>
    <row r="81" spans="1:14" ht="31.5">
      <c r="A81" s="156" t="s">
        <v>141</v>
      </c>
      <c r="B81" s="2" t="s">
        <v>75</v>
      </c>
      <c r="C81" s="1">
        <v>0</v>
      </c>
      <c r="D81" s="1">
        <v>0</v>
      </c>
      <c r="E81" s="1">
        <v>0</v>
      </c>
      <c r="F81" s="1">
        <f>SUM(C81:E81)</f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f>SUM(K81:M81)</f>
        <v>0</v>
      </c>
    </row>
    <row r="82" spans="1:14" ht="31.5">
      <c r="A82" s="149" t="s">
        <v>142</v>
      </c>
      <c r="B82" s="157" t="s">
        <v>315</v>
      </c>
      <c r="C82" s="3">
        <f>SUM(C81)</f>
        <v>0</v>
      </c>
      <c r="D82" s="3">
        <f>SUM(D81)</f>
        <v>0</v>
      </c>
      <c r="E82" s="3">
        <f>SUM(E81)</f>
        <v>0</v>
      </c>
      <c r="F82" s="3">
        <f>SUM(F81)</f>
        <v>0</v>
      </c>
      <c r="G82" s="3">
        <v>0</v>
      </c>
      <c r="H82" s="3">
        <v>0</v>
      </c>
      <c r="I82" s="3">
        <v>0</v>
      </c>
      <c r="J82" s="3">
        <v>0</v>
      </c>
      <c r="K82" s="3">
        <f>SUM(K81)</f>
        <v>0</v>
      </c>
      <c r="L82" s="3">
        <f>SUM(L81)</f>
        <v>0</v>
      </c>
      <c r="M82" s="3">
        <f>SUM(M81)</f>
        <v>0</v>
      </c>
      <c r="N82" s="3">
        <f>SUM(N81)</f>
        <v>0</v>
      </c>
    </row>
    <row r="83" spans="1:14" ht="15.75">
      <c r="A83" s="156" t="s">
        <v>143</v>
      </c>
      <c r="B83" s="58" t="s">
        <v>77</v>
      </c>
      <c r="C83" s="1">
        <v>0</v>
      </c>
      <c r="D83" s="1">
        <v>0</v>
      </c>
      <c r="E83" s="1">
        <v>0</v>
      </c>
      <c r="F83" s="1">
        <f>SUM(C83:E83)</f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f>SUM(K83:M83)</f>
        <v>0</v>
      </c>
    </row>
    <row r="84" spans="1:14" ht="15.75">
      <c r="A84" s="149" t="s">
        <v>144</v>
      </c>
      <c r="B84" s="59" t="s">
        <v>316</v>
      </c>
      <c r="C84" s="3">
        <f>SUM(C83)</f>
        <v>0</v>
      </c>
      <c r="D84" s="3">
        <f>SUM(D83)</f>
        <v>0</v>
      </c>
      <c r="E84" s="3">
        <f>SUM(E83)</f>
        <v>0</v>
      </c>
      <c r="F84" s="3">
        <f>SUM(F83)</f>
        <v>0</v>
      </c>
      <c r="G84" s="3">
        <v>0</v>
      </c>
      <c r="H84" s="3">
        <v>0</v>
      </c>
      <c r="I84" s="3">
        <v>0</v>
      </c>
      <c r="J84" s="3">
        <v>0</v>
      </c>
      <c r="K84" s="3">
        <f>SUM(K83)</f>
        <v>0</v>
      </c>
      <c r="L84" s="3">
        <f>SUM(L83)</f>
        <v>0</v>
      </c>
      <c r="M84" s="3">
        <f>SUM(M83)</f>
        <v>0</v>
      </c>
      <c r="N84" s="3">
        <f>SUM(N83)</f>
        <v>0</v>
      </c>
    </row>
    <row r="85" spans="1:14" ht="15.75">
      <c r="A85" s="156" t="s">
        <v>145</v>
      </c>
      <c r="B85" s="2" t="s">
        <v>187</v>
      </c>
      <c r="C85" s="1">
        <v>0</v>
      </c>
      <c r="D85" s="1">
        <v>0</v>
      </c>
      <c r="E85" s="1">
        <v>0</v>
      </c>
      <c r="F85" s="1">
        <f>SUM(C85:E85)</f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f>SUM(K85:M85)</f>
        <v>0</v>
      </c>
    </row>
    <row r="86" spans="1:14" ht="15.75">
      <c r="A86" s="156" t="s">
        <v>146</v>
      </c>
      <c r="B86" s="2" t="s">
        <v>54</v>
      </c>
      <c r="C86" s="1">
        <v>0</v>
      </c>
      <c r="D86" s="1">
        <v>0</v>
      </c>
      <c r="E86" s="1">
        <v>0</v>
      </c>
      <c r="F86" s="1">
        <f aca="true" t="shared" si="6" ref="F86:F93">SUM(C86:E86)</f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f aca="true" t="shared" si="7" ref="N86:N101">SUM(K86:M86)</f>
        <v>0</v>
      </c>
    </row>
    <row r="87" spans="1:14" ht="15.75">
      <c r="A87" s="156" t="s">
        <v>147</v>
      </c>
      <c r="B87" s="2" t="s">
        <v>188</v>
      </c>
      <c r="C87" s="1">
        <v>0</v>
      </c>
      <c r="D87" s="1">
        <v>0</v>
      </c>
      <c r="E87" s="1">
        <v>0</v>
      </c>
      <c r="F87" s="1">
        <f t="shared" si="6"/>
        <v>0</v>
      </c>
      <c r="G87" s="1">
        <v>473111</v>
      </c>
      <c r="H87" s="1">
        <v>0</v>
      </c>
      <c r="I87" s="1">
        <v>0</v>
      </c>
      <c r="J87" s="1">
        <v>473111</v>
      </c>
      <c r="K87" s="1">
        <v>473111</v>
      </c>
      <c r="L87" s="1">
        <v>0</v>
      </c>
      <c r="M87" s="1">
        <v>0</v>
      </c>
      <c r="N87" s="1">
        <f t="shared" si="7"/>
        <v>473111</v>
      </c>
    </row>
    <row r="88" spans="1:14" ht="15.75">
      <c r="A88" s="156" t="s">
        <v>148</v>
      </c>
      <c r="B88" s="2" t="s">
        <v>55</v>
      </c>
      <c r="C88" s="1">
        <v>0</v>
      </c>
      <c r="D88" s="1">
        <v>0</v>
      </c>
      <c r="E88" s="1">
        <v>0</v>
      </c>
      <c r="F88" s="1">
        <f t="shared" si="6"/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f t="shared" si="7"/>
        <v>0</v>
      </c>
    </row>
    <row r="89" spans="1:14" ht="15.75">
      <c r="A89" s="156" t="s">
        <v>149</v>
      </c>
      <c r="B89" s="2" t="s">
        <v>56</v>
      </c>
      <c r="C89" s="1">
        <v>2442558</v>
      </c>
      <c r="D89" s="1">
        <v>0</v>
      </c>
      <c r="E89" s="1">
        <v>0</v>
      </c>
      <c r="F89" s="1">
        <f t="shared" si="6"/>
        <v>2442558</v>
      </c>
      <c r="G89" s="1">
        <v>2412594</v>
      </c>
      <c r="H89" s="1">
        <v>0</v>
      </c>
      <c r="I89" s="1">
        <v>0</v>
      </c>
      <c r="J89" s="1">
        <v>2412594</v>
      </c>
      <c r="K89" s="1">
        <v>2412594</v>
      </c>
      <c r="L89" s="1">
        <v>0</v>
      </c>
      <c r="M89" s="1">
        <v>0</v>
      </c>
      <c r="N89" s="1">
        <f t="shared" si="7"/>
        <v>2412594</v>
      </c>
    </row>
    <row r="90" spans="1:14" ht="15.75">
      <c r="A90" s="156" t="s">
        <v>150</v>
      </c>
      <c r="B90" s="2" t="s">
        <v>57</v>
      </c>
      <c r="C90" s="1">
        <v>659490</v>
      </c>
      <c r="D90" s="1">
        <v>0</v>
      </c>
      <c r="E90" s="1">
        <v>0</v>
      </c>
      <c r="F90" s="1">
        <f t="shared" si="6"/>
        <v>659490</v>
      </c>
      <c r="G90" s="1">
        <v>774035</v>
      </c>
      <c r="H90" s="1">
        <v>0</v>
      </c>
      <c r="I90" s="1">
        <v>0</v>
      </c>
      <c r="J90" s="1">
        <v>774035</v>
      </c>
      <c r="K90" s="1">
        <v>774035</v>
      </c>
      <c r="L90" s="1">
        <v>0</v>
      </c>
      <c r="M90" s="1">
        <v>0</v>
      </c>
      <c r="N90" s="1">
        <f t="shared" si="7"/>
        <v>774035</v>
      </c>
    </row>
    <row r="91" spans="1:14" ht="15.75">
      <c r="A91" s="156" t="s">
        <v>234</v>
      </c>
      <c r="B91" s="2" t="s">
        <v>58</v>
      </c>
      <c r="C91" s="1">
        <v>756000</v>
      </c>
      <c r="D91" s="1">
        <v>0</v>
      </c>
      <c r="E91" s="1">
        <v>0</v>
      </c>
      <c r="F91" s="1">
        <f t="shared" si="6"/>
        <v>756000</v>
      </c>
      <c r="G91" s="1">
        <v>581000</v>
      </c>
      <c r="H91" s="1">
        <v>0</v>
      </c>
      <c r="I91" s="1">
        <v>0</v>
      </c>
      <c r="J91" s="1">
        <v>581000</v>
      </c>
      <c r="K91" s="1">
        <v>581000</v>
      </c>
      <c r="L91" s="1">
        <v>0</v>
      </c>
      <c r="M91" s="1">
        <v>0</v>
      </c>
      <c r="N91" s="1">
        <f t="shared" si="7"/>
        <v>581000</v>
      </c>
    </row>
    <row r="92" spans="1:14" ht="15.75">
      <c r="A92" s="156" t="s">
        <v>235</v>
      </c>
      <c r="B92" s="158" t="s">
        <v>189</v>
      </c>
      <c r="C92" s="159">
        <v>0</v>
      </c>
      <c r="D92" s="159">
        <v>0</v>
      </c>
      <c r="E92" s="159">
        <v>0</v>
      </c>
      <c r="F92" s="159">
        <f t="shared" si="6"/>
        <v>0</v>
      </c>
      <c r="G92" s="159">
        <v>0</v>
      </c>
      <c r="H92" s="159">
        <v>0</v>
      </c>
      <c r="I92" s="159">
        <v>0</v>
      </c>
      <c r="J92" s="159">
        <v>0</v>
      </c>
      <c r="K92" s="159">
        <v>0</v>
      </c>
      <c r="L92" s="159">
        <v>0</v>
      </c>
      <c r="M92" s="159">
        <v>0</v>
      </c>
      <c r="N92" s="159">
        <f t="shared" si="7"/>
        <v>0</v>
      </c>
    </row>
    <row r="93" spans="1:14" ht="15.75">
      <c r="A93" s="156" t="s">
        <v>236</v>
      </c>
      <c r="B93" s="158" t="s">
        <v>190</v>
      </c>
      <c r="C93" s="159">
        <v>0</v>
      </c>
      <c r="D93" s="159">
        <v>0</v>
      </c>
      <c r="E93" s="159">
        <v>0</v>
      </c>
      <c r="F93" s="159">
        <f t="shared" si="6"/>
        <v>0</v>
      </c>
      <c r="G93" s="159">
        <v>0</v>
      </c>
      <c r="H93" s="159">
        <v>0</v>
      </c>
      <c r="I93" s="159">
        <v>0</v>
      </c>
      <c r="J93" s="159">
        <v>0</v>
      </c>
      <c r="K93" s="159">
        <v>0</v>
      </c>
      <c r="L93" s="159">
        <v>0</v>
      </c>
      <c r="M93" s="159">
        <v>0</v>
      </c>
      <c r="N93" s="159">
        <f t="shared" si="7"/>
        <v>0</v>
      </c>
    </row>
    <row r="94" spans="1:14" ht="15.75">
      <c r="A94" s="156" t="s">
        <v>237</v>
      </c>
      <c r="B94" s="2" t="s">
        <v>333</v>
      </c>
      <c r="C94" s="1">
        <f>SUM(C92:C93)</f>
        <v>0</v>
      </c>
      <c r="D94" s="1">
        <f>SUM(D92:D93)</f>
        <v>0</v>
      </c>
      <c r="E94" s="1">
        <f>SUM(E92:E93)</f>
        <v>0</v>
      </c>
      <c r="F94" s="1">
        <f aca="true" t="shared" si="8" ref="F94:F101">SUM(C94:E94)</f>
        <v>0</v>
      </c>
      <c r="G94" s="1">
        <v>0</v>
      </c>
      <c r="H94" s="1">
        <v>0</v>
      </c>
      <c r="I94" s="1">
        <v>0</v>
      </c>
      <c r="J94" s="1">
        <v>0</v>
      </c>
      <c r="K94" s="1">
        <f>SUM(K92:K93)</f>
        <v>0</v>
      </c>
      <c r="L94" s="1">
        <f>SUM(L92:L93)</f>
        <v>0</v>
      </c>
      <c r="M94" s="1">
        <f>SUM(M92:M93)</f>
        <v>0</v>
      </c>
      <c r="N94" s="1">
        <f t="shared" si="7"/>
        <v>0</v>
      </c>
    </row>
    <row r="95" spans="1:14" ht="15.75">
      <c r="A95" s="156" t="s">
        <v>238</v>
      </c>
      <c r="B95" s="158" t="s">
        <v>192</v>
      </c>
      <c r="C95" s="159">
        <v>0</v>
      </c>
      <c r="D95" s="159">
        <v>0</v>
      </c>
      <c r="E95" s="159">
        <v>0</v>
      </c>
      <c r="F95" s="159">
        <f t="shared" si="8"/>
        <v>0</v>
      </c>
      <c r="G95" s="159">
        <v>0</v>
      </c>
      <c r="H95" s="159">
        <v>0</v>
      </c>
      <c r="I95" s="159">
        <v>0</v>
      </c>
      <c r="J95" s="159">
        <v>0</v>
      </c>
      <c r="K95" s="159">
        <v>0</v>
      </c>
      <c r="L95" s="159">
        <v>0</v>
      </c>
      <c r="M95" s="159">
        <v>0</v>
      </c>
      <c r="N95" s="159">
        <f t="shared" si="7"/>
        <v>0</v>
      </c>
    </row>
    <row r="96" spans="1:14" ht="15.75">
      <c r="A96" s="156" t="s">
        <v>239</v>
      </c>
      <c r="B96" s="158" t="s">
        <v>193</v>
      </c>
      <c r="C96" s="159">
        <v>0</v>
      </c>
      <c r="D96" s="159">
        <v>0</v>
      </c>
      <c r="E96" s="159">
        <v>0</v>
      </c>
      <c r="F96" s="159">
        <f t="shared" si="8"/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59">
        <v>0</v>
      </c>
      <c r="M96" s="159">
        <v>0</v>
      </c>
      <c r="N96" s="159">
        <f t="shared" si="7"/>
        <v>0</v>
      </c>
    </row>
    <row r="97" spans="1:14" ht="15.75">
      <c r="A97" s="156" t="s">
        <v>240</v>
      </c>
      <c r="B97" s="2" t="s">
        <v>334</v>
      </c>
      <c r="C97" s="1">
        <f>SUM(C95:C96)</f>
        <v>0</v>
      </c>
      <c r="D97" s="1">
        <f>SUM(D95:D96)</f>
        <v>0</v>
      </c>
      <c r="E97" s="1">
        <f>SUM(E95:E96)</f>
        <v>0</v>
      </c>
      <c r="F97" s="1">
        <f t="shared" si="8"/>
        <v>0</v>
      </c>
      <c r="G97" s="1">
        <v>0</v>
      </c>
      <c r="H97" s="1">
        <v>0</v>
      </c>
      <c r="I97" s="1">
        <v>0</v>
      </c>
      <c r="J97" s="1">
        <v>0</v>
      </c>
      <c r="K97" s="1">
        <f>SUM(K95:K96)</f>
        <v>0</v>
      </c>
      <c r="L97" s="1">
        <f>SUM(L95:L96)</f>
        <v>0</v>
      </c>
      <c r="M97" s="1">
        <f>SUM(M95:M96)</f>
        <v>0</v>
      </c>
      <c r="N97" s="1">
        <f t="shared" si="7"/>
        <v>0</v>
      </c>
    </row>
    <row r="98" spans="1:14" ht="15.75">
      <c r="A98" s="156" t="s">
        <v>241</v>
      </c>
      <c r="B98" s="2" t="s">
        <v>195</v>
      </c>
      <c r="C98" s="1">
        <v>0</v>
      </c>
      <c r="D98" s="1">
        <v>0</v>
      </c>
      <c r="E98" s="1">
        <v>0</v>
      </c>
      <c r="F98" s="1">
        <f t="shared" si="8"/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f t="shared" si="7"/>
        <v>0</v>
      </c>
    </row>
    <row r="99" spans="1:14" ht="15.75">
      <c r="A99" s="156" t="s">
        <v>242</v>
      </c>
      <c r="B99" s="66" t="s">
        <v>59</v>
      </c>
      <c r="C99" s="1">
        <v>0</v>
      </c>
      <c r="D99" s="1">
        <v>0</v>
      </c>
      <c r="E99" s="1">
        <v>0</v>
      </c>
      <c r="F99" s="1">
        <f t="shared" si="8"/>
        <v>0</v>
      </c>
      <c r="G99" s="1">
        <v>7374551</v>
      </c>
      <c r="H99" s="1">
        <v>0</v>
      </c>
      <c r="I99" s="1">
        <v>0</v>
      </c>
      <c r="J99" s="1">
        <v>7374551</v>
      </c>
      <c r="K99" s="1">
        <v>7374551</v>
      </c>
      <c r="L99" s="1">
        <v>0</v>
      </c>
      <c r="M99" s="1">
        <v>0</v>
      </c>
      <c r="N99" s="1">
        <f t="shared" si="7"/>
        <v>7374551</v>
      </c>
    </row>
    <row r="100" spans="1:14" ht="15.75">
      <c r="A100" s="149" t="s">
        <v>243</v>
      </c>
      <c r="B100" s="67" t="s">
        <v>317</v>
      </c>
      <c r="C100" s="3">
        <f>C85+C86+C87+C88+C89+C90+C91+C94+C97+C98+C99</f>
        <v>3858048</v>
      </c>
      <c r="D100" s="3">
        <f>D85+D86+D87+D88+D89+D90+D91+D94+D97+D98+D99</f>
        <v>0</v>
      </c>
      <c r="E100" s="3">
        <f>E85+E86+E87+E88+E89+E90+E91+E94+E97+E98+E99</f>
        <v>0</v>
      </c>
      <c r="F100" s="3">
        <f t="shared" si="8"/>
        <v>3858048</v>
      </c>
      <c r="G100" s="3">
        <v>11615291</v>
      </c>
      <c r="H100" s="3">
        <v>0</v>
      </c>
      <c r="I100" s="3">
        <v>0</v>
      </c>
      <c r="J100" s="3">
        <v>11615291</v>
      </c>
      <c r="K100" s="3">
        <f>K85+K86+K87+K88+K89+K90+K91+K94+K97+K98+K99</f>
        <v>11615291</v>
      </c>
      <c r="L100" s="3">
        <f>L85+L86+L87+L88+L89+L90+L91+L94+L97+L98+L99</f>
        <v>0</v>
      </c>
      <c r="M100" s="3">
        <f>M85+M86+M87+M88+M89+M90+M91+M94+M97+M98+M99</f>
        <v>0</v>
      </c>
      <c r="N100" s="3">
        <f t="shared" si="7"/>
        <v>11615291</v>
      </c>
    </row>
    <row r="101" spans="1:14" ht="15.75">
      <c r="A101" s="156" t="s">
        <v>244</v>
      </c>
      <c r="B101" s="66" t="s">
        <v>68</v>
      </c>
      <c r="C101" s="1">
        <v>0</v>
      </c>
      <c r="D101" s="1">
        <v>0</v>
      </c>
      <c r="E101" s="1">
        <v>0</v>
      </c>
      <c r="F101" s="1">
        <f t="shared" si="8"/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f t="shared" si="7"/>
        <v>0</v>
      </c>
    </row>
    <row r="102" spans="1:14" ht="15.75">
      <c r="A102" s="149" t="s">
        <v>245</v>
      </c>
      <c r="B102" s="65" t="s">
        <v>318</v>
      </c>
      <c r="C102" s="3">
        <f>SUM(C101)</f>
        <v>0</v>
      </c>
      <c r="D102" s="3">
        <f>SUM(D101)</f>
        <v>0</v>
      </c>
      <c r="E102" s="3">
        <f>SUM(E101)</f>
        <v>0</v>
      </c>
      <c r="F102" s="3">
        <f>SUM(F101)</f>
        <v>0</v>
      </c>
      <c r="G102" s="3">
        <v>0</v>
      </c>
      <c r="H102" s="3">
        <v>0</v>
      </c>
      <c r="I102" s="3">
        <v>0</v>
      </c>
      <c r="J102" s="3">
        <v>0</v>
      </c>
      <c r="K102" s="3">
        <f>SUM(K101)</f>
        <v>0</v>
      </c>
      <c r="L102" s="3">
        <f>SUM(L101)</f>
        <v>0</v>
      </c>
      <c r="M102" s="3">
        <f>SUM(M101)</f>
        <v>0</v>
      </c>
      <c r="N102" s="3">
        <f>SUM(N101)</f>
        <v>0</v>
      </c>
    </row>
    <row r="103" spans="1:14" ht="15.75">
      <c r="A103" s="149" t="s">
        <v>246</v>
      </c>
      <c r="B103" s="52" t="s">
        <v>319</v>
      </c>
      <c r="C103" s="3">
        <f>C82+C100+C102+C84</f>
        <v>3858048</v>
      </c>
      <c r="D103" s="3">
        <f>D82+D100+D102+D84</f>
        <v>0</v>
      </c>
      <c r="E103" s="3">
        <f>E82+E100+E102+E84</f>
        <v>0</v>
      </c>
      <c r="F103" s="3">
        <f>F82+F100+F102+F84</f>
        <v>3858048</v>
      </c>
      <c r="G103" s="3">
        <v>11615291</v>
      </c>
      <c r="H103" s="3">
        <v>0</v>
      </c>
      <c r="I103" s="3">
        <v>0</v>
      </c>
      <c r="J103" s="3">
        <v>11615291</v>
      </c>
      <c r="K103" s="3">
        <f>K82+K100+K102+K84</f>
        <v>11615291</v>
      </c>
      <c r="L103" s="3">
        <f>L82+L100+L102+L84</f>
        <v>0</v>
      </c>
      <c r="M103" s="3">
        <f>M82+M100+M102+M84</f>
        <v>0</v>
      </c>
      <c r="N103" s="3">
        <f>N82+N100+N102+N84</f>
        <v>11615291</v>
      </c>
    </row>
    <row r="104" spans="1:14" ht="15.75">
      <c r="A104" s="156" t="s">
        <v>247</v>
      </c>
      <c r="B104" s="2" t="s">
        <v>52</v>
      </c>
      <c r="C104" s="1">
        <v>0</v>
      </c>
      <c r="D104" s="1">
        <v>0</v>
      </c>
      <c r="E104" s="1">
        <v>0</v>
      </c>
      <c r="F104" s="1">
        <f>SUM(C104:E104)</f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f>SUM(K104:M104)</f>
        <v>0</v>
      </c>
    </row>
    <row r="105" spans="1:14" ht="31.5">
      <c r="A105" s="156" t="s">
        <v>248</v>
      </c>
      <c r="B105" s="2" t="s">
        <v>53</v>
      </c>
      <c r="C105" s="1">
        <v>0</v>
      </c>
      <c r="D105" s="1">
        <v>0</v>
      </c>
      <c r="E105" s="1">
        <v>0</v>
      </c>
      <c r="F105" s="1">
        <f>SUM(C105:E105)</f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f>SUM(K105:M105)</f>
        <v>0</v>
      </c>
    </row>
    <row r="106" spans="1:14" ht="31.5">
      <c r="A106" s="149" t="s">
        <v>249</v>
      </c>
      <c r="B106" s="91" t="s">
        <v>320</v>
      </c>
      <c r="C106" s="3">
        <f>SUM(C104:C105)</f>
        <v>0</v>
      </c>
      <c r="D106" s="3">
        <f>SUM(D104:D105)</f>
        <v>0</v>
      </c>
      <c r="E106" s="3">
        <f>SUM(E104:E105)</f>
        <v>0</v>
      </c>
      <c r="F106" s="3">
        <f>SUM(F104:F105)</f>
        <v>0</v>
      </c>
      <c r="G106" s="3">
        <v>0</v>
      </c>
      <c r="H106" s="3">
        <v>0</v>
      </c>
      <c r="I106" s="3">
        <v>0</v>
      </c>
      <c r="J106" s="3">
        <v>0</v>
      </c>
      <c r="K106" s="3">
        <f>SUM(K104:K105)</f>
        <v>0</v>
      </c>
      <c r="L106" s="3">
        <f>SUM(L104:L105)</f>
        <v>0</v>
      </c>
      <c r="M106" s="3">
        <f>SUM(M104:M105)</f>
        <v>0</v>
      </c>
      <c r="N106" s="3">
        <f>SUM(N104:N105)</f>
        <v>0</v>
      </c>
    </row>
    <row r="107" spans="1:14" ht="15.75">
      <c r="A107" s="156" t="s">
        <v>250</v>
      </c>
      <c r="B107" s="160" t="s">
        <v>65</v>
      </c>
      <c r="C107" s="1">
        <v>0</v>
      </c>
      <c r="D107" s="1">
        <v>0</v>
      </c>
      <c r="E107" s="1">
        <v>0</v>
      </c>
      <c r="F107" s="1">
        <f>SUM(C107:E107)</f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f>SUM(K107:M107)</f>
        <v>0</v>
      </c>
    </row>
    <row r="108" spans="1:14" ht="15.75">
      <c r="A108" s="149" t="s">
        <v>251</v>
      </c>
      <c r="B108" s="161" t="s">
        <v>321</v>
      </c>
      <c r="C108" s="3">
        <f>SUM(C107)</f>
        <v>0</v>
      </c>
      <c r="D108" s="3">
        <f>SUM(D107)</f>
        <v>0</v>
      </c>
      <c r="E108" s="3">
        <f>SUM(E107)</f>
        <v>0</v>
      </c>
      <c r="F108" s="3">
        <f>SUM(C108:E108)</f>
        <v>0</v>
      </c>
      <c r="G108" s="3">
        <v>0</v>
      </c>
      <c r="H108" s="3">
        <v>0</v>
      </c>
      <c r="I108" s="3">
        <v>0</v>
      </c>
      <c r="J108" s="3">
        <v>0</v>
      </c>
      <c r="K108" s="3">
        <f>SUM(K107)</f>
        <v>0</v>
      </c>
      <c r="L108" s="3">
        <f>SUM(L107)</f>
        <v>0</v>
      </c>
      <c r="M108" s="3">
        <f>SUM(M107)</f>
        <v>0</v>
      </c>
      <c r="N108" s="3">
        <f>SUM(K108:M108)</f>
        <v>0</v>
      </c>
    </row>
    <row r="109" spans="1:14" ht="15.75">
      <c r="A109" s="156" t="s">
        <v>252</v>
      </c>
      <c r="B109" s="66" t="s">
        <v>71</v>
      </c>
      <c r="C109" s="1">
        <v>0</v>
      </c>
      <c r="D109" s="1">
        <v>0</v>
      </c>
      <c r="E109" s="1">
        <v>0</v>
      </c>
      <c r="F109" s="1">
        <f>SUM(C109:E109)</f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f>SUM(K109:M109)</f>
        <v>0</v>
      </c>
    </row>
    <row r="110" spans="1:14" ht="15.75">
      <c r="A110" s="149" t="s">
        <v>253</v>
      </c>
      <c r="B110" s="65" t="s">
        <v>322</v>
      </c>
      <c r="C110" s="3">
        <f>SUM(C107)</f>
        <v>0</v>
      </c>
      <c r="D110" s="3">
        <f>SUM(D107)</f>
        <v>0</v>
      </c>
      <c r="E110" s="3">
        <f>SUM(E107)</f>
        <v>0</v>
      </c>
      <c r="F110" s="3">
        <f>SUM(C110:E110)</f>
        <v>0</v>
      </c>
      <c r="G110" s="3">
        <v>0</v>
      </c>
      <c r="H110" s="3">
        <v>0</v>
      </c>
      <c r="I110" s="3">
        <v>0</v>
      </c>
      <c r="J110" s="3">
        <v>0</v>
      </c>
      <c r="K110" s="3">
        <f>SUM(K107)</f>
        <v>0</v>
      </c>
      <c r="L110" s="3">
        <f>SUM(L107)</f>
        <v>0</v>
      </c>
      <c r="M110" s="3">
        <f>SUM(M107)</f>
        <v>0</v>
      </c>
      <c r="N110" s="3">
        <f>SUM(K110:M110)</f>
        <v>0</v>
      </c>
    </row>
    <row r="111" spans="1:14" ht="15.75">
      <c r="A111" s="149" t="s">
        <v>254</v>
      </c>
      <c r="B111" s="52" t="s">
        <v>323</v>
      </c>
      <c r="C111" s="3">
        <f>C106+C110+C108</f>
        <v>0</v>
      </c>
      <c r="D111" s="3">
        <f>D106+D110+D108</f>
        <v>0</v>
      </c>
      <c r="E111" s="3">
        <f>E106+E110+E108</f>
        <v>0</v>
      </c>
      <c r="F111" s="3">
        <f>SUM(C111:E111)</f>
        <v>0</v>
      </c>
      <c r="G111" s="3">
        <v>0</v>
      </c>
      <c r="H111" s="3">
        <v>0</v>
      </c>
      <c r="I111" s="3">
        <v>0</v>
      </c>
      <c r="J111" s="3">
        <v>0</v>
      </c>
      <c r="K111" s="3">
        <f>K106+K110+K108</f>
        <v>0</v>
      </c>
      <c r="L111" s="3">
        <f>L106+L110+L108</f>
        <v>0</v>
      </c>
      <c r="M111" s="3">
        <f>M106+M110+M108</f>
        <v>0</v>
      </c>
      <c r="N111" s="3">
        <f>SUM(K111:M111)</f>
        <v>0</v>
      </c>
    </row>
    <row r="112" spans="1:14" ht="15.75">
      <c r="A112" s="149" t="s">
        <v>255</v>
      </c>
      <c r="B112" s="52" t="s">
        <v>324</v>
      </c>
      <c r="C112" s="3">
        <f>C103+C111+C80</f>
        <v>250819094</v>
      </c>
      <c r="D112" s="3">
        <f>D103+D111+D80</f>
        <v>0</v>
      </c>
      <c r="E112" s="3">
        <f>E103+E111+E80</f>
        <v>0</v>
      </c>
      <c r="F112" s="3">
        <f>F103+F111+F80</f>
        <v>250819094</v>
      </c>
      <c r="G112" s="3">
        <v>280740247</v>
      </c>
      <c r="H112" s="3">
        <v>0</v>
      </c>
      <c r="I112" s="3">
        <v>0</v>
      </c>
      <c r="J112" s="3">
        <v>280740247</v>
      </c>
      <c r="K112" s="3">
        <f>K103+K111+K80</f>
        <v>266555830</v>
      </c>
      <c r="L112" s="3">
        <f>L103+L111+L80</f>
        <v>0</v>
      </c>
      <c r="M112" s="3">
        <f>M103+M111+M80</f>
        <v>0</v>
      </c>
      <c r="N112" s="3">
        <f>N103+N111+N80</f>
        <v>266555830</v>
      </c>
    </row>
    <row r="113" spans="1:14" ht="15.75">
      <c r="A113" s="152"/>
      <c r="B113" s="52"/>
      <c r="C113" s="3"/>
      <c r="D113" s="152"/>
      <c r="E113" s="152"/>
      <c r="F113" s="152"/>
      <c r="G113" s="3"/>
      <c r="H113" s="152"/>
      <c r="I113" s="152"/>
      <c r="J113" s="152"/>
      <c r="K113" s="3"/>
      <c r="L113" s="152"/>
      <c r="M113" s="152"/>
      <c r="N113" s="152"/>
    </row>
    <row r="114" spans="1:14" ht="15.75">
      <c r="A114" s="149" t="s">
        <v>327</v>
      </c>
      <c r="B114" s="162" t="s">
        <v>27</v>
      </c>
      <c r="C114" s="3"/>
      <c r="D114" s="152"/>
      <c r="E114" s="152"/>
      <c r="F114" s="152"/>
      <c r="G114" s="3"/>
      <c r="H114" s="152"/>
      <c r="I114" s="152"/>
      <c r="J114" s="152"/>
      <c r="K114" s="3"/>
      <c r="L114" s="152"/>
      <c r="M114" s="152"/>
      <c r="N114" s="152"/>
    </row>
    <row r="115" spans="1:14" ht="15.75">
      <c r="A115" s="149" t="s">
        <v>140</v>
      </c>
      <c r="B115" s="153" t="s">
        <v>28</v>
      </c>
      <c r="C115" s="154">
        <v>248175123</v>
      </c>
      <c r="D115" s="155">
        <v>0</v>
      </c>
      <c r="E115" s="154">
        <v>0</v>
      </c>
      <c r="F115" s="154">
        <f>SUM(C115:E115)</f>
        <v>248175123</v>
      </c>
      <c r="G115" s="154">
        <v>269397182</v>
      </c>
      <c r="H115" s="155">
        <v>0</v>
      </c>
      <c r="I115" s="154">
        <v>0</v>
      </c>
      <c r="J115" s="154">
        <v>269397182</v>
      </c>
      <c r="K115" s="154">
        <v>265102755</v>
      </c>
      <c r="L115" s="155">
        <v>0</v>
      </c>
      <c r="M115" s="154">
        <v>0</v>
      </c>
      <c r="N115" s="154">
        <f>SUM(K115:M115)</f>
        <v>265102755</v>
      </c>
    </row>
    <row r="116" spans="1:14" ht="31.5">
      <c r="A116" s="156" t="s">
        <v>141</v>
      </c>
      <c r="B116" s="2" t="s">
        <v>75</v>
      </c>
      <c r="C116" s="1">
        <v>0</v>
      </c>
      <c r="D116" s="1">
        <v>0</v>
      </c>
      <c r="E116" s="1">
        <v>0</v>
      </c>
      <c r="F116" s="1">
        <f>SUM(C116:E116)</f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f>SUM(K116:M116)</f>
        <v>0</v>
      </c>
    </row>
    <row r="117" spans="1:14" ht="31.5">
      <c r="A117" s="149" t="s">
        <v>142</v>
      </c>
      <c r="B117" s="157" t="s">
        <v>315</v>
      </c>
      <c r="C117" s="3">
        <f>SUM(C116)</f>
        <v>0</v>
      </c>
      <c r="D117" s="3">
        <f>SUM(D116)</f>
        <v>0</v>
      </c>
      <c r="E117" s="3">
        <f>SUM(E116)</f>
        <v>0</v>
      </c>
      <c r="F117" s="3">
        <f>SUM(F116)</f>
        <v>0</v>
      </c>
      <c r="G117" s="3">
        <v>0</v>
      </c>
      <c r="H117" s="3">
        <v>0</v>
      </c>
      <c r="I117" s="3">
        <v>0</v>
      </c>
      <c r="J117" s="3">
        <v>0</v>
      </c>
      <c r="K117" s="3">
        <f>SUM(K116)</f>
        <v>0</v>
      </c>
      <c r="L117" s="3">
        <f>SUM(L116)</f>
        <v>0</v>
      </c>
      <c r="M117" s="3">
        <f>SUM(M116)</f>
        <v>0</v>
      </c>
      <c r="N117" s="3">
        <f>SUM(N116)</f>
        <v>0</v>
      </c>
    </row>
    <row r="118" spans="1:14" ht="15.75">
      <c r="A118" s="156" t="s">
        <v>143</v>
      </c>
      <c r="B118" s="58" t="s">
        <v>77</v>
      </c>
      <c r="C118" s="1">
        <v>0</v>
      </c>
      <c r="D118" s="1">
        <v>0</v>
      </c>
      <c r="E118" s="1">
        <v>0</v>
      </c>
      <c r="F118" s="1">
        <f>SUM(C118:E118)</f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f>SUM(K118:M118)</f>
        <v>0</v>
      </c>
    </row>
    <row r="119" spans="1:14" ht="15.75">
      <c r="A119" s="149" t="s">
        <v>144</v>
      </c>
      <c r="B119" s="59" t="s">
        <v>316</v>
      </c>
      <c r="C119" s="3">
        <f>SUM(C118)</f>
        <v>0</v>
      </c>
      <c r="D119" s="3">
        <f>SUM(D118)</f>
        <v>0</v>
      </c>
      <c r="E119" s="3">
        <f>SUM(E118)</f>
        <v>0</v>
      </c>
      <c r="F119" s="3">
        <f>SUM(F118)</f>
        <v>0</v>
      </c>
      <c r="G119" s="3">
        <v>0</v>
      </c>
      <c r="H119" s="3">
        <v>0</v>
      </c>
      <c r="I119" s="3">
        <v>0</v>
      </c>
      <c r="J119" s="3">
        <v>0</v>
      </c>
      <c r="K119" s="3">
        <f>SUM(K118)</f>
        <v>0</v>
      </c>
      <c r="L119" s="3">
        <f>SUM(L118)</f>
        <v>0</v>
      </c>
      <c r="M119" s="3">
        <f>SUM(M118)</f>
        <v>0</v>
      </c>
      <c r="N119" s="3">
        <f>SUM(N118)</f>
        <v>0</v>
      </c>
    </row>
    <row r="120" spans="1:14" ht="15.75">
      <c r="A120" s="156" t="s">
        <v>145</v>
      </c>
      <c r="B120" s="2" t="s">
        <v>187</v>
      </c>
      <c r="C120" s="1">
        <v>0</v>
      </c>
      <c r="D120" s="1">
        <v>0</v>
      </c>
      <c r="E120" s="1">
        <v>0</v>
      </c>
      <c r="F120" s="1">
        <f>SUM(C120:E120)</f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f>SUM(K120:M120)</f>
        <v>0</v>
      </c>
    </row>
    <row r="121" spans="1:14" ht="15.75">
      <c r="A121" s="156" t="s">
        <v>146</v>
      </c>
      <c r="B121" s="2" t="s">
        <v>54</v>
      </c>
      <c r="C121" s="1">
        <v>0</v>
      </c>
      <c r="D121" s="1">
        <v>0</v>
      </c>
      <c r="E121" s="1">
        <v>0</v>
      </c>
      <c r="F121" s="1">
        <f aca="true" t="shared" si="9" ref="F121:F128">SUM(C121:E121)</f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f aca="true" t="shared" si="10" ref="N121:N136">SUM(K121:M121)</f>
        <v>0</v>
      </c>
    </row>
    <row r="122" spans="1:14" ht="15.75">
      <c r="A122" s="156" t="s">
        <v>147</v>
      </c>
      <c r="B122" s="2" t="s">
        <v>188</v>
      </c>
      <c r="C122" s="1">
        <v>0</v>
      </c>
      <c r="D122" s="1">
        <v>0</v>
      </c>
      <c r="E122" s="1">
        <v>0</v>
      </c>
      <c r="F122" s="1">
        <f t="shared" si="9"/>
        <v>0</v>
      </c>
      <c r="G122" s="1">
        <v>1022769</v>
      </c>
      <c r="H122" s="1">
        <v>0</v>
      </c>
      <c r="I122" s="1">
        <v>0</v>
      </c>
      <c r="J122" s="1">
        <v>1022769</v>
      </c>
      <c r="K122" s="1">
        <v>1022769</v>
      </c>
      <c r="L122" s="1">
        <v>0</v>
      </c>
      <c r="M122" s="1">
        <v>0</v>
      </c>
      <c r="N122" s="1">
        <f t="shared" si="10"/>
        <v>1022769</v>
      </c>
    </row>
    <row r="123" spans="1:14" ht="15.75">
      <c r="A123" s="156" t="s">
        <v>148</v>
      </c>
      <c r="B123" s="2" t="s">
        <v>55</v>
      </c>
      <c r="C123" s="1">
        <v>0</v>
      </c>
      <c r="D123" s="1">
        <v>0</v>
      </c>
      <c r="E123" s="1">
        <v>0</v>
      </c>
      <c r="F123" s="1">
        <f t="shared" si="9"/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f t="shared" si="10"/>
        <v>0</v>
      </c>
    </row>
    <row r="124" spans="1:14" ht="15.75">
      <c r="A124" s="156" t="s">
        <v>149</v>
      </c>
      <c r="B124" s="2" t="s">
        <v>56</v>
      </c>
      <c r="C124" s="1">
        <v>1499816</v>
      </c>
      <c r="D124" s="1">
        <v>0</v>
      </c>
      <c r="E124" s="1">
        <v>0</v>
      </c>
      <c r="F124" s="1">
        <f t="shared" si="9"/>
        <v>1499816</v>
      </c>
      <c r="G124" s="1">
        <v>1478423</v>
      </c>
      <c r="H124" s="1">
        <v>0</v>
      </c>
      <c r="I124" s="1">
        <v>0</v>
      </c>
      <c r="J124" s="1">
        <v>1478423</v>
      </c>
      <c r="K124" s="1">
        <v>1478423</v>
      </c>
      <c r="L124" s="1">
        <v>0</v>
      </c>
      <c r="M124" s="1">
        <v>0</v>
      </c>
      <c r="N124" s="1">
        <f t="shared" si="10"/>
        <v>1478423</v>
      </c>
    </row>
    <row r="125" spans="1:14" ht="15.75">
      <c r="A125" s="156" t="s">
        <v>150</v>
      </c>
      <c r="B125" s="2" t="s">
        <v>57</v>
      </c>
      <c r="C125" s="1">
        <v>404951</v>
      </c>
      <c r="D125" s="1">
        <v>0</v>
      </c>
      <c r="E125" s="1">
        <v>0</v>
      </c>
      <c r="F125" s="1">
        <f t="shared" si="9"/>
        <v>404951</v>
      </c>
      <c r="G125" s="1">
        <v>670608</v>
      </c>
      <c r="H125" s="1">
        <v>0</v>
      </c>
      <c r="I125" s="1">
        <v>0</v>
      </c>
      <c r="J125" s="1">
        <v>670608</v>
      </c>
      <c r="K125" s="1">
        <v>670608</v>
      </c>
      <c r="L125" s="1">
        <v>0</v>
      </c>
      <c r="M125" s="1">
        <v>0</v>
      </c>
      <c r="N125" s="1">
        <f t="shared" si="10"/>
        <v>670608</v>
      </c>
    </row>
    <row r="126" spans="1:14" ht="15.75">
      <c r="A126" s="156" t="s">
        <v>234</v>
      </c>
      <c r="B126" s="2" t="s">
        <v>58</v>
      </c>
      <c r="C126" s="1">
        <v>736000</v>
      </c>
      <c r="D126" s="1">
        <v>0</v>
      </c>
      <c r="E126" s="1">
        <v>0</v>
      </c>
      <c r="F126" s="1">
        <f t="shared" si="9"/>
        <v>736000</v>
      </c>
      <c r="G126" s="1">
        <v>810000</v>
      </c>
      <c r="H126" s="1">
        <v>0</v>
      </c>
      <c r="I126" s="1">
        <v>0</v>
      </c>
      <c r="J126" s="1">
        <v>810000</v>
      </c>
      <c r="K126" s="1">
        <v>810000</v>
      </c>
      <c r="L126" s="1">
        <v>0</v>
      </c>
      <c r="M126" s="1">
        <v>0</v>
      </c>
      <c r="N126" s="1">
        <f t="shared" si="10"/>
        <v>810000</v>
      </c>
    </row>
    <row r="127" spans="1:14" ht="15.75">
      <c r="A127" s="156" t="s">
        <v>235</v>
      </c>
      <c r="B127" s="158" t="s">
        <v>189</v>
      </c>
      <c r="C127" s="159">
        <v>0</v>
      </c>
      <c r="D127" s="159">
        <v>0</v>
      </c>
      <c r="E127" s="159">
        <v>0</v>
      </c>
      <c r="F127" s="159">
        <f t="shared" si="9"/>
        <v>0</v>
      </c>
      <c r="G127" s="159">
        <v>0</v>
      </c>
      <c r="H127" s="159">
        <v>0</v>
      </c>
      <c r="I127" s="159">
        <v>0</v>
      </c>
      <c r="J127" s="159">
        <v>0</v>
      </c>
      <c r="K127" s="159">
        <v>0</v>
      </c>
      <c r="L127" s="159">
        <v>0</v>
      </c>
      <c r="M127" s="159">
        <v>0</v>
      </c>
      <c r="N127" s="159">
        <f t="shared" si="10"/>
        <v>0</v>
      </c>
    </row>
    <row r="128" spans="1:14" ht="15.75">
      <c r="A128" s="156" t="s">
        <v>236</v>
      </c>
      <c r="B128" s="158" t="s">
        <v>190</v>
      </c>
      <c r="C128" s="159">
        <v>0</v>
      </c>
      <c r="D128" s="159">
        <v>0</v>
      </c>
      <c r="E128" s="159">
        <v>0</v>
      </c>
      <c r="F128" s="159">
        <f t="shared" si="9"/>
        <v>0</v>
      </c>
      <c r="G128" s="159">
        <v>0</v>
      </c>
      <c r="H128" s="159">
        <v>0</v>
      </c>
      <c r="I128" s="159">
        <v>0</v>
      </c>
      <c r="J128" s="159">
        <v>0</v>
      </c>
      <c r="K128" s="159">
        <v>0</v>
      </c>
      <c r="L128" s="159">
        <v>0</v>
      </c>
      <c r="M128" s="159">
        <v>0</v>
      </c>
      <c r="N128" s="159">
        <f t="shared" si="10"/>
        <v>0</v>
      </c>
    </row>
    <row r="129" spans="1:14" ht="15.75">
      <c r="A129" s="156" t="s">
        <v>237</v>
      </c>
      <c r="B129" s="2" t="s">
        <v>333</v>
      </c>
      <c r="C129" s="1">
        <f>SUM(C127:C128)</f>
        <v>0</v>
      </c>
      <c r="D129" s="1">
        <f>SUM(D127:D128)</f>
        <v>0</v>
      </c>
      <c r="E129" s="1">
        <f>SUM(E127:E128)</f>
        <v>0</v>
      </c>
      <c r="F129" s="1">
        <f aca="true" t="shared" si="11" ref="F129:F136">SUM(C129:E129)</f>
        <v>0</v>
      </c>
      <c r="G129" s="1">
        <v>0</v>
      </c>
      <c r="H129" s="1">
        <v>0</v>
      </c>
      <c r="I129" s="1">
        <v>0</v>
      </c>
      <c r="J129" s="1">
        <v>0</v>
      </c>
      <c r="K129" s="1">
        <f>SUM(K127:K128)</f>
        <v>0</v>
      </c>
      <c r="L129" s="1">
        <f>SUM(L127:L128)</f>
        <v>0</v>
      </c>
      <c r="M129" s="1">
        <f>SUM(M127:M128)</f>
        <v>0</v>
      </c>
      <c r="N129" s="1">
        <f t="shared" si="10"/>
        <v>0</v>
      </c>
    </row>
    <row r="130" spans="1:14" ht="15.75">
      <c r="A130" s="156" t="s">
        <v>238</v>
      </c>
      <c r="B130" s="158" t="s">
        <v>192</v>
      </c>
      <c r="C130" s="159">
        <v>0</v>
      </c>
      <c r="D130" s="159">
        <v>0</v>
      </c>
      <c r="E130" s="159">
        <v>0</v>
      </c>
      <c r="F130" s="159">
        <f t="shared" si="11"/>
        <v>0</v>
      </c>
      <c r="G130" s="159">
        <v>0</v>
      </c>
      <c r="H130" s="159">
        <v>0</v>
      </c>
      <c r="I130" s="159">
        <v>0</v>
      </c>
      <c r="J130" s="159">
        <v>0</v>
      </c>
      <c r="K130" s="159">
        <v>0</v>
      </c>
      <c r="L130" s="159">
        <v>0</v>
      </c>
      <c r="M130" s="159">
        <v>0</v>
      </c>
      <c r="N130" s="159">
        <f t="shared" si="10"/>
        <v>0</v>
      </c>
    </row>
    <row r="131" spans="1:14" ht="15.75">
      <c r="A131" s="156" t="s">
        <v>239</v>
      </c>
      <c r="B131" s="158" t="s">
        <v>193</v>
      </c>
      <c r="C131" s="159">
        <v>0</v>
      </c>
      <c r="D131" s="159">
        <v>0</v>
      </c>
      <c r="E131" s="159">
        <v>0</v>
      </c>
      <c r="F131" s="159">
        <f t="shared" si="11"/>
        <v>0</v>
      </c>
      <c r="G131" s="159">
        <v>0</v>
      </c>
      <c r="H131" s="159">
        <v>0</v>
      </c>
      <c r="I131" s="159">
        <v>0</v>
      </c>
      <c r="J131" s="159">
        <v>0</v>
      </c>
      <c r="K131" s="159">
        <v>0</v>
      </c>
      <c r="L131" s="159">
        <v>0</v>
      </c>
      <c r="M131" s="159">
        <v>0</v>
      </c>
      <c r="N131" s="159">
        <f t="shared" si="10"/>
        <v>0</v>
      </c>
    </row>
    <row r="132" spans="1:14" ht="15.75">
      <c r="A132" s="156" t="s">
        <v>240</v>
      </c>
      <c r="B132" s="2" t="s">
        <v>334</v>
      </c>
      <c r="C132" s="1">
        <f>SUM(C130:C131)</f>
        <v>0</v>
      </c>
      <c r="D132" s="1">
        <f>SUM(D130:D131)</f>
        <v>0</v>
      </c>
      <c r="E132" s="1">
        <f>SUM(E130:E131)</f>
        <v>0</v>
      </c>
      <c r="F132" s="1">
        <f t="shared" si="11"/>
        <v>0</v>
      </c>
      <c r="G132" s="1">
        <v>0</v>
      </c>
      <c r="H132" s="1">
        <v>0</v>
      </c>
      <c r="I132" s="1">
        <v>0</v>
      </c>
      <c r="J132" s="1">
        <v>0</v>
      </c>
      <c r="K132" s="1">
        <f>SUM(K130:K131)</f>
        <v>0</v>
      </c>
      <c r="L132" s="1">
        <f>SUM(L130:L131)</f>
        <v>0</v>
      </c>
      <c r="M132" s="1">
        <f>SUM(M130:M131)</f>
        <v>0</v>
      </c>
      <c r="N132" s="1">
        <f t="shared" si="10"/>
        <v>0</v>
      </c>
    </row>
    <row r="133" spans="1:14" ht="15.75">
      <c r="A133" s="156" t="s">
        <v>241</v>
      </c>
      <c r="B133" s="2" t="s">
        <v>195</v>
      </c>
      <c r="C133" s="1">
        <v>0</v>
      </c>
      <c r="D133" s="1">
        <v>0</v>
      </c>
      <c r="E133" s="1">
        <v>0</v>
      </c>
      <c r="F133" s="1">
        <f t="shared" si="11"/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f t="shared" si="10"/>
        <v>0</v>
      </c>
    </row>
    <row r="134" spans="1:14" ht="15.75">
      <c r="A134" s="156" t="s">
        <v>242</v>
      </c>
      <c r="B134" s="66" t="s">
        <v>59</v>
      </c>
      <c r="C134" s="1">
        <v>0</v>
      </c>
      <c r="D134" s="1">
        <v>0</v>
      </c>
      <c r="E134" s="1">
        <v>0</v>
      </c>
      <c r="F134" s="1">
        <f t="shared" si="11"/>
        <v>0</v>
      </c>
      <c r="G134" s="1">
        <v>4062673</v>
      </c>
      <c r="H134" s="1">
        <v>0</v>
      </c>
      <c r="I134" s="1">
        <v>0</v>
      </c>
      <c r="J134" s="1">
        <v>4062673</v>
      </c>
      <c r="K134" s="1">
        <v>4062673</v>
      </c>
      <c r="L134" s="1">
        <v>0</v>
      </c>
      <c r="M134" s="1">
        <v>0</v>
      </c>
      <c r="N134" s="1">
        <f t="shared" si="10"/>
        <v>4062673</v>
      </c>
    </row>
    <row r="135" spans="1:14" ht="15.75">
      <c r="A135" s="149" t="s">
        <v>243</v>
      </c>
      <c r="B135" s="67" t="s">
        <v>317</v>
      </c>
      <c r="C135" s="3">
        <f>C120+C121+C122+C123+C124+C125+C126+C129+C132+C133+C134</f>
        <v>2640767</v>
      </c>
      <c r="D135" s="3">
        <f>D120+D121+D122+D123+D124+D125+D126+D129+D132+D133+D134</f>
        <v>0</v>
      </c>
      <c r="E135" s="3">
        <f>E120+E121+E122+E123+E124+E125+E126+E129+E132+E133+E134</f>
        <v>0</v>
      </c>
      <c r="F135" s="3">
        <f t="shared" si="11"/>
        <v>2640767</v>
      </c>
      <c r="G135" s="3">
        <v>8044473</v>
      </c>
      <c r="H135" s="3">
        <v>0</v>
      </c>
      <c r="I135" s="3">
        <v>0</v>
      </c>
      <c r="J135" s="3">
        <v>8044473</v>
      </c>
      <c r="K135" s="3">
        <f>K120+K121+K122+K123+K124+K125+K126+K129+K132+K133+K134</f>
        <v>8044473</v>
      </c>
      <c r="L135" s="3">
        <f>L120+L121+L122+L123+L124+L125+L126+L129+L132+L133+L134</f>
        <v>0</v>
      </c>
      <c r="M135" s="3">
        <f>M120+M121+M122+M123+M124+M125+M126+M129+M132+M133+M134</f>
        <v>0</v>
      </c>
      <c r="N135" s="3">
        <f t="shared" si="10"/>
        <v>8044473</v>
      </c>
    </row>
    <row r="136" spans="1:14" ht="15.75">
      <c r="A136" s="156" t="s">
        <v>244</v>
      </c>
      <c r="B136" s="66" t="s">
        <v>68</v>
      </c>
      <c r="C136" s="1">
        <v>0</v>
      </c>
      <c r="D136" s="1">
        <v>0</v>
      </c>
      <c r="E136" s="1">
        <v>0</v>
      </c>
      <c r="F136" s="1">
        <f t="shared" si="11"/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f t="shared" si="10"/>
        <v>0</v>
      </c>
    </row>
    <row r="137" spans="1:14" ht="15.75">
      <c r="A137" s="149" t="s">
        <v>245</v>
      </c>
      <c r="B137" s="65" t="s">
        <v>318</v>
      </c>
      <c r="C137" s="3">
        <f>SUM(C136)</f>
        <v>0</v>
      </c>
      <c r="D137" s="3">
        <f>SUM(D136)</f>
        <v>0</v>
      </c>
      <c r="E137" s="3">
        <f>SUM(E136)</f>
        <v>0</v>
      </c>
      <c r="F137" s="3">
        <f>SUM(F136)</f>
        <v>0</v>
      </c>
      <c r="G137" s="3">
        <v>0</v>
      </c>
      <c r="H137" s="3">
        <v>0</v>
      </c>
      <c r="I137" s="3">
        <v>0</v>
      </c>
      <c r="J137" s="3">
        <v>0</v>
      </c>
      <c r="K137" s="3">
        <f>SUM(K136)</f>
        <v>0</v>
      </c>
      <c r="L137" s="3">
        <f>SUM(L136)</f>
        <v>0</v>
      </c>
      <c r="M137" s="3">
        <f>SUM(M136)</f>
        <v>0</v>
      </c>
      <c r="N137" s="3">
        <f>SUM(N136)</f>
        <v>0</v>
      </c>
    </row>
    <row r="138" spans="1:14" ht="15.75">
      <c r="A138" s="149" t="s">
        <v>246</v>
      </c>
      <c r="B138" s="52" t="s">
        <v>319</v>
      </c>
      <c r="C138" s="3">
        <f>C117+C135+C137+C119</f>
        <v>2640767</v>
      </c>
      <c r="D138" s="3">
        <f>D117+D135+D137+D119</f>
        <v>0</v>
      </c>
      <c r="E138" s="3">
        <f>E117+E135+E137+E119</f>
        <v>0</v>
      </c>
      <c r="F138" s="3">
        <f>F117+F135+F137+F119</f>
        <v>2640767</v>
      </c>
      <c r="G138" s="3">
        <v>8044473</v>
      </c>
      <c r="H138" s="3">
        <v>0</v>
      </c>
      <c r="I138" s="3">
        <v>0</v>
      </c>
      <c r="J138" s="3">
        <v>8044473</v>
      </c>
      <c r="K138" s="3">
        <f>K117+K135+K137+K119</f>
        <v>8044473</v>
      </c>
      <c r="L138" s="3">
        <f>L117+L135+L137+L119</f>
        <v>0</v>
      </c>
      <c r="M138" s="3">
        <f>M117+M135+M137+M119</f>
        <v>0</v>
      </c>
      <c r="N138" s="3">
        <f>N117+N135+N137+N119</f>
        <v>8044473</v>
      </c>
    </row>
    <row r="139" spans="1:14" ht="15.75">
      <c r="A139" s="156" t="s">
        <v>247</v>
      </c>
      <c r="B139" s="2" t="s">
        <v>52</v>
      </c>
      <c r="C139" s="1">
        <v>0</v>
      </c>
      <c r="D139" s="1">
        <v>0</v>
      </c>
      <c r="E139" s="1">
        <v>0</v>
      </c>
      <c r="F139" s="1">
        <f>SUM(C139:E139)</f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f>SUM(K139:M139)</f>
        <v>0</v>
      </c>
    </row>
    <row r="140" spans="1:14" ht="31.5">
      <c r="A140" s="156" t="s">
        <v>248</v>
      </c>
      <c r="B140" s="2" t="s">
        <v>53</v>
      </c>
      <c r="C140" s="1">
        <v>0</v>
      </c>
      <c r="D140" s="1">
        <v>0</v>
      </c>
      <c r="E140" s="1">
        <v>0</v>
      </c>
      <c r="F140" s="1">
        <f>SUM(C140:E140)</f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f>SUM(K140:M140)</f>
        <v>0</v>
      </c>
    </row>
    <row r="141" spans="1:14" ht="31.5">
      <c r="A141" s="149" t="s">
        <v>249</v>
      </c>
      <c r="B141" s="91" t="s">
        <v>320</v>
      </c>
      <c r="C141" s="3">
        <f>SUM(C139:C140)</f>
        <v>0</v>
      </c>
      <c r="D141" s="3">
        <f>SUM(D139:D140)</f>
        <v>0</v>
      </c>
      <c r="E141" s="3">
        <f>SUM(E139:E140)</f>
        <v>0</v>
      </c>
      <c r="F141" s="3">
        <f>SUM(F139:F140)</f>
        <v>0</v>
      </c>
      <c r="G141" s="3">
        <v>0</v>
      </c>
      <c r="H141" s="3">
        <v>0</v>
      </c>
      <c r="I141" s="3">
        <v>0</v>
      </c>
      <c r="J141" s="3">
        <v>0</v>
      </c>
      <c r="K141" s="3">
        <f>SUM(K139:K140)</f>
        <v>0</v>
      </c>
      <c r="L141" s="3">
        <f>SUM(L139:L140)</f>
        <v>0</v>
      </c>
      <c r="M141" s="3">
        <f>SUM(M139:M140)</f>
        <v>0</v>
      </c>
      <c r="N141" s="3">
        <f>SUM(N139:N140)</f>
        <v>0</v>
      </c>
    </row>
    <row r="142" spans="1:14" ht="15.75">
      <c r="A142" s="156" t="s">
        <v>250</v>
      </c>
      <c r="B142" s="160" t="s">
        <v>65</v>
      </c>
      <c r="C142" s="1">
        <v>0</v>
      </c>
      <c r="D142" s="1">
        <v>0</v>
      </c>
      <c r="E142" s="1">
        <v>0</v>
      </c>
      <c r="F142" s="1">
        <f>SUM(C142:E142)</f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f>SUM(K142:M142)</f>
        <v>0</v>
      </c>
    </row>
    <row r="143" spans="1:14" ht="15.75">
      <c r="A143" s="149" t="s">
        <v>251</v>
      </c>
      <c r="B143" s="161" t="s">
        <v>321</v>
      </c>
      <c r="C143" s="3">
        <f>SUM(C142)</f>
        <v>0</v>
      </c>
      <c r="D143" s="3">
        <f>SUM(D142)</f>
        <v>0</v>
      </c>
      <c r="E143" s="3">
        <f>SUM(E142)</f>
        <v>0</v>
      </c>
      <c r="F143" s="3">
        <f>SUM(C143:E143)</f>
        <v>0</v>
      </c>
      <c r="G143" s="3">
        <v>0</v>
      </c>
      <c r="H143" s="3">
        <v>0</v>
      </c>
      <c r="I143" s="3">
        <v>0</v>
      </c>
      <c r="J143" s="3">
        <v>0</v>
      </c>
      <c r="K143" s="3">
        <f>SUM(K142)</f>
        <v>0</v>
      </c>
      <c r="L143" s="3">
        <f>SUM(L142)</f>
        <v>0</v>
      </c>
      <c r="M143" s="3">
        <f>SUM(M142)</f>
        <v>0</v>
      </c>
      <c r="N143" s="3">
        <f>SUM(K143:M143)</f>
        <v>0</v>
      </c>
    </row>
    <row r="144" spans="1:14" ht="15.75">
      <c r="A144" s="156" t="s">
        <v>252</v>
      </c>
      <c r="B144" s="66" t="s">
        <v>71</v>
      </c>
      <c r="C144" s="1">
        <v>0</v>
      </c>
      <c r="D144" s="1">
        <v>0</v>
      </c>
      <c r="E144" s="1">
        <v>0</v>
      </c>
      <c r="F144" s="1">
        <f>SUM(C144:E144)</f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f>SUM(K144:M144)</f>
        <v>0</v>
      </c>
    </row>
    <row r="145" spans="1:14" ht="15.75">
      <c r="A145" s="149" t="s">
        <v>253</v>
      </c>
      <c r="B145" s="65" t="s">
        <v>322</v>
      </c>
      <c r="C145" s="3">
        <f>SUM(C142)</f>
        <v>0</v>
      </c>
      <c r="D145" s="3">
        <f>SUM(D142)</f>
        <v>0</v>
      </c>
      <c r="E145" s="3">
        <f>SUM(E142)</f>
        <v>0</v>
      </c>
      <c r="F145" s="3">
        <f>SUM(C145:E145)</f>
        <v>0</v>
      </c>
      <c r="G145" s="3">
        <v>0</v>
      </c>
      <c r="H145" s="3">
        <v>0</v>
      </c>
      <c r="I145" s="3">
        <v>0</v>
      </c>
      <c r="J145" s="3">
        <v>0</v>
      </c>
      <c r="K145" s="3">
        <f>SUM(K142)</f>
        <v>0</v>
      </c>
      <c r="L145" s="3">
        <f>SUM(L142)</f>
        <v>0</v>
      </c>
      <c r="M145" s="3">
        <f>SUM(M142)</f>
        <v>0</v>
      </c>
      <c r="N145" s="3">
        <f>SUM(K145:M145)</f>
        <v>0</v>
      </c>
    </row>
    <row r="146" spans="1:14" ht="15.75">
      <c r="A146" s="149" t="s">
        <v>254</v>
      </c>
      <c r="B146" s="52" t="s">
        <v>323</v>
      </c>
      <c r="C146" s="3">
        <f>C141+C145+C143</f>
        <v>0</v>
      </c>
      <c r="D146" s="3">
        <f>D141+D145+D143</f>
        <v>0</v>
      </c>
      <c r="E146" s="3">
        <f>E141+E145+E143</f>
        <v>0</v>
      </c>
      <c r="F146" s="3">
        <f>SUM(C146:E146)</f>
        <v>0</v>
      </c>
      <c r="G146" s="3">
        <v>0</v>
      </c>
      <c r="H146" s="3">
        <v>0</v>
      </c>
      <c r="I146" s="3">
        <v>0</v>
      </c>
      <c r="J146" s="3">
        <v>0</v>
      </c>
      <c r="K146" s="3">
        <f>K141+K145+K143</f>
        <v>0</v>
      </c>
      <c r="L146" s="3">
        <f>L141+L145+L143</f>
        <v>0</v>
      </c>
      <c r="M146" s="3">
        <f>M141+M145+M143</f>
        <v>0</v>
      </c>
      <c r="N146" s="3">
        <f>SUM(K146:M146)</f>
        <v>0</v>
      </c>
    </row>
    <row r="147" spans="1:14" ht="15.75">
      <c r="A147" s="149" t="s">
        <v>255</v>
      </c>
      <c r="B147" s="52" t="s">
        <v>324</v>
      </c>
      <c r="C147" s="3">
        <f>C138+C146+C115</f>
        <v>250815890</v>
      </c>
      <c r="D147" s="3">
        <f>D138+D146+D115</f>
        <v>0</v>
      </c>
      <c r="E147" s="3">
        <f>E138+E146+E115</f>
        <v>0</v>
      </c>
      <c r="F147" s="3">
        <f>F138+F146+F115</f>
        <v>250815890</v>
      </c>
      <c r="G147" s="3">
        <v>277441655</v>
      </c>
      <c r="H147" s="3">
        <v>0</v>
      </c>
      <c r="I147" s="3">
        <v>0</v>
      </c>
      <c r="J147" s="3">
        <v>277441655</v>
      </c>
      <c r="K147" s="3">
        <f>K138+K146+K115</f>
        <v>273147228</v>
      </c>
      <c r="L147" s="3">
        <f>L138+L146+L115</f>
        <v>0</v>
      </c>
      <c r="M147" s="3">
        <f>M138+M146+M115</f>
        <v>0</v>
      </c>
      <c r="N147" s="3">
        <f>N138+N146+N115</f>
        <v>273147228</v>
      </c>
    </row>
    <row r="148" spans="1:14" ht="15.75">
      <c r="A148" s="152"/>
      <c r="B148" s="52"/>
      <c r="C148" s="3"/>
      <c r="D148" s="152"/>
      <c r="E148" s="152"/>
      <c r="F148" s="152"/>
      <c r="G148" s="3"/>
      <c r="H148" s="152"/>
      <c r="I148" s="152"/>
      <c r="J148" s="152"/>
      <c r="K148" s="3"/>
      <c r="L148" s="152"/>
      <c r="M148" s="152"/>
      <c r="N148" s="152"/>
    </row>
    <row r="149" spans="1:14" ht="15.75">
      <c r="A149" s="149" t="s">
        <v>328</v>
      </c>
      <c r="B149" s="162" t="s">
        <v>37</v>
      </c>
      <c r="C149" s="3"/>
      <c r="D149" s="152"/>
      <c r="E149" s="152"/>
      <c r="F149" s="152"/>
      <c r="G149" s="3"/>
      <c r="H149" s="152"/>
      <c r="I149" s="152"/>
      <c r="J149" s="152"/>
      <c r="K149" s="3"/>
      <c r="L149" s="152"/>
      <c r="M149" s="152"/>
      <c r="N149" s="152"/>
    </row>
    <row r="150" spans="1:14" ht="15.75">
      <c r="A150" s="149" t="s">
        <v>140</v>
      </c>
      <c r="B150" s="153" t="s">
        <v>28</v>
      </c>
      <c r="C150" s="154">
        <v>232623331</v>
      </c>
      <c r="D150" s="155">
        <v>0</v>
      </c>
      <c r="E150" s="154">
        <v>0</v>
      </c>
      <c r="F150" s="154">
        <f>SUM(C150:E150)</f>
        <v>232623331</v>
      </c>
      <c r="G150" s="154">
        <v>279813990</v>
      </c>
      <c r="H150" s="154">
        <v>1300000</v>
      </c>
      <c r="I150" s="154">
        <v>0</v>
      </c>
      <c r="J150" s="154">
        <v>281113990</v>
      </c>
      <c r="K150" s="154">
        <v>261841173</v>
      </c>
      <c r="L150" s="154">
        <v>1300000</v>
      </c>
      <c r="M150" s="154">
        <v>0</v>
      </c>
      <c r="N150" s="154">
        <f>SUM(K150:M150)</f>
        <v>263141173</v>
      </c>
    </row>
    <row r="151" spans="1:14" ht="31.5">
      <c r="A151" s="156" t="s">
        <v>141</v>
      </c>
      <c r="B151" s="2" t="s">
        <v>75</v>
      </c>
      <c r="C151" s="1">
        <v>0</v>
      </c>
      <c r="D151" s="1">
        <v>0</v>
      </c>
      <c r="E151" s="1">
        <v>0</v>
      </c>
      <c r="F151" s="1">
        <f>SUM(C151:E151)</f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f>SUM(K151:M151)</f>
        <v>0</v>
      </c>
    </row>
    <row r="152" spans="1:14" ht="31.5">
      <c r="A152" s="149" t="s">
        <v>142</v>
      </c>
      <c r="B152" s="157" t="s">
        <v>315</v>
      </c>
      <c r="C152" s="3">
        <f>SUM(C151)</f>
        <v>0</v>
      </c>
      <c r="D152" s="3">
        <f>SUM(D151)</f>
        <v>0</v>
      </c>
      <c r="E152" s="3">
        <f>SUM(E151)</f>
        <v>0</v>
      </c>
      <c r="F152" s="3">
        <f>SUM(F151)</f>
        <v>0</v>
      </c>
      <c r="G152" s="3">
        <v>0</v>
      </c>
      <c r="H152" s="3">
        <v>0</v>
      </c>
      <c r="I152" s="3">
        <v>0</v>
      </c>
      <c r="J152" s="3">
        <v>0</v>
      </c>
      <c r="K152" s="3">
        <f>SUM(K151)</f>
        <v>0</v>
      </c>
      <c r="L152" s="3">
        <f>SUM(L151)</f>
        <v>0</v>
      </c>
      <c r="M152" s="3">
        <f>SUM(M151)</f>
        <v>0</v>
      </c>
      <c r="N152" s="3">
        <f>SUM(N151)</f>
        <v>0</v>
      </c>
    </row>
    <row r="153" spans="1:14" ht="15.75">
      <c r="A153" s="156" t="s">
        <v>143</v>
      </c>
      <c r="B153" s="58" t="s">
        <v>77</v>
      </c>
      <c r="C153" s="1">
        <v>0</v>
      </c>
      <c r="D153" s="1">
        <v>0</v>
      </c>
      <c r="E153" s="1">
        <v>0</v>
      </c>
      <c r="F153" s="1">
        <f>SUM(C153:E153)</f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f>SUM(K153:M153)</f>
        <v>0</v>
      </c>
    </row>
    <row r="154" spans="1:14" ht="15.75">
      <c r="A154" s="149" t="s">
        <v>144</v>
      </c>
      <c r="B154" s="59" t="s">
        <v>316</v>
      </c>
      <c r="C154" s="3">
        <f>SUM(C153)</f>
        <v>0</v>
      </c>
      <c r="D154" s="3">
        <f>SUM(D153)</f>
        <v>0</v>
      </c>
      <c r="E154" s="3">
        <f>SUM(E153)</f>
        <v>0</v>
      </c>
      <c r="F154" s="3">
        <f>SUM(F153)</f>
        <v>0</v>
      </c>
      <c r="G154" s="3">
        <v>0</v>
      </c>
      <c r="H154" s="3">
        <v>0</v>
      </c>
      <c r="I154" s="3">
        <v>0</v>
      </c>
      <c r="J154" s="3">
        <v>0</v>
      </c>
      <c r="K154" s="3">
        <f>SUM(K153)</f>
        <v>0</v>
      </c>
      <c r="L154" s="3">
        <f>SUM(L153)</f>
        <v>0</v>
      </c>
      <c r="M154" s="3">
        <f>SUM(M153)</f>
        <v>0</v>
      </c>
      <c r="N154" s="3">
        <f>SUM(N153)</f>
        <v>0</v>
      </c>
    </row>
    <row r="155" spans="1:14" ht="15.75">
      <c r="A155" s="156" t="s">
        <v>145</v>
      </c>
      <c r="B155" s="2" t="s">
        <v>187</v>
      </c>
      <c r="C155" s="1">
        <v>0</v>
      </c>
      <c r="D155" s="1">
        <v>0</v>
      </c>
      <c r="E155" s="1">
        <v>0</v>
      </c>
      <c r="F155" s="1">
        <f>SUM(C155:E155)</f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f>SUM(K155:M155)</f>
        <v>0</v>
      </c>
    </row>
    <row r="156" spans="1:14" ht="15.75">
      <c r="A156" s="156" t="s">
        <v>146</v>
      </c>
      <c r="B156" s="2" t="s">
        <v>54</v>
      </c>
      <c r="C156" s="1">
        <v>0</v>
      </c>
      <c r="D156" s="1">
        <v>0</v>
      </c>
      <c r="E156" s="1">
        <v>0</v>
      </c>
      <c r="F156" s="1">
        <f aca="true" t="shared" si="12" ref="F156:F163">SUM(C156:E156)</f>
        <v>0</v>
      </c>
      <c r="G156" s="1">
        <v>-520961</v>
      </c>
      <c r="H156" s="1">
        <v>570866</v>
      </c>
      <c r="I156" s="1">
        <v>0</v>
      </c>
      <c r="J156" s="1">
        <v>49905</v>
      </c>
      <c r="K156" s="1">
        <v>0</v>
      </c>
      <c r="L156" s="1">
        <v>49905</v>
      </c>
      <c r="M156" s="1">
        <v>0</v>
      </c>
      <c r="N156" s="1">
        <f aca="true" t="shared" si="13" ref="N156:N171">SUM(K156:M156)</f>
        <v>49905</v>
      </c>
    </row>
    <row r="157" spans="1:14" ht="15.75">
      <c r="A157" s="156" t="s">
        <v>147</v>
      </c>
      <c r="B157" s="2" t="s">
        <v>188</v>
      </c>
      <c r="C157" s="1">
        <v>0</v>
      </c>
      <c r="D157" s="1">
        <v>0</v>
      </c>
      <c r="E157" s="1">
        <v>0</v>
      </c>
      <c r="F157" s="1">
        <f t="shared" si="12"/>
        <v>0</v>
      </c>
      <c r="G157" s="1">
        <v>2330081</v>
      </c>
      <c r="H157" s="1">
        <v>0</v>
      </c>
      <c r="I157" s="1">
        <v>0</v>
      </c>
      <c r="J157" s="1">
        <v>2330081</v>
      </c>
      <c r="K157" s="1">
        <v>1776809</v>
      </c>
      <c r="L157" s="1">
        <v>0</v>
      </c>
      <c r="M157" s="1">
        <v>0</v>
      </c>
      <c r="N157" s="1">
        <f t="shared" si="13"/>
        <v>1776809</v>
      </c>
    </row>
    <row r="158" spans="1:14" ht="15.75">
      <c r="A158" s="156" t="s">
        <v>148</v>
      </c>
      <c r="B158" s="2" t="s">
        <v>55</v>
      </c>
      <c r="C158" s="1">
        <v>0</v>
      </c>
      <c r="D158" s="1">
        <v>0</v>
      </c>
      <c r="E158" s="1">
        <v>0</v>
      </c>
      <c r="F158" s="1">
        <f t="shared" si="12"/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f t="shared" si="13"/>
        <v>0</v>
      </c>
    </row>
    <row r="159" spans="1:14" ht="15.75">
      <c r="A159" s="156" t="s">
        <v>149</v>
      </c>
      <c r="B159" s="2" t="s">
        <v>56</v>
      </c>
      <c r="C159" s="1">
        <v>45047340</v>
      </c>
      <c r="D159" s="1">
        <v>0</v>
      </c>
      <c r="E159" s="1">
        <v>0</v>
      </c>
      <c r="F159" s="1">
        <f t="shared" si="12"/>
        <v>45047340</v>
      </c>
      <c r="G159" s="1">
        <v>50182109</v>
      </c>
      <c r="H159" s="1">
        <v>0</v>
      </c>
      <c r="I159" s="1">
        <v>0</v>
      </c>
      <c r="J159" s="1">
        <v>50182109</v>
      </c>
      <c r="K159" s="1">
        <v>49557109</v>
      </c>
      <c r="L159" s="1">
        <v>625000</v>
      </c>
      <c r="M159" s="1">
        <v>0</v>
      </c>
      <c r="N159" s="1">
        <f t="shared" si="13"/>
        <v>50182109</v>
      </c>
    </row>
    <row r="160" spans="1:14" ht="15.75">
      <c r="A160" s="156" t="s">
        <v>150</v>
      </c>
      <c r="B160" s="2" t="s">
        <v>57</v>
      </c>
      <c r="C160" s="1">
        <v>12325032</v>
      </c>
      <c r="D160" s="1">
        <v>0</v>
      </c>
      <c r="E160" s="1">
        <v>0</v>
      </c>
      <c r="F160" s="1">
        <f t="shared" si="12"/>
        <v>12325032</v>
      </c>
      <c r="G160" s="1">
        <v>13885356</v>
      </c>
      <c r="H160" s="1">
        <v>54134</v>
      </c>
      <c r="I160" s="1">
        <v>0</v>
      </c>
      <c r="J160" s="1">
        <v>13939490</v>
      </c>
      <c r="K160" s="1">
        <v>13790158</v>
      </c>
      <c r="L160" s="1">
        <v>0</v>
      </c>
      <c r="M160" s="1">
        <v>0</v>
      </c>
      <c r="N160" s="1">
        <f t="shared" si="13"/>
        <v>13790158</v>
      </c>
    </row>
    <row r="161" spans="1:14" ht="15.75">
      <c r="A161" s="156" t="s">
        <v>234</v>
      </c>
      <c r="B161" s="2" t="s">
        <v>58</v>
      </c>
      <c r="C161" s="1">
        <v>16167000</v>
      </c>
      <c r="D161" s="1">
        <v>0</v>
      </c>
      <c r="E161" s="1">
        <v>0</v>
      </c>
      <c r="F161" s="1">
        <f t="shared" si="12"/>
        <v>16167000</v>
      </c>
      <c r="G161" s="1">
        <v>10668000</v>
      </c>
      <c r="H161" s="1">
        <v>0</v>
      </c>
      <c r="I161" s="1">
        <v>0</v>
      </c>
      <c r="J161" s="1">
        <v>10668000</v>
      </c>
      <c r="K161" s="1">
        <v>10668000</v>
      </c>
      <c r="L161" s="1">
        <v>0</v>
      </c>
      <c r="M161" s="1">
        <v>0</v>
      </c>
      <c r="N161" s="1">
        <f t="shared" si="13"/>
        <v>10668000</v>
      </c>
    </row>
    <row r="162" spans="1:14" ht="15.75">
      <c r="A162" s="156" t="s">
        <v>235</v>
      </c>
      <c r="B162" s="158" t="s">
        <v>189</v>
      </c>
      <c r="C162" s="159">
        <v>0</v>
      </c>
      <c r="D162" s="159">
        <v>0</v>
      </c>
      <c r="E162" s="159">
        <v>0</v>
      </c>
      <c r="F162" s="159">
        <f t="shared" si="12"/>
        <v>0</v>
      </c>
      <c r="G162" s="159">
        <v>0</v>
      </c>
      <c r="H162" s="159">
        <v>0</v>
      </c>
      <c r="I162" s="159">
        <v>0</v>
      </c>
      <c r="J162" s="159">
        <v>0</v>
      </c>
      <c r="K162" s="159">
        <v>0</v>
      </c>
      <c r="L162" s="159">
        <v>0</v>
      </c>
      <c r="M162" s="159">
        <v>0</v>
      </c>
      <c r="N162" s="159">
        <f t="shared" si="13"/>
        <v>0</v>
      </c>
    </row>
    <row r="163" spans="1:14" ht="15.75">
      <c r="A163" s="156" t="s">
        <v>236</v>
      </c>
      <c r="B163" s="158" t="s">
        <v>190</v>
      </c>
      <c r="C163" s="159">
        <v>0</v>
      </c>
      <c r="D163" s="159">
        <v>0</v>
      </c>
      <c r="E163" s="159">
        <v>0</v>
      </c>
      <c r="F163" s="159">
        <f t="shared" si="12"/>
        <v>0</v>
      </c>
      <c r="G163" s="159">
        <v>3000</v>
      </c>
      <c r="H163" s="159">
        <v>0</v>
      </c>
      <c r="I163" s="159">
        <v>0</v>
      </c>
      <c r="J163" s="159">
        <v>3000</v>
      </c>
      <c r="K163" s="159">
        <v>2206</v>
      </c>
      <c r="L163" s="159">
        <v>0</v>
      </c>
      <c r="M163" s="159">
        <v>0</v>
      </c>
      <c r="N163" s="159">
        <f t="shared" si="13"/>
        <v>2206</v>
      </c>
    </row>
    <row r="164" spans="1:14" ht="15.75">
      <c r="A164" s="156" t="s">
        <v>237</v>
      </c>
      <c r="B164" s="2" t="s">
        <v>333</v>
      </c>
      <c r="C164" s="1">
        <f>SUM(C162:C163)</f>
        <v>0</v>
      </c>
      <c r="D164" s="1">
        <f>SUM(D162:D163)</f>
        <v>0</v>
      </c>
      <c r="E164" s="1">
        <f>SUM(E162:E163)</f>
        <v>0</v>
      </c>
      <c r="F164" s="1">
        <f aca="true" t="shared" si="14" ref="F164:F171">SUM(C164:E164)</f>
        <v>0</v>
      </c>
      <c r="G164" s="1">
        <v>3000</v>
      </c>
      <c r="H164" s="1">
        <v>0</v>
      </c>
      <c r="I164" s="1">
        <v>0</v>
      </c>
      <c r="J164" s="1">
        <v>3000</v>
      </c>
      <c r="K164" s="1">
        <f>SUM(K162:K163)</f>
        <v>2206</v>
      </c>
      <c r="L164" s="1">
        <f>SUM(L162:L163)</f>
        <v>0</v>
      </c>
      <c r="M164" s="1">
        <f>SUM(M162:M163)</f>
        <v>0</v>
      </c>
      <c r="N164" s="1">
        <f t="shared" si="13"/>
        <v>2206</v>
      </c>
    </row>
    <row r="165" spans="1:14" ht="15.75">
      <c r="A165" s="156" t="s">
        <v>238</v>
      </c>
      <c r="B165" s="158" t="s">
        <v>192</v>
      </c>
      <c r="C165" s="159">
        <v>0</v>
      </c>
      <c r="D165" s="159">
        <v>0</v>
      </c>
      <c r="E165" s="159">
        <v>0</v>
      </c>
      <c r="F165" s="159">
        <f t="shared" si="14"/>
        <v>0</v>
      </c>
      <c r="G165" s="159">
        <v>0</v>
      </c>
      <c r="H165" s="159">
        <v>0</v>
      </c>
      <c r="I165" s="159">
        <v>0</v>
      </c>
      <c r="J165" s="159">
        <v>0</v>
      </c>
      <c r="K165" s="159">
        <v>0</v>
      </c>
      <c r="L165" s="159">
        <v>0</v>
      </c>
      <c r="M165" s="159">
        <v>0</v>
      </c>
      <c r="N165" s="159">
        <f t="shared" si="13"/>
        <v>0</v>
      </c>
    </row>
    <row r="166" spans="1:14" ht="15.75">
      <c r="A166" s="156" t="s">
        <v>239</v>
      </c>
      <c r="B166" s="158" t="s">
        <v>193</v>
      </c>
      <c r="C166" s="159">
        <v>0</v>
      </c>
      <c r="D166" s="159">
        <v>0</v>
      </c>
      <c r="E166" s="159">
        <v>0</v>
      </c>
      <c r="F166" s="159">
        <f t="shared" si="14"/>
        <v>0</v>
      </c>
      <c r="G166" s="159">
        <v>0</v>
      </c>
      <c r="H166" s="159">
        <v>0</v>
      </c>
      <c r="I166" s="159">
        <v>0</v>
      </c>
      <c r="J166" s="159">
        <v>0</v>
      </c>
      <c r="K166" s="159">
        <v>0</v>
      </c>
      <c r="L166" s="159">
        <v>0</v>
      </c>
      <c r="M166" s="159">
        <v>0</v>
      </c>
      <c r="N166" s="159">
        <f t="shared" si="13"/>
        <v>0</v>
      </c>
    </row>
    <row r="167" spans="1:14" ht="15.75">
      <c r="A167" s="156" t="s">
        <v>240</v>
      </c>
      <c r="B167" s="2" t="s">
        <v>334</v>
      </c>
      <c r="C167" s="1">
        <f>SUM(C165:C166)</f>
        <v>0</v>
      </c>
      <c r="D167" s="1">
        <f>SUM(D165:D166)</f>
        <v>0</v>
      </c>
      <c r="E167" s="1">
        <f>SUM(E165:E166)</f>
        <v>0</v>
      </c>
      <c r="F167" s="1">
        <f t="shared" si="14"/>
        <v>0</v>
      </c>
      <c r="G167" s="1">
        <v>0</v>
      </c>
      <c r="H167" s="1">
        <v>0</v>
      </c>
      <c r="I167" s="1">
        <v>0</v>
      </c>
      <c r="J167" s="1">
        <v>0</v>
      </c>
      <c r="K167" s="1">
        <f>SUM(K165:K166)</f>
        <v>0</v>
      </c>
      <c r="L167" s="1">
        <f>SUM(L165:L166)</f>
        <v>0</v>
      </c>
      <c r="M167" s="1">
        <f>SUM(M165:M166)</f>
        <v>0</v>
      </c>
      <c r="N167" s="1">
        <f t="shared" si="13"/>
        <v>0</v>
      </c>
    </row>
    <row r="168" spans="1:14" ht="15.75">
      <c r="A168" s="156" t="s">
        <v>241</v>
      </c>
      <c r="B168" s="2" t="s">
        <v>195</v>
      </c>
      <c r="C168" s="1">
        <v>0</v>
      </c>
      <c r="D168" s="1">
        <v>0</v>
      </c>
      <c r="E168" s="1">
        <v>0</v>
      </c>
      <c r="F168" s="1">
        <f t="shared" si="14"/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f t="shared" si="13"/>
        <v>0</v>
      </c>
    </row>
    <row r="169" spans="1:14" ht="15.75">
      <c r="A169" s="156" t="s">
        <v>242</v>
      </c>
      <c r="B169" s="66" t="s">
        <v>59</v>
      </c>
      <c r="C169" s="1">
        <v>0</v>
      </c>
      <c r="D169" s="1">
        <v>0</v>
      </c>
      <c r="E169" s="1">
        <v>0</v>
      </c>
      <c r="F169" s="1">
        <f t="shared" si="14"/>
        <v>0</v>
      </c>
      <c r="G169" s="1">
        <v>3803415</v>
      </c>
      <c r="H169" s="1">
        <v>0</v>
      </c>
      <c r="I169" s="1">
        <v>0</v>
      </c>
      <c r="J169" s="1">
        <v>3803415</v>
      </c>
      <c r="K169" s="1">
        <v>3803415</v>
      </c>
      <c r="L169" s="1">
        <v>0</v>
      </c>
      <c r="M169" s="1">
        <v>0</v>
      </c>
      <c r="N169" s="1">
        <f t="shared" si="13"/>
        <v>3803415</v>
      </c>
    </row>
    <row r="170" spans="1:14" ht="15.75">
      <c r="A170" s="149" t="s">
        <v>243</v>
      </c>
      <c r="B170" s="67" t="s">
        <v>317</v>
      </c>
      <c r="C170" s="3">
        <f>C155+C156+C157+C158+C159+C160+C161+C164+C167+C168+C169</f>
        <v>73539372</v>
      </c>
      <c r="D170" s="3">
        <f>D155+D156+D157+D158+D159+D160+D161+D164+D167+D168+D169</f>
        <v>0</v>
      </c>
      <c r="E170" s="3">
        <f>E155+E156+E157+E158+E159+E160+E161+E164+E167+E168+E169</f>
        <v>0</v>
      </c>
      <c r="F170" s="3">
        <f t="shared" si="14"/>
        <v>73539372</v>
      </c>
      <c r="G170" s="3">
        <v>80351000</v>
      </c>
      <c r="H170" s="3">
        <v>625000</v>
      </c>
      <c r="I170" s="3">
        <v>0</v>
      </c>
      <c r="J170" s="3">
        <v>80976000</v>
      </c>
      <c r="K170" s="3">
        <f>K155+K156+K157+K158+K159+K160+K161+K164+K167+K168+K169</f>
        <v>79597697</v>
      </c>
      <c r="L170" s="3">
        <f>L155+L156+L157+L158+L159+L160+L161+L164+L167+L168+L169</f>
        <v>674905</v>
      </c>
      <c r="M170" s="3">
        <f>M155+M156+M157+M158+M159+M160+M161+M164+M167+M168+M169</f>
        <v>0</v>
      </c>
      <c r="N170" s="3">
        <f t="shared" si="13"/>
        <v>80272602</v>
      </c>
    </row>
    <row r="171" spans="1:14" ht="15.75">
      <c r="A171" s="156" t="s">
        <v>244</v>
      </c>
      <c r="B171" s="66" t="s">
        <v>68</v>
      </c>
      <c r="C171" s="1">
        <v>0</v>
      </c>
      <c r="D171" s="1">
        <v>0</v>
      </c>
      <c r="E171" s="1">
        <v>0</v>
      </c>
      <c r="F171" s="1">
        <f t="shared" si="14"/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f t="shared" si="13"/>
        <v>0</v>
      </c>
    </row>
    <row r="172" spans="1:14" ht="15.75">
      <c r="A172" s="149" t="s">
        <v>245</v>
      </c>
      <c r="B172" s="65" t="s">
        <v>318</v>
      </c>
      <c r="C172" s="3">
        <f>SUM(C171)</f>
        <v>0</v>
      </c>
      <c r="D172" s="3">
        <f>SUM(D171)</f>
        <v>0</v>
      </c>
      <c r="E172" s="3">
        <f>SUM(E171)</f>
        <v>0</v>
      </c>
      <c r="F172" s="3">
        <f>SUM(F171)</f>
        <v>0</v>
      </c>
      <c r="G172" s="3">
        <v>0</v>
      </c>
      <c r="H172" s="3">
        <v>0</v>
      </c>
      <c r="I172" s="3">
        <v>0</v>
      </c>
      <c r="J172" s="3">
        <v>0</v>
      </c>
      <c r="K172" s="3">
        <f>SUM(K171)</f>
        <v>0</v>
      </c>
      <c r="L172" s="3">
        <f>SUM(L171)</f>
        <v>0</v>
      </c>
      <c r="M172" s="3">
        <f>SUM(M171)</f>
        <v>0</v>
      </c>
      <c r="N172" s="3">
        <f>SUM(N171)</f>
        <v>0</v>
      </c>
    </row>
    <row r="173" spans="1:14" ht="15.75">
      <c r="A173" s="149" t="s">
        <v>246</v>
      </c>
      <c r="B173" s="52" t="s">
        <v>319</v>
      </c>
      <c r="C173" s="3">
        <f>C152+C170+C172+C154</f>
        <v>73539372</v>
      </c>
      <c r="D173" s="3">
        <f>D152+D170+D172+D154</f>
        <v>0</v>
      </c>
      <c r="E173" s="3">
        <f>E152+E170+E172+E154</f>
        <v>0</v>
      </c>
      <c r="F173" s="3">
        <f>F152+F170+F172+F154</f>
        <v>73539372</v>
      </c>
      <c r="G173" s="3">
        <v>80351000</v>
      </c>
      <c r="H173" s="3">
        <v>625000</v>
      </c>
      <c r="I173" s="3">
        <v>0</v>
      </c>
      <c r="J173" s="3">
        <v>80976000</v>
      </c>
      <c r="K173" s="3">
        <f>K152+K170+K172+K154</f>
        <v>79597697</v>
      </c>
      <c r="L173" s="3">
        <f>L152+L170+L172+L154</f>
        <v>674905</v>
      </c>
      <c r="M173" s="3">
        <f>M152+M170+M172+M154</f>
        <v>0</v>
      </c>
      <c r="N173" s="3">
        <f>N152+N170+N172+N154</f>
        <v>80272602</v>
      </c>
    </row>
    <row r="174" spans="1:14" ht="15.75">
      <c r="A174" s="156" t="s">
        <v>247</v>
      </c>
      <c r="B174" s="2" t="s">
        <v>52</v>
      </c>
      <c r="C174" s="1">
        <v>0</v>
      </c>
      <c r="D174" s="1">
        <v>0</v>
      </c>
      <c r="E174" s="1">
        <v>0</v>
      </c>
      <c r="F174" s="1">
        <f>SUM(C174:E174)</f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f>SUM(K174:M174)</f>
        <v>0</v>
      </c>
    </row>
    <row r="175" spans="1:14" ht="31.5">
      <c r="A175" s="156" t="s">
        <v>248</v>
      </c>
      <c r="B175" s="2" t="s">
        <v>53</v>
      </c>
      <c r="C175" s="1">
        <v>0</v>
      </c>
      <c r="D175" s="1">
        <v>0</v>
      </c>
      <c r="E175" s="1">
        <v>0</v>
      </c>
      <c r="F175" s="1">
        <f>SUM(C175:E175)</f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f>SUM(K175:M175)</f>
        <v>0</v>
      </c>
    </row>
    <row r="176" spans="1:14" ht="31.5">
      <c r="A176" s="149" t="s">
        <v>249</v>
      </c>
      <c r="B176" s="91" t="s">
        <v>320</v>
      </c>
      <c r="C176" s="3">
        <f>SUM(C174:C175)</f>
        <v>0</v>
      </c>
      <c r="D176" s="3">
        <f>SUM(D174:D175)</f>
        <v>0</v>
      </c>
      <c r="E176" s="3">
        <f>SUM(E174:E175)</f>
        <v>0</v>
      </c>
      <c r="F176" s="3">
        <f>SUM(F174:F175)</f>
        <v>0</v>
      </c>
      <c r="G176" s="3">
        <v>0</v>
      </c>
      <c r="H176" s="3">
        <v>0</v>
      </c>
      <c r="I176" s="3">
        <v>0</v>
      </c>
      <c r="J176" s="3">
        <v>0</v>
      </c>
      <c r="K176" s="3">
        <f>SUM(K174:K175)</f>
        <v>0</v>
      </c>
      <c r="L176" s="3">
        <f>SUM(L174:L175)</f>
        <v>0</v>
      </c>
      <c r="M176" s="3">
        <f>SUM(M174:M175)</f>
        <v>0</v>
      </c>
      <c r="N176" s="3">
        <f>SUM(N174:N175)</f>
        <v>0</v>
      </c>
    </row>
    <row r="177" spans="1:14" ht="15.75">
      <c r="A177" s="156" t="s">
        <v>250</v>
      </c>
      <c r="B177" s="160" t="s">
        <v>65</v>
      </c>
      <c r="C177" s="1">
        <v>0</v>
      </c>
      <c r="D177" s="1">
        <v>0</v>
      </c>
      <c r="E177" s="1">
        <v>0</v>
      </c>
      <c r="F177" s="1">
        <f>SUM(C177:E177)</f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f>SUM(K177:M177)</f>
        <v>0</v>
      </c>
    </row>
    <row r="178" spans="1:14" ht="15.75">
      <c r="A178" s="149" t="s">
        <v>251</v>
      </c>
      <c r="B178" s="161" t="s">
        <v>321</v>
      </c>
      <c r="C178" s="3">
        <f>SUM(C177)</f>
        <v>0</v>
      </c>
      <c r="D178" s="3">
        <f>SUM(D177)</f>
        <v>0</v>
      </c>
      <c r="E178" s="3">
        <f>SUM(E177)</f>
        <v>0</v>
      </c>
      <c r="F178" s="3">
        <f>SUM(C178:E178)</f>
        <v>0</v>
      </c>
      <c r="G178" s="3">
        <v>0</v>
      </c>
      <c r="H178" s="3">
        <v>0</v>
      </c>
      <c r="I178" s="3">
        <v>0</v>
      </c>
      <c r="J178" s="3">
        <v>0</v>
      </c>
      <c r="K178" s="3">
        <f>SUM(K177)</f>
        <v>0</v>
      </c>
      <c r="L178" s="3">
        <f>SUM(L177)</f>
        <v>0</v>
      </c>
      <c r="M178" s="3">
        <f>SUM(M177)</f>
        <v>0</v>
      </c>
      <c r="N178" s="3">
        <f>SUM(K178:M178)</f>
        <v>0</v>
      </c>
    </row>
    <row r="179" spans="1:14" ht="15.75">
      <c r="A179" s="156" t="s">
        <v>252</v>
      </c>
      <c r="B179" s="66" t="s">
        <v>71</v>
      </c>
      <c r="C179" s="1">
        <v>0</v>
      </c>
      <c r="D179" s="1">
        <v>0</v>
      </c>
      <c r="E179" s="1">
        <v>0</v>
      </c>
      <c r="F179" s="1">
        <f>SUM(C179:E179)</f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f>SUM(K179:M179)</f>
        <v>0</v>
      </c>
    </row>
    <row r="180" spans="1:14" ht="15.75">
      <c r="A180" s="149" t="s">
        <v>253</v>
      </c>
      <c r="B180" s="65" t="s">
        <v>322</v>
      </c>
      <c r="C180" s="3">
        <f>SUM(C177)</f>
        <v>0</v>
      </c>
      <c r="D180" s="3">
        <f>SUM(D177)</f>
        <v>0</v>
      </c>
      <c r="E180" s="3">
        <f>SUM(E177)</f>
        <v>0</v>
      </c>
      <c r="F180" s="3">
        <f>SUM(C180:E180)</f>
        <v>0</v>
      </c>
      <c r="G180" s="3">
        <v>0</v>
      </c>
      <c r="H180" s="3">
        <v>0</v>
      </c>
      <c r="I180" s="3">
        <v>0</v>
      </c>
      <c r="J180" s="3">
        <v>0</v>
      </c>
      <c r="K180" s="3">
        <f>SUM(K177)</f>
        <v>0</v>
      </c>
      <c r="L180" s="3">
        <f>SUM(L177)</f>
        <v>0</v>
      </c>
      <c r="M180" s="3">
        <f>SUM(M177)</f>
        <v>0</v>
      </c>
      <c r="N180" s="3">
        <f>SUM(K180:M180)</f>
        <v>0</v>
      </c>
    </row>
    <row r="181" spans="1:14" ht="15.75">
      <c r="A181" s="149" t="s">
        <v>254</v>
      </c>
      <c r="B181" s="52" t="s">
        <v>323</v>
      </c>
      <c r="C181" s="3">
        <f>C176+C180+C178</f>
        <v>0</v>
      </c>
      <c r="D181" s="3">
        <f>D176+D180+D178</f>
        <v>0</v>
      </c>
      <c r="E181" s="3">
        <f>E176+E180+E178</f>
        <v>0</v>
      </c>
      <c r="F181" s="3">
        <f>SUM(C181:E181)</f>
        <v>0</v>
      </c>
      <c r="G181" s="3">
        <v>0</v>
      </c>
      <c r="H181" s="3">
        <v>0</v>
      </c>
      <c r="I181" s="3">
        <v>0</v>
      </c>
      <c r="J181" s="3">
        <v>0</v>
      </c>
      <c r="K181" s="3">
        <f>K176+K180+K178</f>
        <v>0</v>
      </c>
      <c r="L181" s="3">
        <f>L176+L180+L178</f>
        <v>0</v>
      </c>
      <c r="M181" s="3">
        <f>M176+M180+M178</f>
        <v>0</v>
      </c>
      <c r="N181" s="3">
        <f>SUM(K181:M181)</f>
        <v>0</v>
      </c>
    </row>
    <row r="182" spans="1:14" ht="15.75">
      <c r="A182" s="149" t="s">
        <v>255</v>
      </c>
      <c r="B182" s="52" t="s">
        <v>324</v>
      </c>
      <c r="C182" s="3">
        <f>C173+C181+C150</f>
        <v>306162703</v>
      </c>
      <c r="D182" s="3">
        <f>D173+D181+D150</f>
        <v>0</v>
      </c>
      <c r="E182" s="3">
        <f>E173+E181+E150</f>
        <v>0</v>
      </c>
      <c r="F182" s="3">
        <f>F173+F181+F150</f>
        <v>306162703</v>
      </c>
      <c r="G182" s="3">
        <v>360164990</v>
      </c>
      <c r="H182" s="3">
        <v>1925000</v>
      </c>
      <c r="I182" s="3">
        <v>0</v>
      </c>
      <c r="J182" s="3">
        <v>362089990</v>
      </c>
      <c r="K182" s="3">
        <f>K173+K181+K150</f>
        <v>341438870</v>
      </c>
      <c r="L182" s="3">
        <f>L173+L181+L150</f>
        <v>1974905</v>
      </c>
      <c r="M182" s="3">
        <f>M173+M181+M150</f>
        <v>0</v>
      </c>
      <c r="N182" s="3">
        <f>N173+N181+N150</f>
        <v>343413775</v>
      </c>
    </row>
    <row r="183" spans="1:14" ht="15.75">
      <c r="A183" s="152"/>
      <c r="B183" s="52"/>
      <c r="C183" s="3"/>
      <c r="D183" s="152"/>
      <c r="E183" s="152"/>
      <c r="F183" s="152"/>
      <c r="G183" s="3"/>
      <c r="H183" s="152"/>
      <c r="I183" s="152"/>
      <c r="J183" s="152"/>
      <c r="K183" s="3"/>
      <c r="L183" s="152"/>
      <c r="M183" s="152"/>
      <c r="N183" s="152"/>
    </row>
    <row r="184" spans="1:14" ht="15.75">
      <c r="A184" s="149" t="s">
        <v>329</v>
      </c>
      <c r="B184" s="162" t="s">
        <v>38</v>
      </c>
      <c r="C184" s="1"/>
      <c r="D184" s="152"/>
      <c r="E184" s="152"/>
      <c r="F184" s="152"/>
      <c r="G184" s="1"/>
      <c r="H184" s="152"/>
      <c r="I184" s="152"/>
      <c r="J184" s="152"/>
      <c r="K184" s="1"/>
      <c r="L184" s="152"/>
      <c r="M184" s="152"/>
      <c r="N184" s="152"/>
    </row>
    <row r="185" spans="1:14" ht="15.75">
      <c r="A185" s="149" t="s">
        <v>140</v>
      </c>
      <c r="B185" s="153" t="s">
        <v>28</v>
      </c>
      <c r="C185" s="154">
        <v>162870221</v>
      </c>
      <c r="D185" s="155">
        <v>0</v>
      </c>
      <c r="E185" s="154">
        <v>0</v>
      </c>
      <c r="F185" s="154">
        <f>SUM(C185:E185)</f>
        <v>162870221</v>
      </c>
      <c r="G185" s="154">
        <v>200259067</v>
      </c>
      <c r="H185" s="155">
        <v>0</v>
      </c>
      <c r="I185" s="154">
        <v>0</v>
      </c>
      <c r="J185" s="154">
        <v>200259067</v>
      </c>
      <c r="K185" s="154">
        <v>136500098</v>
      </c>
      <c r="L185" s="155">
        <v>0</v>
      </c>
      <c r="M185" s="154">
        <v>0</v>
      </c>
      <c r="N185" s="154">
        <f>SUM(K185:M185)</f>
        <v>136500098</v>
      </c>
    </row>
    <row r="186" spans="1:14" ht="31.5">
      <c r="A186" s="156" t="s">
        <v>141</v>
      </c>
      <c r="B186" s="2" t="s">
        <v>75</v>
      </c>
      <c r="C186" s="1">
        <v>105175432</v>
      </c>
      <c r="D186" s="1">
        <v>0</v>
      </c>
      <c r="E186" s="1">
        <v>0</v>
      </c>
      <c r="F186" s="1">
        <f>SUM(C186:E186)</f>
        <v>105175432</v>
      </c>
      <c r="G186" s="1">
        <v>102863400</v>
      </c>
      <c r="H186" s="1">
        <v>0</v>
      </c>
      <c r="I186" s="1">
        <v>0</v>
      </c>
      <c r="J186" s="1">
        <v>102863400</v>
      </c>
      <c r="K186" s="1">
        <v>102863400</v>
      </c>
      <c r="L186" s="1">
        <v>0</v>
      </c>
      <c r="M186" s="1">
        <v>0</v>
      </c>
      <c r="N186" s="1">
        <f>SUM(K186:M186)</f>
        <v>102863400</v>
      </c>
    </row>
    <row r="187" spans="1:14" ht="31.5">
      <c r="A187" s="149" t="s">
        <v>142</v>
      </c>
      <c r="B187" s="157" t="s">
        <v>315</v>
      </c>
      <c r="C187" s="3">
        <f>SUM(C186)</f>
        <v>105175432</v>
      </c>
      <c r="D187" s="3">
        <f>SUM(D186)</f>
        <v>0</v>
      </c>
      <c r="E187" s="3">
        <f>SUM(E186)</f>
        <v>0</v>
      </c>
      <c r="F187" s="3">
        <f>SUM(F186)</f>
        <v>105175432</v>
      </c>
      <c r="G187" s="3">
        <v>102863400</v>
      </c>
      <c r="H187" s="3">
        <v>0</v>
      </c>
      <c r="I187" s="3">
        <v>0</v>
      </c>
      <c r="J187" s="3">
        <v>102863400</v>
      </c>
      <c r="K187" s="3">
        <f>SUM(K186)</f>
        <v>102863400</v>
      </c>
      <c r="L187" s="3">
        <f>SUM(L186)</f>
        <v>0</v>
      </c>
      <c r="M187" s="3">
        <f>SUM(M186)</f>
        <v>0</v>
      </c>
      <c r="N187" s="3">
        <f>SUM(N186)</f>
        <v>102863400</v>
      </c>
    </row>
    <row r="188" spans="1:14" ht="15.75">
      <c r="A188" s="156" t="s">
        <v>143</v>
      </c>
      <c r="B188" s="58" t="s">
        <v>77</v>
      </c>
      <c r="C188" s="1">
        <v>0</v>
      </c>
      <c r="D188" s="1">
        <v>0</v>
      </c>
      <c r="E188" s="1">
        <v>0</v>
      </c>
      <c r="F188" s="1">
        <f>SUM(C188:E188)</f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f>SUM(K188:M188)</f>
        <v>0</v>
      </c>
    </row>
    <row r="189" spans="1:14" ht="15.75">
      <c r="A189" s="149" t="s">
        <v>144</v>
      </c>
      <c r="B189" s="59" t="s">
        <v>316</v>
      </c>
      <c r="C189" s="3">
        <f>SUM(C188)</f>
        <v>0</v>
      </c>
      <c r="D189" s="3">
        <f>SUM(D188)</f>
        <v>0</v>
      </c>
      <c r="E189" s="3">
        <f>SUM(E188)</f>
        <v>0</v>
      </c>
      <c r="F189" s="3">
        <f>SUM(F188)</f>
        <v>0</v>
      </c>
      <c r="G189" s="3">
        <v>0</v>
      </c>
      <c r="H189" s="3">
        <v>0</v>
      </c>
      <c r="I189" s="3">
        <v>0</v>
      </c>
      <c r="J189" s="3">
        <v>0</v>
      </c>
      <c r="K189" s="3">
        <f>SUM(K188)</f>
        <v>0</v>
      </c>
      <c r="L189" s="3">
        <f>SUM(L188)</f>
        <v>0</v>
      </c>
      <c r="M189" s="3">
        <f>SUM(M188)</f>
        <v>0</v>
      </c>
      <c r="N189" s="3">
        <f>SUM(N188)</f>
        <v>0</v>
      </c>
    </row>
    <row r="190" spans="1:14" ht="15.75">
      <c r="A190" s="156" t="s">
        <v>145</v>
      </c>
      <c r="B190" s="2" t="s">
        <v>187</v>
      </c>
      <c r="C190" s="1">
        <v>0</v>
      </c>
      <c r="D190" s="1">
        <v>0</v>
      </c>
      <c r="E190" s="1">
        <v>0</v>
      </c>
      <c r="F190" s="1">
        <f>SUM(C190:E190)</f>
        <v>0</v>
      </c>
      <c r="G190" s="1">
        <v>52750</v>
      </c>
      <c r="H190" s="1">
        <v>0</v>
      </c>
      <c r="I190" s="1">
        <v>0</v>
      </c>
      <c r="J190" s="1">
        <v>52750</v>
      </c>
      <c r="K190" s="1">
        <v>52750</v>
      </c>
      <c r="L190" s="1">
        <v>0</v>
      </c>
      <c r="M190" s="1">
        <v>0</v>
      </c>
      <c r="N190" s="1">
        <f>SUM(K190:M190)</f>
        <v>52750</v>
      </c>
    </row>
    <row r="191" spans="1:14" ht="15.75">
      <c r="A191" s="156" t="s">
        <v>146</v>
      </c>
      <c r="B191" s="2" t="s">
        <v>54</v>
      </c>
      <c r="C191" s="1">
        <v>0</v>
      </c>
      <c r="D191" s="1">
        <v>0</v>
      </c>
      <c r="E191" s="1">
        <v>0</v>
      </c>
      <c r="F191" s="1">
        <f aca="true" t="shared" si="15" ref="F191:F198">SUM(C191:E191)</f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f aca="true" t="shared" si="16" ref="N191:N206">SUM(K191:M191)</f>
        <v>0</v>
      </c>
    </row>
    <row r="192" spans="1:14" ht="15.75">
      <c r="A192" s="156" t="s">
        <v>147</v>
      </c>
      <c r="B192" s="2" t="s">
        <v>188</v>
      </c>
      <c r="C192" s="1">
        <v>0</v>
      </c>
      <c r="D192" s="1">
        <v>0</v>
      </c>
      <c r="E192" s="1">
        <v>0</v>
      </c>
      <c r="F192" s="1">
        <f t="shared" si="15"/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f t="shared" si="16"/>
        <v>0</v>
      </c>
    </row>
    <row r="193" spans="1:14" ht="15.75">
      <c r="A193" s="156" t="s">
        <v>148</v>
      </c>
      <c r="B193" s="2" t="s">
        <v>55</v>
      </c>
      <c r="C193" s="1">
        <v>0</v>
      </c>
      <c r="D193" s="1">
        <v>0</v>
      </c>
      <c r="E193" s="1">
        <v>0</v>
      </c>
      <c r="F193" s="1">
        <f t="shared" si="15"/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f t="shared" si="16"/>
        <v>0</v>
      </c>
    </row>
    <row r="194" spans="1:14" ht="15.75">
      <c r="A194" s="156" t="s">
        <v>149</v>
      </c>
      <c r="B194" s="2" t="s">
        <v>56</v>
      </c>
      <c r="C194" s="1">
        <v>2381400</v>
      </c>
      <c r="D194" s="1">
        <v>0</v>
      </c>
      <c r="E194" s="1">
        <v>0</v>
      </c>
      <c r="F194" s="1">
        <f t="shared" si="15"/>
        <v>2381400</v>
      </c>
      <c r="G194" s="1">
        <v>4157400</v>
      </c>
      <c r="H194" s="1">
        <v>0</v>
      </c>
      <c r="I194" s="1">
        <v>0</v>
      </c>
      <c r="J194" s="1">
        <v>4157400</v>
      </c>
      <c r="K194" s="1">
        <v>4150735</v>
      </c>
      <c r="L194" s="1">
        <v>0</v>
      </c>
      <c r="M194" s="1">
        <v>0</v>
      </c>
      <c r="N194" s="1">
        <f t="shared" si="16"/>
        <v>4150735</v>
      </c>
    </row>
    <row r="195" spans="1:14" ht="15.75">
      <c r="A195" s="156" t="s">
        <v>150</v>
      </c>
      <c r="B195" s="2" t="s">
        <v>57</v>
      </c>
      <c r="C195" s="1">
        <v>642978</v>
      </c>
      <c r="D195" s="1">
        <v>0</v>
      </c>
      <c r="E195" s="1">
        <v>0</v>
      </c>
      <c r="F195" s="1">
        <f t="shared" si="15"/>
        <v>642978</v>
      </c>
      <c r="G195" s="1">
        <v>1141371</v>
      </c>
      <c r="H195" s="1">
        <v>0</v>
      </c>
      <c r="I195" s="1">
        <v>0</v>
      </c>
      <c r="J195" s="1">
        <v>1141371</v>
      </c>
      <c r="K195" s="1">
        <v>1134706</v>
      </c>
      <c r="L195" s="1">
        <v>0</v>
      </c>
      <c r="M195" s="1">
        <v>0</v>
      </c>
      <c r="N195" s="1">
        <f t="shared" si="16"/>
        <v>1134706</v>
      </c>
    </row>
    <row r="196" spans="1:14" ht="15.75">
      <c r="A196" s="156" t="s">
        <v>234</v>
      </c>
      <c r="B196" s="2" t="s">
        <v>58</v>
      </c>
      <c r="C196" s="1">
        <v>0</v>
      </c>
      <c r="D196" s="1">
        <v>0</v>
      </c>
      <c r="E196" s="1">
        <v>0</v>
      </c>
      <c r="F196" s="1">
        <f t="shared" si="15"/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f t="shared" si="16"/>
        <v>0</v>
      </c>
    </row>
    <row r="197" spans="1:14" ht="15.75">
      <c r="A197" s="156" t="s">
        <v>235</v>
      </c>
      <c r="B197" s="158" t="s">
        <v>189</v>
      </c>
      <c r="C197" s="159">
        <v>0</v>
      </c>
      <c r="D197" s="159">
        <v>0</v>
      </c>
      <c r="E197" s="159">
        <v>0</v>
      </c>
      <c r="F197" s="159">
        <f t="shared" si="15"/>
        <v>0</v>
      </c>
      <c r="G197" s="159">
        <v>0</v>
      </c>
      <c r="H197" s="159">
        <v>0</v>
      </c>
      <c r="I197" s="159">
        <v>0</v>
      </c>
      <c r="J197" s="159">
        <v>0</v>
      </c>
      <c r="K197" s="159">
        <v>0</v>
      </c>
      <c r="L197" s="159">
        <v>0</v>
      </c>
      <c r="M197" s="159">
        <v>0</v>
      </c>
      <c r="N197" s="159">
        <f t="shared" si="16"/>
        <v>0</v>
      </c>
    </row>
    <row r="198" spans="1:14" ht="15.75">
      <c r="A198" s="156" t="s">
        <v>236</v>
      </c>
      <c r="B198" s="158" t="s">
        <v>190</v>
      </c>
      <c r="C198" s="159">
        <v>0</v>
      </c>
      <c r="D198" s="159">
        <v>0</v>
      </c>
      <c r="E198" s="159">
        <v>0</v>
      </c>
      <c r="F198" s="159">
        <f t="shared" si="15"/>
        <v>0</v>
      </c>
      <c r="G198" s="159">
        <v>0</v>
      </c>
      <c r="H198" s="159">
        <v>0</v>
      </c>
      <c r="I198" s="159">
        <v>0</v>
      </c>
      <c r="J198" s="159">
        <v>0</v>
      </c>
      <c r="K198" s="159">
        <v>0</v>
      </c>
      <c r="L198" s="159">
        <v>0</v>
      </c>
      <c r="M198" s="159">
        <v>0</v>
      </c>
      <c r="N198" s="159">
        <f t="shared" si="16"/>
        <v>0</v>
      </c>
    </row>
    <row r="199" spans="1:14" ht="15.75">
      <c r="A199" s="156" t="s">
        <v>237</v>
      </c>
      <c r="B199" s="2" t="s">
        <v>333</v>
      </c>
      <c r="C199" s="1">
        <f>SUM(C197:C198)</f>
        <v>0</v>
      </c>
      <c r="D199" s="1">
        <f>SUM(D197:D198)</f>
        <v>0</v>
      </c>
      <c r="E199" s="1">
        <f>SUM(E197:E198)</f>
        <v>0</v>
      </c>
      <c r="F199" s="1">
        <f aca="true" t="shared" si="17" ref="F199:F206">SUM(C199:E199)</f>
        <v>0</v>
      </c>
      <c r="G199" s="1">
        <v>0</v>
      </c>
      <c r="H199" s="1">
        <v>0</v>
      </c>
      <c r="I199" s="1">
        <v>0</v>
      </c>
      <c r="J199" s="1">
        <v>0</v>
      </c>
      <c r="K199" s="1">
        <f>SUM(K197:K198)</f>
        <v>0</v>
      </c>
      <c r="L199" s="1">
        <f>SUM(L197:L198)</f>
        <v>0</v>
      </c>
      <c r="M199" s="1">
        <f>SUM(M197:M198)</f>
        <v>0</v>
      </c>
      <c r="N199" s="1">
        <f t="shared" si="16"/>
        <v>0</v>
      </c>
    </row>
    <row r="200" spans="1:14" ht="15.75">
      <c r="A200" s="156" t="s">
        <v>238</v>
      </c>
      <c r="B200" s="158" t="s">
        <v>192</v>
      </c>
      <c r="C200" s="159">
        <v>0</v>
      </c>
      <c r="D200" s="159">
        <v>0</v>
      </c>
      <c r="E200" s="159">
        <v>0</v>
      </c>
      <c r="F200" s="159">
        <f t="shared" si="17"/>
        <v>0</v>
      </c>
      <c r="G200" s="159">
        <v>0</v>
      </c>
      <c r="H200" s="159">
        <v>0</v>
      </c>
      <c r="I200" s="159">
        <v>0</v>
      </c>
      <c r="J200" s="159">
        <v>0</v>
      </c>
      <c r="K200" s="159">
        <v>0</v>
      </c>
      <c r="L200" s="159">
        <v>0</v>
      </c>
      <c r="M200" s="159">
        <v>0</v>
      </c>
      <c r="N200" s="159">
        <f t="shared" si="16"/>
        <v>0</v>
      </c>
    </row>
    <row r="201" spans="1:14" ht="15.75">
      <c r="A201" s="156" t="s">
        <v>239</v>
      </c>
      <c r="B201" s="158" t="s">
        <v>193</v>
      </c>
      <c r="C201" s="159">
        <v>0</v>
      </c>
      <c r="D201" s="159">
        <v>0</v>
      </c>
      <c r="E201" s="159">
        <v>0</v>
      </c>
      <c r="F201" s="159">
        <f t="shared" si="17"/>
        <v>0</v>
      </c>
      <c r="G201" s="159">
        <v>0</v>
      </c>
      <c r="H201" s="159">
        <v>0</v>
      </c>
      <c r="I201" s="159">
        <v>0</v>
      </c>
      <c r="J201" s="159">
        <v>0</v>
      </c>
      <c r="K201" s="159">
        <v>0</v>
      </c>
      <c r="L201" s="159">
        <v>0</v>
      </c>
      <c r="M201" s="159">
        <v>0</v>
      </c>
      <c r="N201" s="159">
        <f t="shared" si="16"/>
        <v>0</v>
      </c>
    </row>
    <row r="202" spans="1:14" ht="15.75">
      <c r="A202" s="156" t="s">
        <v>240</v>
      </c>
      <c r="B202" s="2" t="s">
        <v>334</v>
      </c>
      <c r="C202" s="1">
        <f>SUM(C200:C201)</f>
        <v>0</v>
      </c>
      <c r="D202" s="1">
        <f>SUM(D200:D201)</f>
        <v>0</v>
      </c>
      <c r="E202" s="1">
        <f>SUM(E200:E201)</f>
        <v>0</v>
      </c>
      <c r="F202" s="1">
        <f t="shared" si="17"/>
        <v>0</v>
      </c>
      <c r="G202" s="1">
        <v>0</v>
      </c>
      <c r="H202" s="1">
        <v>0</v>
      </c>
      <c r="I202" s="1">
        <v>0</v>
      </c>
      <c r="J202" s="1">
        <v>0</v>
      </c>
      <c r="K202" s="1">
        <f>SUM(K200:K201)</f>
        <v>0</v>
      </c>
      <c r="L202" s="1">
        <f>SUM(L200:L201)</f>
        <v>0</v>
      </c>
      <c r="M202" s="1">
        <f>SUM(M200:M201)</f>
        <v>0</v>
      </c>
      <c r="N202" s="1">
        <f t="shared" si="16"/>
        <v>0</v>
      </c>
    </row>
    <row r="203" spans="1:14" ht="15.75">
      <c r="A203" s="156" t="s">
        <v>241</v>
      </c>
      <c r="B203" s="2" t="s">
        <v>195</v>
      </c>
      <c r="C203" s="1">
        <v>0</v>
      </c>
      <c r="D203" s="1">
        <v>0</v>
      </c>
      <c r="E203" s="1">
        <v>0</v>
      </c>
      <c r="F203" s="1">
        <f t="shared" si="17"/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f t="shared" si="16"/>
        <v>0</v>
      </c>
    </row>
    <row r="204" spans="1:14" ht="15.75">
      <c r="A204" s="156" t="s">
        <v>242</v>
      </c>
      <c r="B204" s="66" t="s">
        <v>59</v>
      </c>
      <c r="C204" s="1">
        <v>0</v>
      </c>
      <c r="D204" s="1">
        <v>0</v>
      </c>
      <c r="E204" s="1">
        <v>0</v>
      </c>
      <c r="F204" s="1">
        <f t="shared" si="17"/>
        <v>0</v>
      </c>
      <c r="G204" s="1">
        <v>13868481</v>
      </c>
      <c r="H204" s="1">
        <v>0</v>
      </c>
      <c r="I204" s="1">
        <v>0</v>
      </c>
      <c r="J204" s="1">
        <v>13868481</v>
      </c>
      <c r="K204" s="1">
        <v>13868481</v>
      </c>
      <c r="L204" s="1">
        <v>0</v>
      </c>
      <c r="M204" s="1">
        <v>0</v>
      </c>
      <c r="N204" s="1">
        <f t="shared" si="16"/>
        <v>13868481</v>
      </c>
    </row>
    <row r="205" spans="1:14" ht="15.75">
      <c r="A205" s="149" t="s">
        <v>243</v>
      </c>
      <c r="B205" s="67" t="s">
        <v>317</v>
      </c>
      <c r="C205" s="3">
        <f>C190+C191+C192+C193+C194+C195+C196+C199+C202+C203+C204</f>
        <v>3024378</v>
      </c>
      <c r="D205" s="3">
        <f>D190+D191+D192+D193+D194+D195+D196+D199+D202+D203+D204</f>
        <v>0</v>
      </c>
      <c r="E205" s="3">
        <f>E190+E191+E192+E193+E194+E195+E196+E199+E202+E203+E204</f>
        <v>0</v>
      </c>
      <c r="F205" s="3">
        <f t="shared" si="17"/>
        <v>3024378</v>
      </c>
      <c r="G205" s="3">
        <v>19220002</v>
      </c>
      <c r="H205" s="3">
        <v>0</v>
      </c>
      <c r="I205" s="3">
        <v>0</v>
      </c>
      <c r="J205" s="3">
        <v>19220002</v>
      </c>
      <c r="K205" s="3">
        <f>K190+K191+K192+K193+K194+K195+K196+K199+K202+K203+K204</f>
        <v>19206672</v>
      </c>
      <c r="L205" s="3">
        <f>L190+L191+L192+L193+L194+L195+L196+L199+L202+L203+L204</f>
        <v>0</v>
      </c>
      <c r="M205" s="3">
        <f>M190+M191+M192+M193+M194+M195+M196+M199+M202+M203+M204</f>
        <v>0</v>
      </c>
      <c r="N205" s="3">
        <f t="shared" si="16"/>
        <v>19206672</v>
      </c>
    </row>
    <row r="206" spans="1:14" ht="15.75">
      <c r="A206" s="156" t="s">
        <v>244</v>
      </c>
      <c r="B206" s="66" t="s">
        <v>68</v>
      </c>
      <c r="C206" s="1">
        <v>0</v>
      </c>
      <c r="D206" s="1">
        <v>0</v>
      </c>
      <c r="E206" s="1">
        <v>0</v>
      </c>
      <c r="F206" s="1">
        <f t="shared" si="17"/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f t="shared" si="16"/>
        <v>0</v>
      </c>
    </row>
    <row r="207" spans="1:14" ht="15.75">
      <c r="A207" s="149" t="s">
        <v>245</v>
      </c>
      <c r="B207" s="65" t="s">
        <v>318</v>
      </c>
      <c r="C207" s="3">
        <f>SUM(C206)</f>
        <v>0</v>
      </c>
      <c r="D207" s="3">
        <f>SUM(D206)</f>
        <v>0</v>
      </c>
      <c r="E207" s="3">
        <f>SUM(E206)</f>
        <v>0</v>
      </c>
      <c r="F207" s="3">
        <f>SUM(F206)</f>
        <v>0</v>
      </c>
      <c r="G207" s="3">
        <v>0</v>
      </c>
      <c r="H207" s="3">
        <v>0</v>
      </c>
      <c r="I207" s="3">
        <v>0</v>
      </c>
      <c r="J207" s="3">
        <v>0</v>
      </c>
      <c r="K207" s="3">
        <f>SUM(K206)</f>
        <v>0</v>
      </c>
      <c r="L207" s="3">
        <f>SUM(L206)</f>
        <v>0</v>
      </c>
      <c r="M207" s="3">
        <f>SUM(M206)</f>
        <v>0</v>
      </c>
      <c r="N207" s="3">
        <f>SUM(N206)</f>
        <v>0</v>
      </c>
    </row>
    <row r="208" spans="1:14" ht="15.75">
      <c r="A208" s="149" t="s">
        <v>246</v>
      </c>
      <c r="B208" s="52" t="s">
        <v>319</v>
      </c>
      <c r="C208" s="3">
        <f>C187+C205+C207+C189</f>
        <v>108199810</v>
      </c>
      <c r="D208" s="3">
        <f>D187+D205+D207+D189</f>
        <v>0</v>
      </c>
      <c r="E208" s="3">
        <f>E187+E205+E207+E189</f>
        <v>0</v>
      </c>
      <c r="F208" s="3">
        <f>F187+F205+F207+F189</f>
        <v>108199810</v>
      </c>
      <c r="G208" s="3">
        <v>122083402</v>
      </c>
      <c r="H208" s="3">
        <v>0</v>
      </c>
      <c r="I208" s="3">
        <v>0</v>
      </c>
      <c r="J208" s="3">
        <v>122083402</v>
      </c>
      <c r="K208" s="3">
        <f>K187+K205+K207+K189</f>
        <v>122070072</v>
      </c>
      <c r="L208" s="3">
        <f>L187+L205+L207+L189</f>
        <v>0</v>
      </c>
      <c r="M208" s="3">
        <f>M187+M205+M207+M189</f>
        <v>0</v>
      </c>
      <c r="N208" s="3">
        <f>N187+N205+N207+N189</f>
        <v>122070072</v>
      </c>
    </row>
    <row r="209" spans="1:14" ht="15.75">
      <c r="A209" s="156" t="s">
        <v>247</v>
      </c>
      <c r="B209" s="2" t="s">
        <v>52</v>
      </c>
      <c r="C209" s="1">
        <v>0</v>
      </c>
      <c r="D209" s="1">
        <v>0</v>
      </c>
      <c r="E209" s="1">
        <v>0</v>
      </c>
      <c r="F209" s="1">
        <f>SUM(C209:E209)</f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f>SUM(K209:M209)</f>
        <v>0</v>
      </c>
    </row>
    <row r="210" spans="1:14" ht="31.5">
      <c r="A210" s="156" t="s">
        <v>248</v>
      </c>
      <c r="B210" s="2" t="s">
        <v>53</v>
      </c>
      <c r="C210" s="1">
        <v>0</v>
      </c>
      <c r="D210" s="1">
        <v>0</v>
      </c>
      <c r="E210" s="1">
        <v>0</v>
      </c>
      <c r="F210" s="1">
        <f>SUM(C210:E210)</f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f>SUM(K210:M210)</f>
        <v>0</v>
      </c>
    </row>
    <row r="211" spans="1:14" ht="31.5">
      <c r="A211" s="149" t="s">
        <v>249</v>
      </c>
      <c r="B211" s="91" t="s">
        <v>320</v>
      </c>
      <c r="C211" s="3">
        <f>SUM(C209:C210)</f>
        <v>0</v>
      </c>
      <c r="D211" s="3">
        <f>SUM(D209:D210)</f>
        <v>0</v>
      </c>
      <c r="E211" s="3">
        <f>SUM(E209:E210)</f>
        <v>0</v>
      </c>
      <c r="F211" s="3">
        <f>SUM(F209:F210)</f>
        <v>0</v>
      </c>
      <c r="G211" s="3">
        <v>0</v>
      </c>
      <c r="H211" s="3">
        <v>0</v>
      </c>
      <c r="I211" s="3">
        <v>0</v>
      </c>
      <c r="J211" s="3">
        <v>0</v>
      </c>
      <c r="K211" s="3">
        <f>SUM(K209:K210)</f>
        <v>0</v>
      </c>
      <c r="L211" s="3">
        <f>SUM(L209:L210)</f>
        <v>0</v>
      </c>
      <c r="M211" s="3">
        <f>SUM(M209:M210)</f>
        <v>0</v>
      </c>
      <c r="N211" s="3">
        <f>SUM(N209:N210)</f>
        <v>0</v>
      </c>
    </row>
    <row r="212" spans="1:14" ht="15.75">
      <c r="A212" s="156" t="s">
        <v>250</v>
      </c>
      <c r="B212" s="160" t="s">
        <v>65</v>
      </c>
      <c r="C212" s="1">
        <v>0</v>
      </c>
      <c r="D212" s="1">
        <v>0</v>
      </c>
      <c r="E212" s="1">
        <v>0</v>
      </c>
      <c r="F212" s="1">
        <f>SUM(C212:E212)</f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f>SUM(K212:M212)</f>
        <v>0</v>
      </c>
    </row>
    <row r="213" spans="1:14" ht="15.75">
      <c r="A213" s="149" t="s">
        <v>251</v>
      </c>
      <c r="B213" s="161" t="s">
        <v>321</v>
      </c>
      <c r="C213" s="3">
        <f>SUM(C212)</f>
        <v>0</v>
      </c>
      <c r="D213" s="3">
        <f>SUM(D212)</f>
        <v>0</v>
      </c>
      <c r="E213" s="3">
        <f>SUM(E212)</f>
        <v>0</v>
      </c>
      <c r="F213" s="3">
        <f>SUM(C213:E213)</f>
        <v>0</v>
      </c>
      <c r="G213" s="3">
        <v>0</v>
      </c>
      <c r="H213" s="3">
        <v>0</v>
      </c>
      <c r="I213" s="3">
        <v>0</v>
      </c>
      <c r="J213" s="3">
        <v>0</v>
      </c>
      <c r="K213" s="3">
        <f>SUM(K212)</f>
        <v>0</v>
      </c>
      <c r="L213" s="3">
        <f>SUM(L212)</f>
        <v>0</v>
      </c>
      <c r="M213" s="3">
        <f>SUM(M212)</f>
        <v>0</v>
      </c>
      <c r="N213" s="3">
        <f>SUM(K213:M213)</f>
        <v>0</v>
      </c>
    </row>
    <row r="214" spans="1:14" ht="15.75">
      <c r="A214" s="156" t="s">
        <v>252</v>
      </c>
      <c r="B214" s="66" t="s">
        <v>71</v>
      </c>
      <c r="C214" s="1">
        <v>0</v>
      </c>
      <c r="D214" s="1">
        <v>0</v>
      </c>
      <c r="E214" s="1">
        <v>0</v>
      </c>
      <c r="F214" s="1">
        <f>SUM(C214:E214)</f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f>SUM(K214:M214)</f>
        <v>0</v>
      </c>
    </row>
    <row r="215" spans="1:14" ht="15.75">
      <c r="A215" s="149" t="s">
        <v>253</v>
      </c>
      <c r="B215" s="65" t="s">
        <v>322</v>
      </c>
      <c r="C215" s="3">
        <f>SUM(C212)</f>
        <v>0</v>
      </c>
      <c r="D215" s="3">
        <f>SUM(D212)</f>
        <v>0</v>
      </c>
      <c r="E215" s="3">
        <f>SUM(E212)</f>
        <v>0</v>
      </c>
      <c r="F215" s="3">
        <f>SUM(C215:E215)</f>
        <v>0</v>
      </c>
      <c r="G215" s="3">
        <v>0</v>
      </c>
      <c r="H215" s="3">
        <v>0</v>
      </c>
      <c r="I215" s="3">
        <v>0</v>
      </c>
      <c r="J215" s="3">
        <v>0</v>
      </c>
      <c r="K215" s="3">
        <f>SUM(K212)</f>
        <v>0</v>
      </c>
      <c r="L215" s="3">
        <f>SUM(L212)</f>
        <v>0</v>
      </c>
      <c r="M215" s="3">
        <f>SUM(M212)</f>
        <v>0</v>
      </c>
      <c r="N215" s="3">
        <f>SUM(K215:M215)</f>
        <v>0</v>
      </c>
    </row>
    <row r="216" spans="1:14" ht="15.75">
      <c r="A216" s="149" t="s">
        <v>254</v>
      </c>
      <c r="B216" s="52" t="s">
        <v>323</v>
      </c>
      <c r="C216" s="3">
        <f>C211+C215+C213</f>
        <v>0</v>
      </c>
      <c r="D216" s="3">
        <f>D211+D215+D213</f>
        <v>0</v>
      </c>
      <c r="E216" s="3">
        <f>E211+E215+E213</f>
        <v>0</v>
      </c>
      <c r="F216" s="3">
        <f>SUM(C216:E216)</f>
        <v>0</v>
      </c>
      <c r="G216" s="3">
        <v>0</v>
      </c>
      <c r="H216" s="3">
        <v>0</v>
      </c>
      <c r="I216" s="3">
        <v>0</v>
      </c>
      <c r="J216" s="3">
        <v>0</v>
      </c>
      <c r="K216" s="3">
        <f>K211+K215+K213</f>
        <v>0</v>
      </c>
      <c r="L216" s="3">
        <f>L211+L215+L213</f>
        <v>0</v>
      </c>
      <c r="M216" s="3">
        <f>M211+M215+M213</f>
        <v>0</v>
      </c>
      <c r="N216" s="3">
        <f>SUM(K216:M216)</f>
        <v>0</v>
      </c>
    </row>
    <row r="217" spans="1:14" ht="15.75">
      <c r="A217" s="149" t="s">
        <v>255</v>
      </c>
      <c r="B217" s="52" t="s">
        <v>324</v>
      </c>
      <c r="C217" s="3">
        <f>C208+C216+C185</f>
        <v>271070031</v>
      </c>
      <c r="D217" s="3">
        <f>D208+D216+D185</f>
        <v>0</v>
      </c>
      <c r="E217" s="3">
        <f>E208+E216+E185</f>
        <v>0</v>
      </c>
      <c r="F217" s="3">
        <f>F208+F216+F185</f>
        <v>271070031</v>
      </c>
      <c r="G217" s="3">
        <v>322342469</v>
      </c>
      <c r="H217" s="3">
        <v>0</v>
      </c>
      <c r="I217" s="3">
        <v>0</v>
      </c>
      <c r="J217" s="3">
        <v>322342469</v>
      </c>
      <c r="K217" s="3">
        <f>K208+K216+K185</f>
        <v>258570170</v>
      </c>
      <c r="L217" s="3">
        <f>L208+L216+L185</f>
        <v>0</v>
      </c>
      <c r="M217" s="3">
        <f>M208+M216+M185</f>
        <v>0</v>
      </c>
      <c r="N217" s="3">
        <f>N208+N216+N185</f>
        <v>258570170</v>
      </c>
    </row>
    <row r="218" spans="1:14" ht="15.75">
      <c r="A218" s="152"/>
      <c r="B218" s="52"/>
      <c r="C218" s="3"/>
      <c r="D218" s="152"/>
      <c r="E218" s="152"/>
      <c r="F218" s="152"/>
      <c r="G218" s="3"/>
      <c r="H218" s="152"/>
      <c r="I218" s="152"/>
      <c r="J218" s="152"/>
      <c r="K218" s="3"/>
      <c r="L218" s="152"/>
      <c r="M218" s="152"/>
      <c r="N218" s="152"/>
    </row>
    <row r="219" spans="1:14" ht="31.5">
      <c r="A219" s="149" t="s">
        <v>330</v>
      </c>
      <c r="B219" s="163" t="s">
        <v>414</v>
      </c>
      <c r="C219" s="3"/>
      <c r="D219" s="152"/>
      <c r="E219" s="152"/>
      <c r="F219" s="152"/>
      <c r="G219" s="3"/>
      <c r="H219" s="152"/>
      <c r="I219" s="152"/>
      <c r="J219" s="152"/>
      <c r="K219" s="3"/>
      <c r="L219" s="152"/>
      <c r="M219" s="152"/>
      <c r="N219" s="152"/>
    </row>
    <row r="220" spans="1:14" ht="15.75">
      <c r="A220" s="149" t="s">
        <v>140</v>
      </c>
      <c r="B220" s="153" t="s">
        <v>28</v>
      </c>
      <c r="C220" s="154">
        <v>84875492</v>
      </c>
      <c r="D220" s="155">
        <v>0</v>
      </c>
      <c r="E220" s="154">
        <v>0</v>
      </c>
      <c r="F220" s="154">
        <f>SUM(C220:E220)</f>
        <v>84875492</v>
      </c>
      <c r="G220" s="154">
        <v>100918461</v>
      </c>
      <c r="H220" s="155">
        <v>0</v>
      </c>
      <c r="I220" s="154">
        <v>0</v>
      </c>
      <c r="J220" s="154">
        <v>100918461</v>
      </c>
      <c r="K220" s="154">
        <v>95474899</v>
      </c>
      <c r="L220" s="155">
        <v>0</v>
      </c>
      <c r="M220" s="154">
        <v>0</v>
      </c>
      <c r="N220" s="154">
        <f>SUM(K220:M220)</f>
        <v>95474899</v>
      </c>
    </row>
    <row r="221" spans="1:14" ht="31.5">
      <c r="A221" s="156" t="s">
        <v>141</v>
      </c>
      <c r="B221" s="2" t="s">
        <v>75</v>
      </c>
      <c r="C221" s="1">
        <v>0</v>
      </c>
      <c r="D221" s="1">
        <v>0</v>
      </c>
      <c r="E221" s="1">
        <v>0</v>
      </c>
      <c r="F221" s="1">
        <f>SUM(C221:E221)</f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f>SUM(K221:M221)</f>
        <v>0</v>
      </c>
    </row>
    <row r="222" spans="1:14" ht="31.5">
      <c r="A222" s="149" t="s">
        <v>142</v>
      </c>
      <c r="B222" s="157" t="s">
        <v>315</v>
      </c>
      <c r="C222" s="3">
        <f>SUM(C221)</f>
        <v>0</v>
      </c>
      <c r="D222" s="3">
        <f>SUM(D221)</f>
        <v>0</v>
      </c>
      <c r="E222" s="3">
        <f>SUM(E221)</f>
        <v>0</v>
      </c>
      <c r="F222" s="3">
        <f>SUM(F221)</f>
        <v>0</v>
      </c>
      <c r="G222" s="3">
        <v>0</v>
      </c>
      <c r="H222" s="3">
        <v>0</v>
      </c>
      <c r="I222" s="3">
        <v>0</v>
      </c>
      <c r="J222" s="3">
        <v>0</v>
      </c>
      <c r="K222" s="3">
        <f>SUM(K221)</f>
        <v>0</v>
      </c>
      <c r="L222" s="3">
        <f>SUM(L221)</f>
        <v>0</v>
      </c>
      <c r="M222" s="3">
        <f>SUM(M221)</f>
        <v>0</v>
      </c>
      <c r="N222" s="3">
        <f>SUM(N221)</f>
        <v>0</v>
      </c>
    </row>
    <row r="223" spans="1:14" ht="15.75">
      <c r="A223" s="156" t="s">
        <v>143</v>
      </c>
      <c r="B223" s="58" t="s">
        <v>77</v>
      </c>
      <c r="C223" s="1">
        <v>0</v>
      </c>
      <c r="D223" s="1">
        <v>0</v>
      </c>
      <c r="E223" s="1">
        <v>0</v>
      </c>
      <c r="F223" s="1">
        <f>SUM(C223:E223)</f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f>SUM(K223:M223)</f>
        <v>0</v>
      </c>
    </row>
    <row r="224" spans="1:14" ht="15.75">
      <c r="A224" s="149" t="s">
        <v>144</v>
      </c>
      <c r="B224" s="59" t="s">
        <v>316</v>
      </c>
      <c r="C224" s="3">
        <f>SUM(C223)</f>
        <v>0</v>
      </c>
      <c r="D224" s="3">
        <f>SUM(D223)</f>
        <v>0</v>
      </c>
      <c r="E224" s="3">
        <f>SUM(E223)</f>
        <v>0</v>
      </c>
      <c r="F224" s="3">
        <f>SUM(F223)</f>
        <v>0</v>
      </c>
      <c r="G224" s="3">
        <v>0</v>
      </c>
      <c r="H224" s="3">
        <v>0</v>
      </c>
      <c r="I224" s="3">
        <v>0</v>
      </c>
      <c r="J224" s="3">
        <v>0</v>
      </c>
      <c r="K224" s="3">
        <f>SUM(K223)</f>
        <v>0</v>
      </c>
      <c r="L224" s="3">
        <f>SUM(L223)</f>
        <v>0</v>
      </c>
      <c r="M224" s="3">
        <f>SUM(M223)</f>
        <v>0</v>
      </c>
      <c r="N224" s="3">
        <f>SUM(N223)</f>
        <v>0</v>
      </c>
    </row>
    <row r="225" spans="1:14" ht="15.75">
      <c r="A225" s="156" t="s">
        <v>145</v>
      </c>
      <c r="B225" s="2" t="s">
        <v>187</v>
      </c>
      <c r="C225" s="1">
        <v>0</v>
      </c>
      <c r="D225" s="1">
        <v>0</v>
      </c>
      <c r="E225" s="1">
        <v>0</v>
      </c>
      <c r="F225" s="1">
        <f>SUM(C225:E225)</f>
        <v>0</v>
      </c>
      <c r="G225" s="1">
        <v>265000</v>
      </c>
      <c r="H225" s="1">
        <v>0</v>
      </c>
      <c r="I225" s="1">
        <v>0</v>
      </c>
      <c r="J225" s="1">
        <v>265000</v>
      </c>
      <c r="K225" s="1">
        <v>174306</v>
      </c>
      <c r="L225" s="1">
        <v>0</v>
      </c>
      <c r="M225" s="1">
        <v>0</v>
      </c>
      <c r="N225" s="1">
        <f>SUM(K225:M225)</f>
        <v>174306</v>
      </c>
    </row>
    <row r="226" spans="1:14" ht="15.75">
      <c r="A226" s="156" t="s">
        <v>146</v>
      </c>
      <c r="B226" s="2" t="s">
        <v>54</v>
      </c>
      <c r="C226" s="1">
        <v>9430000</v>
      </c>
      <c r="D226" s="1">
        <v>0</v>
      </c>
      <c r="E226" s="1">
        <v>0</v>
      </c>
      <c r="F226" s="1">
        <f aca="true" t="shared" si="18" ref="F226:F233">SUM(C226:E226)</f>
        <v>9430000</v>
      </c>
      <c r="G226" s="1">
        <v>8995808</v>
      </c>
      <c r="H226" s="1">
        <v>0</v>
      </c>
      <c r="I226" s="1">
        <v>0</v>
      </c>
      <c r="J226" s="1">
        <v>8995808</v>
      </c>
      <c r="K226" s="1">
        <v>9085651</v>
      </c>
      <c r="L226" s="1">
        <v>0</v>
      </c>
      <c r="M226" s="1">
        <v>0</v>
      </c>
      <c r="N226" s="1">
        <f aca="true" t="shared" si="19" ref="N226:N241">SUM(K226:M226)</f>
        <v>9085651</v>
      </c>
    </row>
    <row r="227" spans="1:14" ht="15.75">
      <c r="A227" s="156" t="s">
        <v>147</v>
      </c>
      <c r="B227" s="2" t="s">
        <v>188</v>
      </c>
      <c r="C227" s="1">
        <v>0</v>
      </c>
      <c r="D227" s="1">
        <v>0</v>
      </c>
      <c r="E227" s="1">
        <v>0</v>
      </c>
      <c r="F227" s="1">
        <f t="shared" si="18"/>
        <v>0</v>
      </c>
      <c r="G227" s="1">
        <v>204000</v>
      </c>
      <c r="H227" s="1">
        <v>0</v>
      </c>
      <c r="I227" s="1">
        <v>0</v>
      </c>
      <c r="J227" s="1">
        <v>204000</v>
      </c>
      <c r="K227" s="1">
        <v>203505</v>
      </c>
      <c r="L227" s="1">
        <v>0</v>
      </c>
      <c r="M227" s="1">
        <v>0</v>
      </c>
      <c r="N227" s="1">
        <f t="shared" si="19"/>
        <v>203505</v>
      </c>
    </row>
    <row r="228" spans="1:14" ht="15.75">
      <c r="A228" s="156" t="s">
        <v>148</v>
      </c>
      <c r="B228" s="2" t="s">
        <v>55</v>
      </c>
      <c r="C228" s="1">
        <v>0</v>
      </c>
      <c r="D228" s="1">
        <v>0</v>
      </c>
      <c r="E228" s="1">
        <v>0</v>
      </c>
      <c r="F228" s="1">
        <f t="shared" si="18"/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f t="shared" si="19"/>
        <v>0</v>
      </c>
    </row>
    <row r="229" spans="1:14" ht="15.75">
      <c r="A229" s="156" t="s">
        <v>149</v>
      </c>
      <c r="B229" s="2" t="s">
        <v>56</v>
      </c>
      <c r="C229" s="1">
        <v>0</v>
      </c>
      <c r="D229" s="1">
        <v>0</v>
      </c>
      <c r="E229" s="1">
        <v>0</v>
      </c>
      <c r="F229" s="1">
        <f t="shared" si="18"/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f t="shared" si="19"/>
        <v>0</v>
      </c>
    </row>
    <row r="230" spans="1:14" ht="15.75">
      <c r="A230" s="156" t="s">
        <v>150</v>
      </c>
      <c r="B230" s="2" t="s">
        <v>57</v>
      </c>
      <c r="C230" s="1">
        <v>0</v>
      </c>
      <c r="D230" s="1">
        <v>0</v>
      </c>
      <c r="E230" s="1">
        <v>0</v>
      </c>
      <c r="F230" s="1">
        <f t="shared" si="18"/>
        <v>0</v>
      </c>
      <c r="G230" s="1">
        <v>2375433</v>
      </c>
      <c r="H230" s="1">
        <v>0</v>
      </c>
      <c r="I230" s="1">
        <v>0</v>
      </c>
      <c r="J230" s="1">
        <v>2375433</v>
      </c>
      <c r="K230" s="1">
        <v>2375433</v>
      </c>
      <c r="L230" s="1">
        <v>0</v>
      </c>
      <c r="M230" s="1">
        <v>0</v>
      </c>
      <c r="N230" s="1">
        <f t="shared" si="19"/>
        <v>2375433</v>
      </c>
    </row>
    <row r="231" spans="1:14" ht="15.75">
      <c r="A231" s="156" t="s">
        <v>234</v>
      </c>
      <c r="B231" s="2" t="s">
        <v>58</v>
      </c>
      <c r="C231" s="1">
        <v>0</v>
      </c>
      <c r="D231" s="1">
        <v>0</v>
      </c>
      <c r="E231" s="1">
        <v>0</v>
      </c>
      <c r="F231" s="1">
        <f t="shared" si="18"/>
        <v>0</v>
      </c>
      <c r="G231" s="1">
        <v>1885000</v>
      </c>
      <c r="H231" s="1">
        <v>0</v>
      </c>
      <c r="I231" s="1">
        <v>0</v>
      </c>
      <c r="J231" s="1">
        <v>1885000</v>
      </c>
      <c r="K231" s="1">
        <v>1885000</v>
      </c>
      <c r="L231" s="1">
        <v>0</v>
      </c>
      <c r="M231" s="1">
        <v>0</v>
      </c>
      <c r="N231" s="1">
        <f t="shared" si="19"/>
        <v>1885000</v>
      </c>
    </row>
    <row r="232" spans="1:14" ht="15.75">
      <c r="A232" s="156" t="s">
        <v>235</v>
      </c>
      <c r="B232" s="158" t="s">
        <v>189</v>
      </c>
      <c r="C232" s="159">
        <v>0</v>
      </c>
      <c r="D232" s="159">
        <v>0</v>
      </c>
      <c r="E232" s="159">
        <v>0</v>
      </c>
      <c r="F232" s="159">
        <f t="shared" si="18"/>
        <v>0</v>
      </c>
      <c r="G232" s="159">
        <v>0</v>
      </c>
      <c r="H232" s="159">
        <v>0</v>
      </c>
      <c r="I232" s="159">
        <v>0</v>
      </c>
      <c r="J232" s="159">
        <v>0</v>
      </c>
      <c r="K232" s="159">
        <v>0</v>
      </c>
      <c r="L232" s="159">
        <v>0</v>
      </c>
      <c r="M232" s="159">
        <v>0</v>
      </c>
      <c r="N232" s="159">
        <f t="shared" si="19"/>
        <v>0</v>
      </c>
    </row>
    <row r="233" spans="1:14" ht="15.75">
      <c r="A233" s="156" t="s">
        <v>236</v>
      </c>
      <c r="B233" s="158" t="s">
        <v>190</v>
      </c>
      <c r="C233" s="159">
        <v>0</v>
      </c>
      <c r="D233" s="159">
        <v>0</v>
      </c>
      <c r="E233" s="159">
        <v>0</v>
      </c>
      <c r="F233" s="159">
        <f t="shared" si="18"/>
        <v>0</v>
      </c>
      <c r="G233" s="159">
        <v>0</v>
      </c>
      <c r="H233" s="159">
        <v>0</v>
      </c>
      <c r="I233" s="159">
        <v>0</v>
      </c>
      <c r="J233" s="159">
        <v>0</v>
      </c>
      <c r="K233" s="159">
        <v>0</v>
      </c>
      <c r="L233" s="159">
        <v>0</v>
      </c>
      <c r="M233" s="159">
        <v>0</v>
      </c>
      <c r="N233" s="159">
        <f t="shared" si="19"/>
        <v>0</v>
      </c>
    </row>
    <row r="234" spans="1:14" ht="15.75">
      <c r="A234" s="156" t="s">
        <v>237</v>
      </c>
      <c r="B234" s="2" t="s">
        <v>333</v>
      </c>
      <c r="C234" s="1">
        <f>SUM(C232:C233)</f>
        <v>0</v>
      </c>
      <c r="D234" s="1">
        <f>SUM(D232:D233)</f>
        <v>0</v>
      </c>
      <c r="E234" s="1">
        <f>SUM(E232:E233)</f>
        <v>0</v>
      </c>
      <c r="F234" s="1">
        <f aca="true" t="shared" si="20" ref="F234:F241">SUM(C234:E234)</f>
        <v>0</v>
      </c>
      <c r="G234" s="1">
        <v>0</v>
      </c>
      <c r="H234" s="1">
        <v>0</v>
      </c>
      <c r="I234" s="1">
        <v>0</v>
      </c>
      <c r="J234" s="1">
        <v>0</v>
      </c>
      <c r="K234" s="1">
        <f>SUM(K232:K233)</f>
        <v>0</v>
      </c>
      <c r="L234" s="1">
        <f>SUM(L232:L233)</f>
        <v>0</v>
      </c>
      <c r="M234" s="1">
        <f>SUM(M232:M233)</f>
        <v>0</v>
      </c>
      <c r="N234" s="1">
        <f t="shared" si="19"/>
        <v>0</v>
      </c>
    </row>
    <row r="235" spans="1:14" ht="15.75">
      <c r="A235" s="156" t="s">
        <v>238</v>
      </c>
      <c r="B235" s="158" t="s">
        <v>192</v>
      </c>
      <c r="C235" s="159">
        <v>0</v>
      </c>
      <c r="D235" s="159">
        <v>0</v>
      </c>
      <c r="E235" s="159">
        <v>0</v>
      </c>
      <c r="F235" s="159">
        <f t="shared" si="20"/>
        <v>0</v>
      </c>
      <c r="G235" s="159">
        <v>0</v>
      </c>
      <c r="H235" s="159">
        <v>0</v>
      </c>
      <c r="I235" s="159">
        <v>0</v>
      </c>
      <c r="J235" s="159">
        <v>0</v>
      </c>
      <c r="K235" s="159">
        <v>0</v>
      </c>
      <c r="L235" s="159">
        <v>0</v>
      </c>
      <c r="M235" s="159">
        <v>0</v>
      </c>
      <c r="N235" s="159">
        <f t="shared" si="19"/>
        <v>0</v>
      </c>
    </row>
    <row r="236" spans="1:14" ht="15.75">
      <c r="A236" s="156" t="s">
        <v>239</v>
      </c>
      <c r="B236" s="158" t="s">
        <v>193</v>
      </c>
      <c r="C236" s="159">
        <v>0</v>
      </c>
      <c r="D236" s="159">
        <v>0</v>
      </c>
      <c r="E236" s="159">
        <v>0</v>
      </c>
      <c r="F236" s="159">
        <f t="shared" si="20"/>
        <v>0</v>
      </c>
      <c r="G236" s="159">
        <v>0</v>
      </c>
      <c r="H236" s="159">
        <v>0</v>
      </c>
      <c r="I236" s="159">
        <v>0</v>
      </c>
      <c r="J236" s="159">
        <v>0</v>
      </c>
      <c r="K236" s="159">
        <v>0</v>
      </c>
      <c r="L236" s="159">
        <v>0</v>
      </c>
      <c r="M236" s="159">
        <v>0</v>
      </c>
      <c r="N236" s="159">
        <f t="shared" si="19"/>
        <v>0</v>
      </c>
    </row>
    <row r="237" spans="1:14" ht="15.75">
      <c r="A237" s="156" t="s">
        <v>240</v>
      </c>
      <c r="B237" s="2" t="s">
        <v>334</v>
      </c>
      <c r="C237" s="1">
        <f>SUM(C235:C236)</f>
        <v>0</v>
      </c>
      <c r="D237" s="1">
        <f>SUM(D235:D236)</f>
        <v>0</v>
      </c>
      <c r="E237" s="1">
        <f>SUM(E235:E236)</f>
        <v>0</v>
      </c>
      <c r="F237" s="1">
        <f t="shared" si="20"/>
        <v>0</v>
      </c>
      <c r="G237" s="1">
        <v>0</v>
      </c>
      <c r="H237" s="1">
        <v>0</v>
      </c>
      <c r="I237" s="1">
        <v>0</v>
      </c>
      <c r="J237" s="1">
        <v>0</v>
      </c>
      <c r="K237" s="1">
        <f>SUM(K235:K236)</f>
        <v>0</v>
      </c>
      <c r="L237" s="1">
        <f>SUM(L235:L236)</f>
        <v>0</v>
      </c>
      <c r="M237" s="1">
        <f>SUM(M235:M236)</f>
        <v>0</v>
      </c>
      <c r="N237" s="1">
        <f t="shared" si="19"/>
        <v>0</v>
      </c>
    </row>
    <row r="238" spans="1:14" ht="15.75">
      <c r="A238" s="156" t="s">
        <v>241</v>
      </c>
      <c r="B238" s="2" t="s">
        <v>195</v>
      </c>
      <c r="C238" s="1">
        <v>0</v>
      </c>
      <c r="D238" s="1">
        <v>0</v>
      </c>
      <c r="E238" s="1">
        <v>0</v>
      </c>
      <c r="F238" s="1">
        <f t="shared" si="20"/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f t="shared" si="19"/>
        <v>0</v>
      </c>
    </row>
    <row r="239" spans="1:14" ht="15.75">
      <c r="A239" s="156" t="s">
        <v>242</v>
      </c>
      <c r="B239" s="66" t="s">
        <v>59</v>
      </c>
      <c r="C239" s="1">
        <v>0</v>
      </c>
      <c r="D239" s="1">
        <v>0</v>
      </c>
      <c r="E239" s="1">
        <v>0</v>
      </c>
      <c r="F239" s="1">
        <f t="shared" si="20"/>
        <v>0</v>
      </c>
      <c r="G239" s="1">
        <v>867266</v>
      </c>
      <c r="H239" s="1">
        <v>0</v>
      </c>
      <c r="I239" s="1">
        <v>0</v>
      </c>
      <c r="J239" s="1">
        <v>867266</v>
      </c>
      <c r="K239" s="1">
        <v>867266</v>
      </c>
      <c r="L239" s="1">
        <v>0</v>
      </c>
      <c r="M239" s="1">
        <v>0</v>
      </c>
      <c r="N239" s="1">
        <f t="shared" si="19"/>
        <v>867266</v>
      </c>
    </row>
    <row r="240" spans="1:14" ht="15.75">
      <c r="A240" s="149" t="s">
        <v>243</v>
      </c>
      <c r="B240" s="67" t="s">
        <v>317</v>
      </c>
      <c r="C240" s="3">
        <f>C225+C226+C227+C228+C229+C230+C231+C234+C237+C238+C239</f>
        <v>9430000</v>
      </c>
      <c r="D240" s="3">
        <f>D225+D226+D227+D228+D229+D230+D231+D234+D237+D238+D239</f>
        <v>0</v>
      </c>
      <c r="E240" s="3">
        <f>E225+E226+E227+E228+E229+E230+E231+E234+E237+E238+E239</f>
        <v>0</v>
      </c>
      <c r="F240" s="3">
        <f t="shared" si="20"/>
        <v>9430000</v>
      </c>
      <c r="G240" s="3">
        <v>14592507</v>
      </c>
      <c r="H240" s="3">
        <v>0</v>
      </c>
      <c r="I240" s="3">
        <v>0</v>
      </c>
      <c r="J240" s="3">
        <v>14592507</v>
      </c>
      <c r="K240" s="3">
        <f>K225+K226+K227+K228+K229+K230+K231+K234+K237+K238+K239</f>
        <v>14591161</v>
      </c>
      <c r="L240" s="3">
        <f>L225+L226+L227+L228+L229+L230+L231+L234+L237+L238+L239</f>
        <v>0</v>
      </c>
      <c r="M240" s="3">
        <f>M225+M226+M227+M228+M229+M230+M231+M234+M237+M238+M239</f>
        <v>0</v>
      </c>
      <c r="N240" s="3">
        <f t="shared" si="19"/>
        <v>14591161</v>
      </c>
    </row>
    <row r="241" spans="1:14" ht="15.75">
      <c r="A241" s="156" t="s">
        <v>244</v>
      </c>
      <c r="B241" s="66" t="s">
        <v>68</v>
      </c>
      <c r="C241" s="1">
        <v>0</v>
      </c>
      <c r="D241" s="1">
        <v>0</v>
      </c>
      <c r="E241" s="1">
        <v>0</v>
      </c>
      <c r="F241" s="1">
        <f t="shared" si="20"/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f t="shared" si="19"/>
        <v>0</v>
      </c>
    </row>
    <row r="242" spans="1:14" ht="15.75">
      <c r="A242" s="149" t="s">
        <v>245</v>
      </c>
      <c r="B242" s="65" t="s">
        <v>318</v>
      </c>
      <c r="C242" s="3">
        <f>SUM(C241)</f>
        <v>0</v>
      </c>
      <c r="D242" s="3">
        <f>SUM(D241)</f>
        <v>0</v>
      </c>
      <c r="E242" s="3">
        <f>SUM(E241)</f>
        <v>0</v>
      </c>
      <c r="F242" s="3">
        <f>SUM(F241)</f>
        <v>0</v>
      </c>
      <c r="G242" s="3">
        <v>0</v>
      </c>
      <c r="H242" s="3">
        <v>0</v>
      </c>
      <c r="I242" s="3">
        <v>0</v>
      </c>
      <c r="J242" s="3">
        <v>0</v>
      </c>
      <c r="K242" s="3">
        <f>SUM(K241)</f>
        <v>0</v>
      </c>
      <c r="L242" s="3">
        <f>SUM(L241)</f>
        <v>0</v>
      </c>
      <c r="M242" s="3">
        <f>SUM(M241)</f>
        <v>0</v>
      </c>
      <c r="N242" s="3">
        <f>SUM(N241)</f>
        <v>0</v>
      </c>
    </row>
    <row r="243" spans="1:14" ht="15.75">
      <c r="A243" s="149" t="s">
        <v>246</v>
      </c>
      <c r="B243" s="52" t="s">
        <v>319</v>
      </c>
      <c r="C243" s="3">
        <f>C222+C240+C242+C224</f>
        <v>9430000</v>
      </c>
      <c r="D243" s="3">
        <f>D222+D240+D242+D224</f>
        <v>0</v>
      </c>
      <c r="E243" s="3">
        <f>E222+E240+E242+E224</f>
        <v>0</v>
      </c>
      <c r="F243" s="3">
        <f>F222+F240+F242+F224</f>
        <v>9430000</v>
      </c>
      <c r="G243" s="3">
        <v>14592507</v>
      </c>
      <c r="H243" s="3">
        <v>0</v>
      </c>
      <c r="I243" s="3">
        <v>0</v>
      </c>
      <c r="J243" s="3">
        <v>14592507</v>
      </c>
      <c r="K243" s="3">
        <f>K222+K240+K242+K224</f>
        <v>14591161</v>
      </c>
      <c r="L243" s="3">
        <f>L222+L240+L242+L224</f>
        <v>0</v>
      </c>
      <c r="M243" s="3">
        <f>M222+M240+M242+M224</f>
        <v>0</v>
      </c>
      <c r="N243" s="3">
        <f>N222+N240+N242+N224</f>
        <v>14591161</v>
      </c>
    </row>
    <row r="244" spans="1:14" ht="15.75">
      <c r="A244" s="156" t="s">
        <v>247</v>
      </c>
      <c r="B244" s="2" t="s">
        <v>52</v>
      </c>
      <c r="C244" s="1">
        <v>0</v>
      </c>
      <c r="D244" s="1">
        <v>0</v>
      </c>
      <c r="E244" s="1">
        <v>0</v>
      </c>
      <c r="F244" s="1">
        <f>SUM(C244:E244)</f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f>SUM(K244:M244)</f>
        <v>0</v>
      </c>
    </row>
    <row r="245" spans="1:14" ht="31.5">
      <c r="A245" s="156" t="s">
        <v>248</v>
      </c>
      <c r="B245" s="2" t="s">
        <v>53</v>
      </c>
      <c r="C245" s="1">
        <v>0</v>
      </c>
      <c r="D245" s="1">
        <v>0</v>
      </c>
      <c r="E245" s="1">
        <v>0</v>
      </c>
      <c r="F245" s="1">
        <f>SUM(C245:E245)</f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f>SUM(K245:M245)</f>
        <v>0</v>
      </c>
    </row>
    <row r="246" spans="1:14" ht="31.5">
      <c r="A246" s="149" t="s">
        <v>249</v>
      </c>
      <c r="B246" s="91" t="s">
        <v>320</v>
      </c>
      <c r="C246" s="3">
        <f>SUM(C244:C245)</f>
        <v>0</v>
      </c>
      <c r="D246" s="3">
        <f>SUM(D244:D245)</f>
        <v>0</v>
      </c>
      <c r="E246" s="3">
        <f>SUM(E244:E245)</f>
        <v>0</v>
      </c>
      <c r="F246" s="3">
        <f>SUM(F244:F245)</f>
        <v>0</v>
      </c>
      <c r="G246" s="3">
        <v>0</v>
      </c>
      <c r="H246" s="3">
        <v>0</v>
      </c>
      <c r="I246" s="3">
        <v>0</v>
      </c>
      <c r="J246" s="3">
        <v>0</v>
      </c>
      <c r="K246" s="3">
        <f>SUM(K244:K245)</f>
        <v>0</v>
      </c>
      <c r="L246" s="3">
        <f>SUM(L244:L245)</f>
        <v>0</v>
      </c>
      <c r="M246" s="3">
        <f>SUM(M244:M245)</f>
        <v>0</v>
      </c>
      <c r="N246" s="3">
        <f>SUM(N244:N245)</f>
        <v>0</v>
      </c>
    </row>
    <row r="247" spans="1:14" ht="15.75">
      <c r="A247" s="156" t="s">
        <v>250</v>
      </c>
      <c r="B247" s="160" t="s">
        <v>65</v>
      </c>
      <c r="C247" s="1">
        <v>0</v>
      </c>
      <c r="D247" s="1">
        <v>0</v>
      </c>
      <c r="E247" s="1">
        <v>0</v>
      </c>
      <c r="F247" s="1">
        <f>SUM(C247:E247)</f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f>SUM(K247:M247)</f>
        <v>0</v>
      </c>
    </row>
    <row r="248" spans="1:14" ht="15.75">
      <c r="A248" s="149" t="s">
        <v>251</v>
      </c>
      <c r="B248" s="161" t="s">
        <v>321</v>
      </c>
      <c r="C248" s="3">
        <f>SUM(C247)</f>
        <v>0</v>
      </c>
      <c r="D248" s="3">
        <f>SUM(D247)</f>
        <v>0</v>
      </c>
      <c r="E248" s="3">
        <f>SUM(E247)</f>
        <v>0</v>
      </c>
      <c r="F248" s="3">
        <f>SUM(C248:E248)</f>
        <v>0</v>
      </c>
      <c r="G248" s="3">
        <v>0</v>
      </c>
      <c r="H248" s="3">
        <v>0</v>
      </c>
      <c r="I248" s="3">
        <v>0</v>
      </c>
      <c r="J248" s="3">
        <v>0</v>
      </c>
      <c r="K248" s="3">
        <f>SUM(K247)</f>
        <v>0</v>
      </c>
      <c r="L248" s="3">
        <f>SUM(L247)</f>
        <v>0</v>
      </c>
      <c r="M248" s="3">
        <f>SUM(M247)</f>
        <v>0</v>
      </c>
      <c r="N248" s="3">
        <f>SUM(K248:M248)</f>
        <v>0</v>
      </c>
    </row>
    <row r="249" spans="1:14" ht="15.75">
      <c r="A249" s="156" t="s">
        <v>252</v>
      </c>
      <c r="B249" s="66" t="s">
        <v>71</v>
      </c>
      <c r="C249" s="1">
        <v>0</v>
      </c>
      <c r="D249" s="1">
        <v>0</v>
      </c>
      <c r="E249" s="1">
        <v>0</v>
      </c>
      <c r="F249" s="1">
        <f>SUM(C249:E249)</f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f>SUM(K249:M249)</f>
        <v>0</v>
      </c>
    </row>
    <row r="250" spans="1:14" ht="15.75">
      <c r="A250" s="149" t="s">
        <v>253</v>
      </c>
      <c r="B250" s="65" t="s">
        <v>322</v>
      </c>
      <c r="C250" s="3">
        <f>SUM(C247)</f>
        <v>0</v>
      </c>
      <c r="D250" s="3">
        <f>SUM(D247)</f>
        <v>0</v>
      </c>
      <c r="E250" s="3">
        <f>SUM(E247)</f>
        <v>0</v>
      </c>
      <c r="F250" s="3">
        <f>SUM(C250:E250)</f>
        <v>0</v>
      </c>
      <c r="G250" s="3">
        <v>0</v>
      </c>
      <c r="H250" s="3">
        <v>0</v>
      </c>
      <c r="I250" s="3">
        <v>0</v>
      </c>
      <c r="J250" s="3">
        <v>0</v>
      </c>
      <c r="K250" s="3">
        <f>SUM(K247)</f>
        <v>0</v>
      </c>
      <c r="L250" s="3">
        <f>SUM(L247)</f>
        <v>0</v>
      </c>
      <c r="M250" s="3">
        <f>SUM(M247)</f>
        <v>0</v>
      </c>
      <c r="N250" s="3">
        <f>SUM(K250:M250)</f>
        <v>0</v>
      </c>
    </row>
    <row r="251" spans="1:14" ht="15.75">
      <c r="A251" s="149" t="s">
        <v>254</v>
      </c>
      <c r="B251" s="52" t="s">
        <v>323</v>
      </c>
      <c r="C251" s="3">
        <f>C246+C250+C248</f>
        <v>0</v>
      </c>
      <c r="D251" s="3">
        <f>D246+D250+D248</f>
        <v>0</v>
      </c>
      <c r="E251" s="3">
        <f>E246+E250+E248</f>
        <v>0</v>
      </c>
      <c r="F251" s="3">
        <f>SUM(C251:E251)</f>
        <v>0</v>
      </c>
      <c r="G251" s="3">
        <v>0</v>
      </c>
      <c r="H251" s="3">
        <v>0</v>
      </c>
      <c r="I251" s="3">
        <v>0</v>
      </c>
      <c r="J251" s="3">
        <v>0</v>
      </c>
      <c r="K251" s="3">
        <f>K246+K250+K248</f>
        <v>0</v>
      </c>
      <c r="L251" s="3">
        <f>L246+L250+L248</f>
        <v>0</v>
      </c>
      <c r="M251" s="3">
        <f>M246+M250+M248</f>
        <v>0</v>
      </c>
      <c r="N251" s="3">
        <f>SUM(K251:M251)</f>
        <v>0</v>
      </c>
    </row>
    <row r="252" spans="1:14" ht="15.75">
      <c r="A252" s="149" t="s">
        <v>255</v>
      </c>
      <c r="B252" s="52" t="s">
        <v>324</v>
      </c>
      <c r="C252" s="3">
        <f>C243+C251+C220</f>
        <v>94305492</v>
      </c>
      <c r="D252" s="3">
        <f>D243+D251+D220</f>
        <v>0</v>
      </c>
      <c r="E252" s="3">
        <f>E243+E251+E220</f>
        <v>0</v>
      </c>
      <c r="F252" s="3">
        <f>F243+F251+F220</f>
        <v>94305492</v>
      </c>
      <c r="G252" s="3">
        <v>115510968</v>
      </c>
      <c r="H252" s="3">
        <v>0</v>
      </c>
      <c r="I252" s="3">
        <v>0</v>
      </c>
      <c r="J252" s="3">
        <v>115510968</v>
      </c>
      <c r="K252" s="3">
        <f>K243+K251+K220</f>
        <v>110066060</v>
      </c>
      <c r="L252" s="3">
        <f>L243+L251+L220</f>
        <v>0</v>
      </c>
      <c r="M252" s="3">
        <f>M243+M251+M220</f>
        <v>0</v>
      </c>
      <c r="N252" s="3">
        <f>N243+N251+N220</f>
        <v>110066060</v>
      </c>
    </row>
    <row r="253" spans="1:14" ht="15.75">
      <c r="A253" s="152"/>
      <c r="B253" s="52"/>
      <c r="C253" s="3"/>
      <c r="D253" s="152"/>
      <c r="E253" s="152"/>
      <c r="F253" s="152"/>
      <c r="G253" s="3"/>
      <c r="H253" s="152"/>
      <c r="I253" s="152"/>
      <c r="J253" s="152"/>
      <c r="K253" s="3"/>
      <c r="L253" s="152"/>
      <c r="M253" s="152"/>
      <c r="N253" s="152"/>
    </row>
    <row r="254" spans="1:14" ht="15.75">
      <c r="A254" s="149" t="s">
        <v>331</v>
      </c>
      <c r="B254" s="52" t="s">
        <v>34</v>
      </c>
      <c r="C254" s="1"/>
      <c r="D254" s="152"/>
      <c r="E254" s="152"/>
      <c r="F254" s="152"/>
      <c r="G254" s="1"/>
      <c r="H254" s="152"/>
      <c r="I254" s="152"/>
      <c r="J254" s="152"/>
      <c r="K254" s="1"/>
      <c r="L254" s="152"/>
      <c r="M254" s="152"/>
      <c r="N254" s="152"/>
    </row>
    <row r="255" spans="1:14" ht="15.75">
      <c r="A255" s="149" t="s">
        <v>140</v>
      </c>
      <c r="B255" s="153" t="s">
        <v>28</v>
      </c>
      <c r="C255" s="154">
        <v>37107000</v>
      </c>
      <c r="D255" s="155">
        <v>0</v>
      </c>
      <c r="E255" s="154">
        <v>0</v>
      </c>
      <c r="F255" s="154">
        <f>SUM(C255:E255)</f>
        <v>37107000</v>
      </c>
      <c r="G255" s="154">
        <v>46386714</v>
      </c>
      <c r="H255" s="155">
        <v>0</v>
      </c>
      <c r="I255" s="154">
        <v>0</v>
      </c>
      <c r="J255" s="154">
        <v>46386714</v>
      </c>
      <c r="K255" s="154">
        <v>45800841</v>
      </c>
      <c r="L255" s="155">
        <v>0</v>
      </c>
      <c r="M255" s="154">
        <v>0</v>
      </c>
      <c r="N255" s="154">
        <f>SUM(K255:M255)</f>
        <v>45800841</v>
      </c>
    </row>
    <row r="256" spans="1:14" ht="31.5">
      <c r="A256" s="156" t="s">
        <v>141</v>
      </c>
      <c r="B256" s="2" t="s">
        <v>75</v>
      </c>
      <c r="C256" s="1">
        <v>0</v>
      </c>
      <c r="D256" s="1">
        <v>0</v>
      </c>
      <c r="E256" s="1">
        <v>0</v>
      </c>
      <c r="F256" s="1">
        <f>SUM(C256:E256)</f>
        <v>0</v>
      </c>
      <c r="G256" s="1">
        <v>350000</v>
      </c>
      <c r="H256" s="1">
        <v>0</v>
      </c>
      <c r="I256" s="1">
        <v>0</v>
      </c>
      <c r="J256" s="1">
        <v>350000</v>
      </c>
      <c r="K256" s="1">
        <v>350000</v>
      </c>
      <c r="L256" s="1">
        <v>0</v>
      </c>
      <c r="M256" s="1">
        <v>0</v>
      </c>
      <c r="N256" s="1">
        <f>SUM(K256:M256)</f>
        <v>350000</v>
      </c>
    </row>
    <row r="257" spans="1:14" ht="31.5">
      <c r="A257" s="149" t="s">
        <v>142</v>
      </c>
      <c r="B257" s="157" t="s">
        <v>315</v>
      </c>
      <c r="C257" s="3">
        <f>SUM(C256)</f>
        <v>0</v>
      </c>
      <c r="D257" s="3">
        <f>SUM(D256)</f>
        <v>0</v>
      </c>
      <c r="E257" s="3">
        <f>SUM(E256)</f>
        <v>0</v>
      </c>
      <c r="F257" s="3">
        <f>SUM(F256)</f>
        <v>0</v>
      </c>
      <c r="G257" s="3">
        <v>350000</v>
      </c>
      <c r="H257" s="3">
        <v>0</v>
      </c>
      <c r="I257" s="3">
        <v>0</v>
      </c>
      <c r="J257" s="3">
        <v>350000</v>
      </c>
      <c r="K257" s="3">
        <f>SUM(K256)</f>
        <v>350000</v>
      </c>
      <c r="L257" s="3">
        <f>SUM(L256)</f>
        <v>0</v>
      </c>
      <c r="M257" s="3">
        <f>SUM(M256)</f>
        <v>0</v>
      </c>
      <c r="N257" s="3">
        <f>SUM(N256)</f>
        <v>350000</v>
      </c>
    </row>
    <row r="258" spans="1:14" ht="15.75">
      <c r="A258" s="156" t="s">
        <v>143</v>
      </c>
      <c r="B258" s="58" t="s">
        <v>77</v>
      </c>
      <c r="C258" s="1">
        <v>0</v>
      </c>
      <c r="D258" s="1">
        <v>0</v>
      </c>
      <c r="E258" s="1">
        <v>0</v>
      </c>
      <c r="F258" s="1">
        <f>SUM(C258:E258)</f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f>SUM(K258:M258)</f>
        <v>0</v>
      </c>
    </row>
    <row r="259" spans="1:14" ht="15.75">
      <c r="A259" s="149" t="s">
        <v>144</v>
      </c>
      <c r="B259" s="59" t="s">
        <v>316</v>
      </c>
      <c r="C259" s="3">
        <f>SUM(C258)</f>
        <v>0</v>
      </c>
      <c r="D259" s="3">
        <f>SUM(D258)</f>
        <v>0</v>
      </c>
      <c r="E259" s="3">
        <f>SUM(E258)</f>
        <v>0</v>
      </c>
      <c r="F259" s="3">
        <f>SUM(F258)</f>
        <v>0</v>
      </c>
      <c r="G259" s="3">
        <v>0</v>
      </c>
      <c r="H259" s="3">
        <v>0</v>
      </c>
      <c r="I259" s="3">
        <v>0</v>
      </c>
      <c r="J259" s="3">
        <v>0</v>
      </c>
      <c r="K259" s="3">
        <f>SUM(K258)</f>
        <v>0</v>
      </c>
      <c r="L259" s="3">
        <f>SUM(L258)</f>
        <v>0</v>
      </c>
      <c r="M259" s="3">
        <f>SUM(M258)</f>
        <v>0</v>
      </c>
      <c r="N259" s="3">
        <f>SUM(N258)</f>
        <v>0</v>
      </c>
    </row>
    <row r="260" spans="1:14" ht="15.75">
      <c r="A260" s="156" t="s">
        <v>145</v>
      </c>
      <c r="B260" s="2" t="s">
        <v>187</v>
      </c>
      <c r="C260" s="1">
        <v>1500000</v>
      </c>
      <c r="D260" s="1">
        <v>0</v>
      </c>
      <c r="E260" s="1">
        <v>0</v>
      </c>
      <c r="F260" s="1">
        <f>SUM(C260:E260)</f>
        <v>1500000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f>SUM(K260:M260)</f>
        <v>0</v>
      </c>
    </row>
    <row r="261" spans="1:14" ht="15.75">
      <c r="A261" s="156" t="s">
        <v>146</v>
      </c>
      <c r="B261" s="2" t="s">
        <v>54</v>
      </c>
      <c r="C261" s="1">
        <v>0</v>
      </c>
      <c r="D261" s="1">
        <v>0</v>
      </c>
      <c r="E261" s="1">
        <v>0</v>
      </c>
      <c r="F261" s="1">
        <f aca="true" t="shared" si="21" ref="F261:F268">SUM(C261:E261)</f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f aca="true" t="shared" si="22" ref="N261:N276">SUM(K261:M261)</f>
        <v>0</v>
      </c>
    </row>
    <row r="262" spans="1:14" ht="15.75">
      <c r="A262" s="156" t="s">
        <v>147</v>
      </c>
      <c r="B262" s="2" t="s">
        <v>188</v>
      </c>
      <c r="C262" s="1">
        <v>0</v>
      </c>
      <c r="D262" s="1">
        <v>0</v>
      </c>
      <c r="E262" s="1">
        <v>0</v>
      </c>
      <c r="F262" s="1">
        <f t="shared" si="21"/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f t="shared" si="22"/>
        <v>0</v>
      </c>
    </row>
    <row r="263" spans="1:14" ht="15.75">
      <c r="A263" s="156" t="s">
        <v>148</v>
      </c>
      <c r="B263" s="2" t="s">
        <v>55</v>
      </c>
      <c r="C263" s="1">
        <v>0</v>
      </c>
      <c r="D263" s="1">
        <v>0</v>
      </c>
      <c r="E263" s="1">
        <v>0</v>
      </c>
      <c r="F263" s="1">
        <f t="shared" si="21"/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f t="shared" si="22"/>
        <v>0</v>
      </c>
    </row>
    <row r="264" spans="1:14" ht="15.75">
      <c r="A264" s="156" t="s">
        <v>149</v>
      </c>
      <c r="B264" s="2" t="s">
        <v>56</v>
      </c>
      <c r="C264" s="1">
        <v>0</v>
      </c>
      <c r="D264" s="1">
        <v>0</v>
      </c>
      <c r="E264" s="1">
        <v>0</v>
      </c>
      <c r="F264" s="1">
        <f t="shared" si="21"/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f t="shared" si="22"/>
        <v>0</v>
      </c>
    </row>
    <row r="265" spans="1:14" ht="15.75">
      <c r="A265" s="156" t="s">
        <v>150</v>
      </c>
      <c r="B265" s="2" t="s">
        <v>57</v>
      </c>
      <c r="C265" s="1">
        <v>0</v>
      </c>
      <c r="D265" s="1">
        <v>0</v>
      </c>
      <c r="E265" s="1">
        <v>0</v>
      </c>
      <c r="F265" s="1">
        <f t="shared" si="21"/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f t="shared" si="22"/>
        <v>0</v>
      </c>
    </row>
    <row r="266" spans="1:14" ht="15.75">
      <c r="A266" s="156" t="s">
        <v>234</v>
      </c>
      <c r="B266" s="2" t="s">
        <v>58</v>
      </c>
      <c r="C266" s="1">
        <v>0</v>
      </c>
      <c r="D266" s="1">
        <v>0</v>
      </c>
      <c r="E266" s="1">
        <v>0</v>
      </c>
      <c r="F266" s="1">
        <f t="shared" si="21"/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f t="shared" si="22"/>
        <v>0</v>
      </c>
    </row>
    <row r="267" spans="1:14" ht="15.75">
      <c r="A267" s="156" t="s">
        <v>235</v>
      </c>
      <c r="B267" s="158" t="s">
        <v>189</v>
      </c>
      <c r="C267" s="159">
        <v>0</v>
      </c>
      <c r="D267" s="159">
        <v>0</v>
      </c>
      <c r="E267" s="159">
        <v>0</v>
      </c>
      <c r="F267" s="159">
        <f t="shared" si="21"/>
        <v>0</v>
      </c>
      <c r="G267" s="159">
        <v>0</v>
      </c>
      <c r="H267" s="159">
        <v>0</v>
      </c>
      <c r="I267" s="159">
        <v>0</v>
      </c>
      <c r="J267" s="159">
        <v>0</v>
      </c>
      <c r="K267" s="159">
        <v>0</v>
      </c>
      <c r="L267" s="159">
        <v>0</v>
      </c>
      <c r="M267" s="159">
        <v>0</v>
      </c>
      <c r="N267" s="159">
        <f t="shared" si="22"/>
        <v>0</v>
      </c>
    </row>
    <row r="268" spans="1:14" ht="15.75">
      <c r="A268" s="156" t="s">
        <v>236</v>
      </c>
      <c r="B268" s="158" t="s">
        <v>190</v>
      </c>
      <c r="C268" s="159">
        <v>0</v>
      </c>
      <c r="D268" s="159">
        <v>0</v>
      </c>
      <c r="E268" s="159">
        <v>0</v>
      </c>
      <c r="F268" s="159">
        <f t="shared" si="21"/>
        <v>0</v>
      </c>
      <c r="G268" s="159">
        <v>0</v>
      </c>
      <c r="H268" s="159">
        <v>0</v>
      </c>
      <c r="I268" s="159">
        <v>0</v>
      </c>
      <c r="J268" s="159">
        <v>0</v>
      </c>
      <c r="K268" s="159">
        <v>0</v>
      </c>
      <c r="L268" s="159">
        <v>0</v>
      </c>
      <c r="M268" s="159">
        <v>0</v>
      </c>
      <c r="N268" s="159">
        <f t="shared" si="22"/>
        <v>0</v>
      </c>
    </row>
    <row r="269" spans="1:14" ht="15.75">
      <c r="A269" s="156" t="s">
        <v>237</v>
      </c>
      <c r="B269" s="2" t="s">
        <v>333</v>
      </c>
      <c r="C269" s="1">
        <f>SUM(C267:C268)</f>
        <v>0</v>
      </c>
      <c r="D269" s="1">
        <f>SUM(D267:D268)</f>
        <v>0</v>
      </c>
      <c r="E269" s="1">
        <f>SUM(E267:E268)</f>
        <v>0</v>
      </c>
      <c r="F269" s="1">
        <f aca="true" t="shared" si="23" ref="F269:F276">SUM(C269:E269)</f>
        <v>0</v>
      </c>
      <c r="G269" s="1">
        <v>0</v>
      </c>
      <c r="H269" s="1">
        <v>0</v>
      </c>
      <c r="I269" s="1">
        <v>0</v>
      </c>
      <c r="J269" s="1">
        <v>0</v>
      </c>
      <c r="K269" s="1">
        <f>SUM(K267:K268)</f>
        <v>0</v>
      </c>
      <c r="L269" s="1">
        <f>SUM(L267:L268)</f>
        <v>0</v>
      </c>
      <c r="M269" s="1">
        <f>SUM(M267:M268)</f>
        <v>0</v>
      </c>
      <c r="N269" s="1">
        <f t="shared" si="22"/>
        <v>0</v>
      </c>
    </row>
    <row r="270" spans="1:14" ht="15.75">
      <c r="A270" s="156" t="s">
        <v>238</v>
      </c>
      <c r="B270" s="158" t="s">
        <v>192</v>
      </c>
      <c r="C270" s="159">
        <v>0</v>
      </c>
      <c r="D270" s="159">
        <v>0</v>
      </c>
      <c r="E270" s="159">
        <v>0</v>
      </c>
      <c r="F270" s="159">
        <f t="shared" si="23"/>
        <v>0</v>
      </c>
      <c r="G270" s="159">
        <v>0</v>
      </c>
      <c r="H270" s="159">
        <v>0</v>
      </c>
      <c r="I270" s="159">
        <v>0</v>
      </c>
      <c r="J270" s="159">
        <v>0</v>
      </c>
      <c r="K270" s="159">
        <v>0</v>
      </c>
      <c r="L270" s="159">
        <v>0</v>
      </c>
      <c r="M270" s="159">
        <v>0</v>
      </c>
      <c r="N270" s="159">
        <f t="shared" si="22"/>
        <v>0</v>
      </c>
    </row>
    <row r="271" spans="1:14" ht="15.75">
      <c r="A271" s="156" t="s">
        <v>239</v>
      </c>
      <c r="B271" s="158" t="s">
        <v>193</v>
      </c>
      <c r="C271" s="159">
        <v>0</v>
      </c>
      <c r="D271" s="159">
        <v>0</v>
      </c>
      <c r="E271" s="159">
        <v>0</v>
      </c>
      <c r="F271" s="159">
        <f t="shared" si="23"/>
        <v>0</v>
      </c>
      <c r="G271" s="159">
        <v>0</v>
      </c>
      <c r="H271" s="159">
        <v>0</v>
      </c>
      <c r="I271" s="159">
        <v>0</v>
      </c>
      <c r="J271" s="159">
        <v>0</v>
      </c>
      <c r="K271" s="159">
        <v>0</v>
      </c>
      <c r="L271" s="159">
        <v>0</v>
      </c>
      <c r="M271" s="159">
        <v>0</v>
      </c>
      <c r="N271" s="159">
        <f t="shared" si="22"/>
        <v>0</v>
      </c>
    </row>
    <row r="272" spans="1:14" ht="15.75">
      <c r="A272" s="156" t="s">
        <v>240</v>
      </c>
      <c r="B272" s="2" t="s">
        <v>334</v>
      </c>
      <c r="C272" s="1">
        <f>SUM(C270:C271)</f>
        <v>0</v>
      </c>
      <c r="D272" s="1">
        <f>SUM(D270:D271)</f>
        <v>0</v>
      </c>
      <c r="E272" s="1">
        <f>SUM(E270:E271)</f>
        <v>0</v>
      </c>
      <c r="F272" s="1">
        <f t="shared" si="23"/>
        <v>0</v>
      </c>
      <c r="G272" s="1">
        <v>0</v>
      </c>
      <c r="H272" s="1">
        <v>0</v>
      </c>
      <c r="I272" s="1">
        <v>0</v>
      </c>
      <c r="J272" s="1">
        <v>0</v>
      </c>
      <c r="K272" s="1">
        <f>SUM(K270:K271)</f>
        <v>0</v>
      </c>
      <c r="L272" s="1">
        <f>SUM(L270:L271)</f>
        <v>0</v>
      </c>
      <c r="M272" s="1">
        <f>SUM(M270:M271)</f>
        <v>0</v>
      </c>
      <c r="N272" s="1">
        <f t="shared" si="22"/>
        <v>0</v>
      </c>
    </row>
    <row r="273" spans="1:14" ht="15.75">
      <c r="A273" s="156" t="s">
        <v>241</v>
      </c>
      <c r="B273" s="2" t="s">
        <v>195</v>
      </c>
      <c r="C273" s="1">
        <v>0</v>
      </c>
      <c r="D273" s="1">
        <v>0</v>
      </c>
      <c r="E273" s="1">
        <v>0</v>
      </c>
      <c r="F273" s="1">
        <f t="shared" si="23"/>
        <v>0</v>
      </c>
      <c r="G273" s="1">
        <v>6000</v>
      </c>
      <c r="H273" s="1">
        <v>0</v>
      </c>
      <c r="I273" s="1">
        <v>0</v>
      </c>
      <c r="J273" s="1">
        <v>6000</v>
      </c>
      <c r="K273" s="1">
        <v>5600</v>
      </c>
      <c r="L273" s="1">
        <v>0</v>
      </c>
      <c r="M273" s="1">
        <v>0</v>
      </c>
      <c r="N273" s="1">
        <f t="shared" si="22"/>
        <v>5600</v>
      </c>
    </row>
    <row r="274" spans="1:14" ht="15.75">
      <c r="A274" s="156" t="s">
        <v>242</v>
      </c>
      <c r="B274" s="66" t="s">
        <v>59</v>
      </c>
      <c r="C274" s="1">
        <v>0</v>
      </c>
      <c r="D274" s="1">
        <v>0</v>
      </c>
      <c r="E274" s="1">
        <v>0</v>
      </c>
      <c r="F274" s="1">
        <f t="shared" si="23"/>
        <v>0</v>
      </c>
      <c r="G274" s="1">
        <v>1494000</v>
      </c>
      <c r="H274" s="1">
        <v>0</v>
      </c>
      <c r="I274" s="1">
        <v>0</v>
      </c>
      <c r="J274" s="1">
        <v>1494000</v>
      </c>
      <c r="K274" s="1">
        <v>985155</v>
      </c>
      <c r="L274" s="1">
        <v>0</v>
      </c>
      <c r="M274" s="1">
        <v>0</v>
      </c>
      <c r="N274" s="1">
        <f t="shared" si="22"/>
        <v>985155</v>
      </c>
    </row>
    <row r="275" spans="1:14" ht="15.75">
      <c r="A275" s="149" t="s">
        <v>243</v>
      </c>
      <c r="B275" s="67" t="s">
        <v>317</v>
      </c>
      <c r="C275" s="3">
        <f>C260+C261+C262+C263+C264+C265+C266+C269+C272+C273+C274</f>
        <v>1500000</v>
      </c>
      <c r="D275" s="3">
        <f>D260+D261+D262+D263+D264+D265+D266+D269+D272+D273+D274</f>
        <v>0</v>
      </c>
      <c r="E275" s="3">
        <f>E260+E261+E262+E263+E264+E265+E266+E269+E272+E273+E274</f>
        <v>0</v>
      </c>
      <c r="F275" s="3">
        <f t="shared" si="23"/>
        <v>1500000</v>
      </c>
      <c r="G275" s="3">
        <v>1500000</v>
      </c>
      <c r="H275" s="3">
        <v>0</v>
      </c>
      <c r="I275" s="3">
        <v>0</v>
      </c>
      <c r="J275" s="3">
        <v>1500000</v>
      </c>
      <c r="K275" s="3">
        <f>K260+K261+K262+K263+K264+K265+K266+K269+K272+K273+K274</f>
        <v>990755</v>
      </c>
      <c r="L275" s="3">
        <f>L260+L261+L262+L263+L264+L265+L266+L269+L272+L273+L274</f>
        <v>0</v>
      </c>
      <c r="M275" s="3">
        <f>M260+M261+M262+M263+M264+M265+M266+M269+M272+M273+M274</f>
        <v>0</v>
      </c>
      <c r="N275" s="3">
        <f t="shared" si="22"/>
        <v>990755</v>
      </c>
    </row>
    <row r="276" spans="1:14" ht="15.75">
      <c r="A276" s="156" t="s">
        <v>244</v>
      </c>
      <c r="B276" s="66" t="s">
        <v>68</v>
      </c>
      <c r="C276" s="1">
        <v>0</v>
      </c>
      <c r="D276" s="1">
        <v>0</v>
      </c>
      <c r="E276" s="1">
        <v>0</v>
      </c>
      <c r="F276" s="1">
        <f t="shared" si="23"/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f t="shared" si="22"/>
        <v>0</v>
      </c>
    </row>
    <row r="277" spans="1:14" ht="15.75">
      <c r="A277" s="149" t="s">
        <v>245</v>
      </c>
      <c r="B277" s="65" t="s">
        <v>318</v>
      </c>
      <c r="C277" s="3">
        <f>SUM(C276)</f>
        <v>0</v>
      </c>
      <c r="D277" s="3">
        <f>SUM(D276)</f>
        <v>0</v>
      </c>
      <c r="E277" s="3">
        <f>SUM(E276)</f>
        <v>0</v>
      </c>
      <c r="F277" s="3">
        <f>SUM(F276)</f>
        <v>0</v>
      </c>
      <c r="G277" s="3">
        <v>0</v>
      </c>
      <c r="H277" s="3">
        <v>0</v>
      </c>
      <c r="I277" s="3">
        <v>0</v>
      </c>
      <c r="J277" s="3">
        <v>0</v>
      </c>
      <c r="K277" s="3">
        <f>SUM(K276)</f>
        <v>0</v>
      </c>
      <c r="L277" s="3">
        <f>SUM(L276)</f>
        <v>0</v>
      </c>
      <c r="M277" s="3">
        <f>SUM(M276)</f>
        <v>0</v>
      </c>
      <c r="N277" s="3">
        <f>SUM(N276)</f>
        <v>0</v>
      </c>
    </row>
    <row r="278" spans="1:14" ht="15.75">
      <c r="A278" s="149" t="s">
        <v>246</v>
      </c>
      <c r="B278" s="52" t="s">
        <v>319</v>
      </c>
      <c r="C278" s="3">
        <f>C257+C275+C277+C259</f>
        <v>1500000</v>
      </c>
      <c r="D278" s="3">
        <f>D257+D275+D277+D259</f>
        <v>0</v>
      </c>
      <c r="E278" s="3">
        <f>E257+E275+E277+E259</f>
        <v>0</v>
      </c>
      <c r="F278" s="3">
        <f>F257+F275+F277+F259</f>
        <v>1500000</v>
      </c>
      <c r="G278" s="3">
        <v>1850000</v>
      </c>
      <c r="H278" s="3">
        <v>0</v>
      </c>
      <c r="I278" s="3">
        <v>0</v>
      </c>
      <c r="J278" s="3">
        <v>1850000</v>
      </c>
      <c r="K278" s="3">
        <f>K257+K275+K277+K259</f>
        <v>1340755</v>
      </c>
      <c r="L278" s="3">
        <f>L257+L275+L277+L259</f>
        <v>0</v>
      </c>
      <c r="M278" s="3">
        <f>M257+M275+M277+M259</f>
        <v>0</v>
      </c>
      <c r="N278" s="3">
        <f>N257+N275+N277+N259</f>
        <v>1340755</v>
      </c>
    </row>
    <row r="279" spans="1:14" ht="15.75">
      <c r="A279" s="156" t="s">
        <v>247</v>
      </c>
      <c r="B279" s="2" t="s">
        <v>52</v>
      </c>
      <c r="C279" s="1">
        <v>0</v>
      </c>
      <c r="D279" s="1">
        <v>0</v>
      </c>
      <c r="E279" s="1">
        <v>0</v>
      </c>
      <c r="F279" s="1">
        <f>SUM(C279:E279)</f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f>SUM(K279:M279)</f>
        <v>0</v>
      </c>
    </row>
    <row r="280" spans="1:14" ht="31.5">
      <c r="A280" s="156" t="s">
        <v>248</v>
      </c>
      <c r="B280" s="2" t="s">
        <v>53</v>
      </c>
      <c r="C280" s="1">
        <v>0</v>
      </c>
      <c r="D280" s="1">
        <v>0</v>
      </c>
      <c r="E280" s="1">
        <v>0</v>
      </c>
      <c r="F280" s="1">
        <f>SUM(C280:E280)</f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f>SUM(K280:M280)</f>
        <v>0</v>
      </c>
    </row>
    <row r="281" spans="1:14" ht="31.5">
      <c r="A281" s="149" t="s">
        <v>249</v>
      </c>
      <c r="B281" s="91" t="s">
        <v>320</v>
      </c>
      <c r="C281" s="3">
        <f>SUM(C279:C280)</f>
        <v>0</v>
      </c>
      <c r="D281" s="3">
        <f>SUM(D279:D280)</f>
        <v>0</v>
      </c>
      <c r="E281" s="3">
        <f>SUM(E279:E280)</f>
        <v>0</v>
      </c>
      <c r="F281" s="3">
        <f>SUM(F279:F280)</f>
        <v>0</v>
      </c>
      <c r="G281" s="3">
        <v>0</v>
      </c>
      <c r="H281" s="3">
        <v>0</v>
      </c>
      <c r="I281" s="3">
        <v>0</v>
      </c>
      <c r="J281" s="3">
        <v>0</v>
      </c>
      <c r="K281" s="3">
        <f>SUM(K279:K280)</f>
        <v>0</v>
      </c>
      <c r="L281" s="3">
        <f>SUM(L279:L280)</f>
        <v>0</v>
      </c>
      <c r="M281" s="3">
        <f>SUM(M279:M280)</f>
        <v>0</v>
      </c>
      <c r="N281" s="3">
        <f>SUM(N279:N280)</f>
        <v>0</v>
      </c>
    </row>
    <row r="282" spans="1:14" ht="15.75">
      <c r="A282" s="156" t="s">
        <v>250</v>
      </c>
      <c r="B282" s="160" t="s">
        <v>65</v>
      </c>
      <c r="C282" s="1">
        <v>0</v>
      </c>
      <c r="D282" s="1">
        <v>0</v>
      </c>
      <c r="E282" s="1">
        <v>0</v>
      </c>
      <c r="F282" s="1">
        <f>SUM(C282:E282)</f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f>SUM(K282:M282)</f>
        <v>0</v>
      </c>
    </row>
    <row r="283" spans="1:14" ht="15.75">
      <c r="A283" s="149" t="s">
        <v>251</v>
      </c>
      <c r="B283" s="161" t="s">
        <v>321</v>
      </c>
      <c r="C283" s="3">
        <f>SUM(C282)</f>
        <v>0</v>
      </c>
      <c r="D283" s="3">
        <f>SUM(D282)</f>
        <v>0</v>
      </c>
      <c r="E283" s="3">
        <f>SUM(E282)</f>
        <v>0</v>
      </c>
      <c r="F283" s="3">
        <f>SUM(C283:E283)</f>
        <v>0</v>
      </c>
      <c r="G283" s="3">
        <v>0</v>
      </c>
      <c r="H283" s="3">
        <v>0</v>
      </c>
      <c r="I283" s="3">
        <v>0</v>
      </c>
      <c r="J283" s="3">
        <v>0</v>
      </c>
      <c r="K283" s="3">
        <f>SUM(K282)</f>
        <v>0</v>
      </c>
      <c r="L283" s="3">
        <f>SUM(L282)</f>
        <v>0</v>
      </c>
      <c r="M283" s="3">
        <f>SUM(M282)</f>
        <v>0</v>
      </c>
      <c r="N283" s="3">
        <f>SUM(K283:M283)</f>
        <v>0</v>
      </c>
    </row>
    <row r="284" spans="1:14" ht="15.75">
      <c r="A284" s="156" t="s">
        <v>252</v>
      </c>
      <c r="B284" s="66" t="s">
        <v>71</v>
      </c>
      <c r="C284" s="1">
        <v>0</v>
      </c>
      <c r="D284" s="1">
        <v>0</v>
      </c>
      <c r="E284" s="1">
        <v>0</v>
      </c>
      <c r="F284" s="1">
        <f>SUM(C284:E284)</f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f>SUM(K284:M284)</f>
        <v>0</v>
      </c>
    </row>
    <row r="285" spans="1:14" ht="15.75">
      <c r="A285" s="149" t="s">
        <v>253</v>
      </c>
      <c r="B285" s="65" t="s">
        <v>322</v>
      </c>
      <c r="C285" s="3">
        <f>SUM(C282)</f>
        <v>0</v>
      </c>
      <c r="D285" s="3">
        <f>SUM(D282)</f>
        <v>0</v>
      </c>
      <c r="E285" s="3">
        <f>SUM(E282)</f>
        <v>0</v>
      </c>
      <c r="F285" s="3">
        <f>SUM(C285:E285)</f>
        <v>0</v>
      </c>
      <c r="G285" s="3">
        <v>0</v>
      </c>
      <c r="H285" s="3">
        <v>0</v>
      </c>
      <c r="I285" s="3">
        <v>0</v>
      </c>
      <c r="J285" s="3">
        <v>0</v>
      </c>
      <c r="K285" s="3">
        <f>SUM(K282)</f>
        <v>0</v>
      </c>
      <c r="L285" s="3">
        <f>SUM(L282)</f>
        <v>0</v>
      </c>
      <c r="M285" s="3">
        <f>SUM(M282)</f>
        <v>0</v>
      </c>
      <c r="N285" s="3">
        <f>SUM(K285:M285)</f>
        <v>0</v>
      </c>
    </row>
    <row r="286" spans="1:14" ht="15.75">
      <c r="A286" s="149" t="s">
        <v>254</v>
      </c>
      <c r="B286" s="52" t="s">
        <v>323</v>
      </c>
      <c r="C286" s="3">
        <f>C281+C285+C283</f>
        <v>0</v>
      </c>
      <c r="D286" s="3">
        <f>D281+D285+D283</f>
        <v>0</v>
      </c>
      <c r="E286" s="3">
        <f>E281+E285+E283</f>
        <v>0</v>
      </c>
      <c r="F286" s="3">
        <f>SUM(C286:E286)</f>
        <v>0</v>
      </c>
      <c r="G286" s="3">
        <v>0</v>
      </c>
      <c r="H286" s="3">
        <v>0</v>
      </c>
      <c r="I286" s="3">
        <v>0</v>
      </c>
      <c r="J286" s="3">
        <v>0</v>
      </c>
      <c r="K286" s="3">
        <f>K281+K285+K283</f>
        <v>0</v>
      </c>
      <c r="L286" s="3">
        <f>L281+L285+L283</f>
        <v>0</v>
      </c>
      <c r="M286" s="3">
        <f>M281+M285+M283</f>
        <v>0</v>
      </c>
      <c r="N286" s="3">
        <f>SUM(K286:M286)</f>
        <v>0</v>
      </c>
    </row>
    <row r="287" spans="1:14" ht="15.75">
      <c r="A287" s="149" t="s">
        <v>255</v>
      </c>
      <c r="B287" s="52" t="s">
        <v>324</v>
      </c>
      <c r="C287" s="3">
        <f>C278+C286+C255</f>
        <v>38607000</v>
      </c>
      <c r="D287" s="3">
        <f>D278+D286+D255</f>
        <v>0</v>
      </c>
      <c r="E287" s="3">
        <f>E278+E286+E255</f>
        <v>0</v>
      </c>
      <c r="F287" s="3">
        <f>F278+F286+F255</f>
        <v>38607000</v>
      </c>
      <c r="G287" s="3">
        <v>48236714</v>
      </c>
      <c r="H287" s="3">
        <v>0</v>
      </c>
      <c r="I287" s="3">
        <v>0</v>
      </c>
      <c r="J287" s="3">
        <v>48236714</v>
      </c>
      <c r="K287" s="3">
        <f>K278+K286+K255</f>
        <v>47141596</v>
      </c>
      <c r="L287" s="3">
        <f>L278+L286+L255</f>
        <v>0</v>
      </c>
      <c r="M287" s="3">
        <f>M278+M286+M255</f>
        <v>0</v>
      </c>
      <c r="N287" s="3">
        <f>N278+N286+N255</f>
        <v>47141596</v>
      </c>
    </row>
    <row r="288" spans="1:14" ht="15.75">
      <c r="A288" s="152"/>
      <c r="B288" s="52"/>
      <c r="C288" s="3"/>
      <c r="D288" s="152"/>
      <c r="E288" s="152"/>
      <c r="F288" s="152"/>
      <c r="G288" s="3"/>
      <c r="H288" s="152"/>
      <c r="I288" s="152"/>
      <c r="J288" s="152"/>
      <c r="K288" s="3"/>
      <c r="L288" s="152"/>
      <c r="M288" s="152"/>
      <c r="N288" s="152"/>
    </row>
    <row r="289" spans="1:14" ht="15.75">
      <c r="A289" s="149" t="s">
        <v>332</v>
      </c>
      <c r="B289" s="150" t="s">
        <v>7</v>
      </c>
      <c r="C289" s="3"/>
      <c r="D289" s="152"/>
      <c r="E289" s="152"/>
      <c r="F289" s="152"/>
      <c r="G289" s="3"/>
      <c r="H289" s="152"/>
      <c r="I289" s="152"/>
      <c r="J289" s="152"/>
      <c r="K289" s="3"/>
      <c r="L289" s="152"/>
      <c r="M289" s="152"/>
      <c r="N289" s="152"/>
    </row>
    <row r="290" spans="1:14" ht="15.75">
      <c r="A290" s="149" t="s">
        <v>140</v>
      </c>
      <c r="B290" s="153" t="s">
        <v>28</v>
      </c>
      <c r="C290" s="154">
        <f>C10+C45+C80+C115+C150+C185+C220+C255</f>
        <v>1799900188</v>
      </c>
      <c r="D290" s="154">
        <f aca="true" t="shared" si="24" ref="D290:F291">D10+D45+D80+D115+D150+D185+D220+D255</f>
        <v>0</v>
      </c>
      <c r="E290" s="154">
        <f t="shared" si="24"/>
        <v>0</v>
      </c>
      <c r="F290" s="154">
        <f t="shared" si="24"/>
        <v>1799900188</v>
      </c>
      <c r="G290" s="154">
        <v>2026993573</v>
      </c>
      <c r="H290" s="154">
        <v>1300000</v>
      </c>
      <c r="I290" s="154">
        <v>0</v>
      </c>
      <c r="J290" s="154">
        <v>2028293573</v>
      </c>
      <c r="K290" s="154">
        <f aca="true" t="shared" si="25" ref="K290:N291">K10+K45+K80+K115+K150+K185+K220+K255</f>
        <v>1881514774</v>
      </c>
      <c r="L290" s="154">
        <f t="shared" si="25"/>
        <v>1300000</v>
      </c>
      <c r="M290" s="154">
        <f t="shared" si="25"/>
        <v>0</v>
      </c>
      <c r="N290" s="154">
        <f t="shared" si="25"/>
        <v>1882814774</v>
      </c>
    </row>
    <row r="291" spans="1:14" ht="31.5">
      <c r="A291" s="156" t="s">
        <v>141</v>
      </c>
      <c r="B291" s="2" t="s">
        <v>75</v>
      </c>
      <c r="C291" s="1">
        <f>C11+C46+C81+C116+C151+C186+C221+C256</f>
        <v>105175432</v>
      </c>
      <c r="D291" s="1">
        <f t="shared" si="24"/>
        <v>0</v>
      </c>
      <c r="E291" s="1">
        <f t="shared" si="24"/>
        <v>0</v>
      </c>
      <c r="F291" s="1">
        <f t="shared" si="24"/>
        <v>105175432</v>
      </c>
      <c r="G291" s="1">
        <v>103213400</v>
      </c>
      <c r="H291" s="1">
        <v>0</v>
      </c>
      <c r="I291" s="1">
        <v>0</v>
      </c>
      <c r="J291" s="1">
        <v>103213400</v>
      </c>
      <c r="K291" s="1">
        <f t="shared" si="25"/>
        <v>103213400</v>
      </c>
      <c r="L291" s="1">
        <f t="shared" si="25"/>
        <v>0</v>
      </c>
      <c r="M291" s="1">
        <f t="shared" si="25"/>
        <v>0</v>
      </c>
      <c r="N291" s="1">
        <f t="shared" si="25"/>
        <v>103213400</v>
      </c>
    </row>
    <row r="292" spans="1:14" ht="31.5">
      <c r="A292" s="149" t="s">
        <v>142</v>
      </c>
      <c r="B292" s="157" t="s">
        <v>315</v>
      </c>
      <c r="C292" s="3">
        <f>C291</f>
        <v>105175432</v>
      </c>
      <c r="D292" s="3">
        <f>D291</f>
        <v>0</v>
      </c>
      <c r="E292" s="3">
        <f>E291</f>
        <v>0</v>
      </c>
      <c r="F292" s="3">
        <f>SUM(C292:E292)</f>
        <v>105175432</v>
      </c>
      <c r="G292" s="3">
        <v>103213400</v>
      </c>
      <c r="H292" s="3">
        <v>0</v>
      </c>
      <c r="I292" s="3">
        <v>0</v>
      </c>
      <c r="J292" s="3">
        <v>103213400</v>
      </c>
      <c r="K292" s="3">
        <f>K291</f>
        <v>103213400</v>
      </c>
      <c r="L292" s="3">
        <f>L291</f>
        <v>0</v>
      </c>
      <c r="M292" s="3">
        <f>M291</f>
        <v>0</v>
      </c>
      <c r="N292" s="3">
        <f>SUM(K292:M292)</f>
        <v>103213400</v>
      </c>
    </row>
    <row r="293" spans="1:14" ht="15.75">
      <c r="A293" s="156" t="s">
        <v>143</v>
      </c>
      <c r="B293" s="58" t="s">
        <v>77</v>
      </c>
      <c r="C293" s="1">
        <f>C13+C48+C83+C118+C153+C188+C223+C258</f>
        <v>195000</v>
      </c>
      <c r="D293" s="1">
        <f>D13+D48+D83+D118+D153+D188+D223+D258</f>
        <v>0</v>
      </c>
      <c r="E293" s="1">
        <f>E13+E48+E83+E118+E153+E188+E223+E258</f>
        <v>0</v>
      </c>
      <c r="F293" s="1">
        <f>F13+F48+F83+F118+F153+F188+F223+F258</f>
        <v>195000</v>
      </c>
      <c r="G293" s="1">
        <v>195000</v>
      </c>
      <c r="H293" s="1">
        <v>0</v>
      </c>
      <c r="I293" s="1">
        <v>0</v>
      </c>
      <c r="J293" s="1">
        <v>195000</v>
      </c>
      <c r="K293" s="1">
        <f>K13+K48+K83+K118+K153+K188+K223+K258</f>
        <v>0</v>
      </c>
      <c r="L293" s="1">
        <f>L13+L48+L83+L118+L153+L188+L223+L258</f>
        <v>0</v>
      </c>
      <c r="M293" s="1">
        <f>M13+M48+M83+M118+M153+M188+M223+M258</f>
        <v>0</v>
      </c>
      <c r="N293" s="1">
        <f>N13+N48+N83+N118+N153+N188+N223+N258</f>
        <v>0</v>
      </c>
    </row>
    <row r="294" spans="1:14" ht="15.75">
      <c r="A294" s="149" t="s">
        <v>144</v>
      </c>
      <c r="B294" s="59" t="s">
        <v>316</v>
      </c>
      <c r="C294" s="3">
        <f>C293</f>
        <v>195000</v>
      </c>
      <c r="D294" s="3">
        <f>D293</f>
        <v>0</v>
      </c>
      <c r="E294" s="3">
        <f>E293</f>
        <v>0</v>
      </c>
      <c r="F294" s="3">
        <f>SUM(C294:E294)</f>
        <v>195000</v>
      </c>
      <c r="G294" s="3">
        <v>195000</v>
      </c>
      <c r="H294" s="3">
        <v>0</v>
      </c>
      <c r="I294" s="3">
        <v>0</v>
      </c>
      <c r="J294" s="3">
        <v>195000</v>
      </c>
      <c r="K294" s="3">
        <f>K293</f>
        <v>0</v>
      </c>
      <c r="L294" s="3">
        <f>L293</f>
        <v>0</v>
      </c>
      <c r="M294" s="3">
        <f>M293</f>
        <v>0</v>
      </c>
      <c r="N294" s="3">
        <f>SUM(K294:M294)</f>
        <v>0</v>
      </c>
    </row>
    <row r="295" spans="1:14" ht="15.75">
      <c r="A295" s="156" t="s">
        <v>145</v>
      </c>
      <c r="B295" s="2" t="s">
        <v>187</v>
      </c>
      <c r="C295" s="1">
        <f aca="true" t="shared" si="26" ref="C295:F303">C15+C50+C85+C120+C155+C190+C225+C260</f>
        <v>1500000</v>
      </c>
      <c r="D295" s="1">
        <f t="shared" si="26"/>
        <v>0</v>
      </c>
      <c r="E295" s="1">
        <f t="shared" si="26"/>
        <v>0</v>
      </c>
      <c r="F295" s="1">
        <f t="shared" si="26"/>
        <v>1500000</v>
      </c>
      <c r="G295" s="1">
        <v>317750</v>
      </c>
      <c r="H295" s="1">
        <v>0</v>
      </c>
      <c r="I295" s="1">
        <v>0</v>
      </c>
      <c r="J295" s="1">
        <v>317750</v>
      </c>
      <c r="K295" s="1">
        <f aca="true" t="shared" si="27" ref="K295:N303">K15+K50+K85+K120+K155+K190+K225+K260</f>
        <v>227056</v>
      </c>
      <c r="L295" s="1">
        <f t="shared" si="27"/>
        <v>0</v>
      </c>
      <c r="M295" s="1">
        <f t="shared" si="27"/>
        <v>0</v>
      </c>
      <c r="N295" s="1">
        <f t="shared" si="27"/>
        <v>227056</v>
      </c>
    </row>
    <row r="296" spans="1:14" ht="15.75">
      <c r="A296" s="156" t="s">
        <v>146</v>
      </c>
      <c r="B296" s="2" t="s">
        <v>54</v>
      </c>
      <c r="C296" s="1">
        <f t="shared" si="26"/>
        <v>11560000</v>
      </c>
      <c r="D296" s="1">
        <f t="shared" si="26"/>
        <v>400000</v>
      </c>
      <c r="E296" s="1">
        <f t="shared" si="26"/>
        <v>0</v>
      </c>
      <c r="F296" s="1">
        <f t="shared" si="26"/>
        <v>11960000</v>
      </c>
      <c r="G296" s="1">
        <v>12059982</v>
      </c>
      <c r="H296" s="1">
        <v>970866</v>
      </c>
      <c r="I296" s="1">
        <v>0</v>
      </c>
      <c r="J296" s="1">
        <v>13030848</v>
      </c>
      <c r="K296" s="1">
        <f t="shared" si="27"/>
        <v>12974786</v>
      </c>
      <c r="L296" s="1">
        <f t="shared" si="27"/>
        <v>49905</v>
      </c>
      <c r="M296" s="1">
        <f t="shared" si="27"/>
        <v>0</v>
      </c>
      <c r="N296" s="1">
        <f t="shared" si="27"/>
        <v>13024691</v>
      </c>
    </row>
    <row r="297" spans="1:14" ht="15.75">
      <c r="A297" s="156" t="s">
        <v>147</v>
      </c>
      <c r="B297" s="2" t="s">
        <v>188</v>
      </c>
      <c r="C297" s="1">
        <f t="shared" si="26"/>
        <v>5373366</v>
      </c>
      <c r="D297" s="1">
        <f t="shared" si="26"/>
        <v>0</v>
      </c>
      <c r="E297" s="1">
        <f t="shared" si="26"/>
        <v>0</v>
      </c>
      <c r="F297" s="1">
        <f t="shared" si="26"/>
        <v>5373366</v>
      </c>
      <c r="G297" s="1">
        <v>23321288</v>
      </c>
      <c r="H297" s="1">
        <v>0</v>
      </c>
      <c r="I297" s="1">
        <v>0</v>
      </c>
      <c r="J297" s="1">
        <v>23321288</v>
      </c>
      <c r="K297" s="1">
        <f t="shared" si="27"/>
        <v>22767521</v>
      </c>
      <c r="L297" s="1">
        <f t="shared" si="27"/>
        <v>0</v>
      </c>
      <c r="M297" s="1">
        <f t="shared" si="27"/>
        <v>0</v>
      </c>
      <c r="N297" s="1">
        <f t="shared" si="27"/>
        <v>22767521</v>
      </c>
    </row>
    <row r="298" spans="1:14" ht="15.75">
      <c r="A298" s="156" t="s">
        <v>148</v>
      </c>
      <c r="B298" s="2" t="s">
        <v>55</v>
      </c>
      <c r="C298" s="1">
        <f t="shared" si="26"/>
        <v>0</v>
      </c>
      <c r="D298" s="1">
        <f t="shared" si="26"/>
        <v>0</v>
      </c>
      <c r="E298" s="1">
        <f t="shared" si="26"/>
        <v>0</v>
      </c>
      <c r="F298" s="1">
        <f t="shared" si="26"/>
        <v>0</v>
      </c>
      <c r="G298" s="1">
        <v>0</v>
      </c>
      <c r="H298" s="1">
        <v>0</v>
      </c>
      <c r="I298" s="1">
        <v>0</v>
      </c>
      <c r="J298" s="1">
        <v>0</v>
      </c>
      <c r="K298" s="1">
        <f t="shared" si="27"/>
        <v>0</v>
      </c>
      <c r="L298" s="1">
        <f t="shared" si="27"/>
        <v>0</v>
      </c>
      <c r="M298" s="1">
        <f t="shared" si="27"/>
        <v>0</v>
      </c>
      <c r="N298" s="1">
        <f t="shared" si="27"/>
        <v>0</v>
      </c>
    </row>
    <row r="299" spans="1:14" ht="15.75">
      <c r="A299" s="156" t="s">
        <v>149</v>
      </c>
      <c r="B299" s="2" t="s">
        <v>56</v>
      </c>
      <c r="C299" s="1">
        <f t="shared" si="26"/>
        <v>53685117</v>
      </c>
      <c r="D299" s="1">
        <f t="shared" si="26"/>
        <v>0</v>
      </c>
      <c r="E299" s="1">
        <f t="shared" si="26"/>
        <v>0</v>
      </c>
      <c r="F299" s="1">
        <f t="shared" si="26"/>
        <v>53685117</v>
      </c>
      <c r="G299" s="1">
        <v>60798529</v>
      </c>
      <c r="H299" s="1">
        <v>0</v>
      </c>
      <c r="I299" s="1">
        <v>0</v>
      </c>
      <c r="J299" s="1">
        <v>60798529</v>
      </c>
      <c r="K299" s="1">
        <f t="shared" si="27"/>
        <v>60166559</v>
      </c>
      <c r="L299" s="1">
        <f t="shared" si="27"/>
        <v>625000</v>
      </c>
      <c r="M299" s="1">
        <f t="shared" si="27"/>
        <v>0</v>
      </c>
      <c r="N299" s="1">
        <f t="shared" si="27"/>
        <v>60791559</v>
      </c>
    </row>
    <row r="300" spans="1:14" ht="15.75">
      <c r="A300" s="156" t="s">
        <v>150</v>
      </c>
      <c r="B300" s="2" t="s">
        <v>57</v>
      </c>
      <c r="C300" s="1">
        <f t="shared" si="26"/>
        <v>16717341</v>
      </c>
      <c r="D300" s="1">
        <f t="shared" si="26"/>
        <v>108000</v>
      </c>
      <c r="E300" s="1">
        <f t="shared" si="26"/>
        <v>0</v>
      </c>
      <c r="F300" s="1">
        <f t="shared" si="26"/>
        <v>16825341</v>
      </c>
      <c r="G300" s="1">
        <v>25635560</v>
      </c>
      <c r="H300" s="1">
        <v>162134</v>
      </c>
      <c r="I300" s="1">
        <v>0</v>
      </c>
      <c r="J300" s="1">
        <v>25797694</v>
      </c>
      <c r="K300" s="1">
        <f t="shared" si="27"/>
        <v>25615279</v>
      </c>
      <c r="L300" s="1">
        <f t="shared" si="27"/>
        <v>0</v>
      </c>
      <c r="M300" s="1">
        <f t="shared" si="27"/>
        <v>0</v>
      </c>
      <c r="N300" s="1">
        <f t="shared" si="27"/>
        <v>25615279</v>
      </c>
    </row>
    <row r="301" spans="1:14" ht="15.75">
      <c r="A301" s="156" t="s">
        <v>234</v>
      </c>
      <c r="B301" s="2" t="s">
        <v>58</v>
      </c>
      <c r="C301" s="1">
        <f t="shared" si="26"/>
        <v>18456000</v>
      </c>
      <c r="D301" s="1">
        <f t="shared" si="26"/>
        <v>0</v>
      </c>
      <c r="E301" s="1">
        <f t="shared" si="26"/>
        <v>0</v>
      </c>
      <c r="F301" s="1">
        <f t="shared" si="26"/>
        <v>18456000</v>
      </c>
      <c r="G301" s="1">
        <v>14231000</v>
      </c>
      <c r="H301" s="1">
        <v>0</v>
      </c>
      <c r="I301" s="1">
        <v>0</v>
      </c>
      <c r="J301" s="1">
        <v>14231000</v>
      </c>
      <c r="K301" s="1">
        <f t="shared" si="27"/>
        <v>14231000</v>
      </c>
      <c r="L301" s="1">
        <f t="shared" si="27"/>
        <v>0</v>
      </c>
      <c r="M301" s="1">
        <f t="shared" si="27"/>
        <v>0</v>
      </c>
      <c r="N301" s="1">
        <f t="shared" si="27"/>
        <v>14231000</v>
      </c>
    </row>
    <row r="302" spans="1:14" ht="15.75">
      <c r="A302" s="156" t="s">
        <v>235</v>
      </c>
      <c r="B302" s="158" t="s">
        <v>189</v>
      </c>
      <c r="C302" s="159">
        <f t="shared" si="26"/>
        <v>0</v>
      </c>
      <c r="D302" s="159">
        <f t="shared" si="26"/>
        <v>0</v>
      </c>
      <c r="E302" s="159">
        <f t="shared" si="26"/>
        <v>0</v>
      </c>
      <c r="F302" s="159">
        <f t="shared" si="26"/>
        <v>0</v>
      </c>
      <c r="G302" s="159">
        <v>0</v>
      </c>
      <c r="H302" s="159">
        <v>0</v>
      </c>
      <c r="I302" s="159">
        <v>0</v>
      </c>
      <c r="J302" s="159">
        <v>0</v>
      </c>
      <c r="K302" s="159">
        <f t="shared" si="27"/>
        <v>0</v>
      </c>
      <c r="L302" s="159">
        <f t="shared" si="27"/>
        <v>0</v>
      </c>
      <c r="M302" s="159">
        <f t="shared" si="27"/>
        <v>0</v>
      </c>
      <c r="N302" s="159">
        <f t="shared" si="27"/>
        <v>0</v>
      </c>
    </row>
    <row r="303" spans="1:14" ht="15.75">
      <c r="A303" s="156" t="s">
        <v>236</v>
      </c>
      <c r="B303" s="158" t="s">
        <v>190</v>
      </c>
      <c r="C303" s="159">
        <f t="shared" si="26"/>
        <v>0</v>
      </c>
      <c r="D303" s="159">
        <f t="shared" si="26"/>
        <v>0</v>
      </c>
      <c r="E303" s="159">
        <f t="shared" si="26"/>
        <v>0</v>
      </c>
      <c r="F303" s="159">
        <f t="shared" si="26"/>
        <v>0</v>
      </c>
      <c r="G303" s="159">
        <v>3000</v>
      </c>
      <c r="H303" s="159">
        <v>0</v>
      </c>
      <c r="I303" s="159">
        <v>0</v>
      </c>
      <c r="J303" s="159">
        <v>3000</v>
      </c>
      <c r="K303" s="159">
        <f t="shared" si="27"/>
        <v>2206</v>
      </c>
      <c r="L303" s="159">
        <f t="shared" si="27"/>
        <v>0</v>
      </c>
      <c r="M303" s="159">
        <f t="shared" si="27"/>
        <v>0</v>
      </c>
      <c r="N303" s="159">
        <f t="shared" si="27"/>
        <v>2206</v>
      </c>
    </row>
    <row r="304" spans="1:14" ht="15.75">
      <c r="A304" s="156" t="s">
        <v>237</v>
      </c>
      <c r="B304" s="2" t="s">
        <v>333</v>
      </c>
      <c r="C304" s="1">
        <f>SUM(C302:C303)</f>
        <v>0</v>
      </c>
      <c r="D304" s="1">
        <f>SUM(D302:D303)</f>
        <v>0</v>
      </c>
      <c r="E304" s="1">
        <f>SUM(E302:E303)</f>
        <v>0</v>
      </c>
      <c r="F304" s="1">
        <f>SUM(C304:E304)</f>
        <v>0</v>
      </c>
      <c r="G304" s="1">
        <v>3000</v>
      </c>
      <c r="H304" s="1">
        <v>0</v>
      </c>
      <c r="I304" s="1">
        <v>0</v>
      </c>
      <c r="J304" s="1">
        <v>3000</v>
      </c>
      <c r="K304" s="1">
        <f>SUM(K302:K303)</f>
        <v>2206</v>
      </c>
      <c r="L304" s="1">
        <f>SUM(L302:L303)</f>
        <v>0</v>
      </c>
      <c r="M304" s="1">
        <f>SUM(M302:M303)</f>
        <v>0</v>
      </c>
      <c r="N304" s="1">
        <f>SUM(K304:M304)</f>
        <v>2206</v>
      </c>
    </row>
    <row r="305" spans="1:14" ht="15.75">
      <c r="A305" s="156" t="s">
        <v>238</v>
      </c>
      <c r="B305" s="158" t="s">
        <v>192</v>
      </c>
      <c r="C305" s="159">
        <f aca="true" t="shared" si="28" ref="C305:F306">C25+C60+C95+C130+C165+C200+C235+C270</f>
        <v>0</v>
      </c>
      <c r="D305" s="159">
        <f t="shared" si="28"/>
        <v>0</v>
      </c>
      <c r="E305" s="159">
        <f t="shared" si="28"/>
        <v>0</v>
      </c>
      <c r="F305" s="159">
        <f t="shared" si="28"/>
        <v>0</v>
      </c>
      <c r="G305" s="159">
        <v>0</v>
      </c>
      <c r="H305" s="159">
        <v>0</v>
      </c>
      <c r="I305" s="159">
        <v>0</v>
      </c>
      <c r="J305" s="159">
        <v>0</v>
      </c>
      <c r="K305" s="159">
        <f aca="true" t="shared" si="29" ref="K305:N306">K25+K60+K95+K130+K165+K200+K235+K270</f>
        <v>0</v>
      </c>
      <c r="L305" s="159">
        <f t="shared" si="29"/>
        <v>0</v>
      </c>
      <c r="M305" s="159">
        <f t="shared" si="29"/>
        <v>0</v>
      </c>
      <c r="N305" s="159">
        <f t="shared" si="29"/>
        <v>0</v>
      </c>
    </row>
    <row r="306" spans="1:14" ht="15.75">
      <c r="A306" s="156" t="s">
        <v>239</v>
      </c>
      <c r="B306" s="158" t="s">
        <v>193</v>
      </c>
      <c r="C306" s="159">
        <f t="shared" si="28"/>
        <v>0</v>
      </c>
      <c r="D306" s="159">
        <f t="shared" si="28"/>
        <v>0</v>
      </c>
      <c r="E306" s="159">
        <f t="shared" si="28"/>
        <v>0</v>
      </c>
      <c r="F306" s="159">
        <f t="shared" si="28"/>
        <v>0</v>
      </c>
      <c r="G306" s="159">
        <v>0</v>
      </c>
      <c r="H306" s="159">
        <v>0</v>
      </c>
      <c r="I306" s="159">
        <v>0</v>
      </c>
      <c r="J306" s="159">
        <v>0</v>
      </c>
      <c r="K306" s="159">
        <f t="shared" si="29"/>
        <v>0</v>
      </c>
      <c r="L306" s="159">
        <f t="shared" si="29"/>
        <v>0</v>
      </c>
      <c r="M306" s="159">
        <f t="shared" si="29"/>
        <v>0</v>
      </c>
      <c r="N306" s="159">
        <f t="shared" si="29"/>
        <v>0</v>
      </c>
    </row>
    <row r="307" spans="1:14" ht="15.75">
      <c r="A307" s="156" t="s">
        <v>240</v>
      </c>
      <c r="B307" s="2" t="s">
        <v>334</v>
      </c>
      <c r="C307" s="1">
        <f>SUM(C305:C306)</f>
        <v>0</v>
      </c>
      <c r="D307" s="1">
        <f>SUM(D305:D306)</f>
        <v>0</v>
      </c>
      <c r="E307" s="1">
        <f>SUM(E305:E306)</f>
        <v>0</v>
      </c>
      <c r="F307" s="1">
        <f>SUM(C307:E307)</f>
        <v>0</v>
      </c>
      <c r="G307" s="1">
        <v>0</v>
      </c>
      <c r="H307" s="1">
        <v>0</v>
      </c>
      <c r="I307" s="1">
        <v>0</v>
      </c>
      <c r="J307" s="1">
        <v>0</v>
      </c>
      <c r="K307" s="1">
        <f>SUM(K305:K306)</f>
        <v>0</v>
      </c>
      <c r="L307" s="1">
        <f>SUM(L305:L306)</f>
        <v>0</v>
      </c>
      <c r="M307" s="1">
        <f>SUM(M305:M306)</f>
        <v>0</v>
      </c>
      <c r="N307" s="1">
        <f>SUM(K307:M307)</f>
        <v>0</v>
      </c>
    </row>
    <row r="308" spans="1:14" ht="15.75">
      <c r="A308" s="156" t="s">
        <v>241</v>
      </c>
      <c r="B308" s="2" t="s">
        <v>195</v>
      </c>
      <c r="C308" s="1">
        <f aca="true" t="shared" si="30" ref="C308:F309">C28+C63+C98+C133+C168+C203+C238+C273</f>
        <v>0</v>
      </c>
      <c r="D308" s="1">
        <f t="shared" si="30"/>
        <v>0</v>
      </c>
      <c r="E308" s="1">
        <f t="shared" si="30"/>
        <v>0</v>
      </c>
      <c r="F308" s="1">
        <f t="shared" si="30"/>
        <v>0</v>
      </c>
      <c r="G308" s="1">
        <v>6000</v>
      </c>
      <c r="H308" s="1">
        <v>0</v>
      </c>
      <c r="I308" s="1">
        <v>0</v>
      </c>
      <c r="J308" s="1">
        <v>6000</v>
      </c>
      <c r="K308" s="1">
        <f aca="true" t="shared" si="31" ref="K308:N309">K28+K63+K98+K133+K168+K203+K238+K273</f>
        <v>5600</v>
      </c>
      <c r="L308" s="1">
        <f t="shared" si="31"/>
        <v>0</v>
      </c>
      <c r="M308" s="1">
        <f t="shared" si="31"/>
        <v>0</v>
      </c>
      <c r="N308" s="1">
        <f t="shared" si="31"/>
        <v>5600</v>
      </c>
    </row>
    <row r="309" spans="1:14" ht="15.75">
      <c r="A309" s="156" t="s">
        <v>242</v>
      </c>
      <c r="B309" s="66" t="s">
        <v>59</v>
      </c>
      <c r="C309" s="1">
        <f t="shared" si="30"/>
        <v>0</v>
      </c>
      <c r="D309" s="1">
        <f t="shared" si="30"/>
        <v>0</v>
      </c>
      <c r="E309" s="1">
        <f t="shared" si="30"/>
        <v>0</v>
      </c>
      <c r="F309" s="1">
        <f t="shared" si="30"/>
        <v>0</v>
      </c>
      <c r="G309" s="1">
        <v>50156970</v>
      </c>
      <c r="H309" s="1">
        <v>0</v>
      </c>
      <c r="I309" s="1">
        <v>0</v>
      </c>
      <c r="J309" s="1">
        <v>50156970</v>
      </c>
      <c r="K309" s="1">
        <f t="shared" si="31"/>
        <v>49648125</v>
      </c>
      <c r="L309" s="1">
        <f t="shared" si="31"/>
        <v>0</v>
      </c>
      <c r="M309" s="1">
        <f t="shared" si="31"/>
        <v>0</v>
      </c>
      <c r="N309" s="1">
        <f t="shared" si="31"/>
        <v>49648125</v>
      </c>
    </row>
    <row r="310" spans="1:14" ht="15.75">
      <c r="A310" s="149" t="s">
        <v>243</v>
      </c>
      <c r="B310" s="67" t="s">
        <v>317</v>
      </c>
      <c r="C310" s="3">
        <f>C295+C296+C297+C298+C299+C300+C301+C304+C307+C308+C309</f>
        <v>107291824</v>
      </c>
      <c r="D310" s="3">
        <f>D295+D296+D297+D298+D299+D300+D301+D304+D307+D308+D309</f>
        <v>508000</v>
      </c>
      <c r="E310" s="3">
        <f>E295+E296+E297+E298+E299+E300+E301+E304+E307+E308+E309</f>
        <v>0</v>
      </c>
      <c r="F310" s="3">
        <f>SUM(C310:E310)</f>
        <v>107799824</v>
      </c>
      <c r="G310" s="3">
        <v>186530079</v>
      </c>
      <c r="H310" s="3">
        <v>1133000</v>
      </c>
      <c r="I310" s="3">
        <v>0</v>
      </c>
      <c r="J310" s="3">
        <v>187663079</v>
      </c>
      <c r="K310" s="3">
        <f>K295+K296+K297+K298+K299+K300+K301+K304+K307+K308+K309</f>
        <v>185638132</v>
      </c>
      <c r="L310" s="3">
        <f>L295+L296+L297+L298+L299+L300+L301+L304+L307+L308+L309</f>
        <v>674905</v>
      </c>
      <c r="M310" s="3">
        <f>M295+M296+M297+M298+M299+M300+M301+M304+M307+M308+M309</f>
        <v>0</v>
      </c>
      <c r="N310" s="3">
        <f>SUM(K310:M310)</f>
        <v>186313037</v>
      </c>
    </row>
    <row r="311" spans="1:14" ht="15.75">
      <c r="A311" s="156" t="s">
        <v>244</v>
      </c>
      <c r="B311" s="66" t="s">
        <v>68</v>
      </c>
      <c r="C311" s="1">
        <f>C31+C66+C101+C136+C171+C206+C241+C276</f>
        <v>0</v>
      </c>
      <c r="D311" s="1">
        <f>D31+D66+D101+D136+D171+D206+D241+D276</f>
        <v>0</v>
      </c>
      <c r="E311" s="1">
        <f>E31+E66+E101+E136+E171+E206+E241+E276</f>
        <v>0</v>
      </c>
      <c r="F311" s="1">
        <f>F31+F66+F101+F136+F171+F206+F241+F276</f>
        <v>0</v>
      </c>
      <c r="G311" s="1">
        <v>30000</v>
      </c>
      <c r="H311" s="1">
        <v>0</v>
      </c>
      <c r="I311" s="1">
        <v>0</v>
      </c>
      <c r="J311" s="1">
        <v>30000</v>
      </c>
      <c r="K311" s="1">
        <f>K31+K66+K101+K136+K171+K206+K241+K276</f>
        <v>30000</v>
      </c>
      <c r="L311" s="1">
        <f>L31+L66+L101+L136+L171+L206+L241+L276</f>
        <v>0</v>
      </c>
      <c r="M311" s="1">
        <f>M31+M66+M101+M136+M171+M206+M241+M276</f>
        <v>0</v>
      </c>
      <c r="N311" s="1">
        <f>N31+N66+N101+N136+N171+N206+N241+N276</f>
        <v>30000</v>
      </c>
    </row>
    <row r="312" spans="1:14" ht="15.75">
      <c r="A312" s="149" t="s">
        <v>245</v>
      </c>
      <c r="B312" s="65" t="s">
        <v>318</v>
      </c>
      <c r="C312" s="3">
        <f>C311</f>
        <v>0</v>
      </c>
      <c r="D312" s="3">
        <f>D311</f>
        <v>0</v>
      </c>
      <c r="E312" s="3">
        <f>E311</f>
        <v>0</v>
      </c>
      <c r="F312" s="3">
        <f>SUM(C312:E312)</f>
        <v>0</v>
      </c>
      <c r="G312" s="3">
        <v>30000</v>
      </c>
      <c r="H312" s="3">
        <v>0</v>
      </c>
      <c r="I312" s="3">
        <v>0</v>
      </c>
      <c r="J312" s="3">
        <v>30000</v>
      </c>
      <c r="K312" s="3">
        <f>K311</f>
        <v>30000</v>
      </c>
      <c r="L312" s="3">
        <f>L311</f>
        <v>0</v>
      </c>
      <c r="M312" s="3">
        <f>M311</f>
        <v>0</v>
      </c>
      <c r="N312" s="3">
        <f>SUM(K312:M312)</f>
        <v>30000</v>
      </c>
    </row>
    <row r="313" spans="1:14" ht="15.75">
      <c r="A313" s="149" t="s">
        <v>246</v>
      </c>
      <c r="B313" s="52" t="s">
        <v>319</v>
      </c>
      <c r="C313" s="3">
        <f>C292+C294+C310+C312</f>
        <v>212662256</v>
      </c>
      <c r="D313" s="3">
        <f>D292+D294+D310+D312</f>
        <v>508000</v>
      </c>
      <c r="E313" s="3">
        <f>E292+E294+E310+E312</f>
        <v>0</v>
      </c>
      <c r="F313" s="3">
        <f>SUM(C313:E313)</f>
        <v>213170256</v>
      </c>
      <c r="G313" s="3">
        <v>289968479</v>
      </c>
      <c r="H313" s="3">
        <v>1133000</v>
      </c>
      <c r="I313" s="3">
        <v>0</v>
      </c>
      <c r="J313" s="3">
        <v>291101479</v>
      </c>
      <c r="K313" s="3">
        <f>K292+K294+K310+K312</f>
        <v>288881532</v>
      </c>
      <c r="L313" s="3">
        <f>L292+L294+L310+L312</f>
        <v>674905</v>
      </c>
      <c r="M313" s="3">
        <f>M292+M294+M310+M312</f>
        <v>0</v>
      </c>
      <c r="N313" s="3">
        <f>SUM(K313:M313)</f>
        <v>289556437</v>
      </c>
    </row>
    <row r="314" spans="1:14" ht="15.75">
      <c r="A314" s="156" t="s">
        <v>247</v>
      </c>
      <c r="B314" s="2" t="s">
        <v>52</v>
      </c>
      <c r="C314" s="1">
        <f aca="true" t="shared" si="32" ref="C314:F315">C34+C69+C104+C139+C174+C209+C244+C279</f>
        <v>0</v>
      </c>
      <c r="D314" s="1">
        <f t="shared" si="32"/>
        <v>0</v>
      </c>
      <c r="E314" s="1">
        <f t="shared" si="32"/>
        <v>0</v>
      </c>
      <c r="F314" s="1">
        <f t="shared" si="32"/>
        <v>0</v>
      </c>
      <c r="G314" s="1">
        <v>0</v>
      </c>
      <c r="H314" s="1">
        <v>0</v>
      </c>
      <c r="I314" s="1">
        <v>0</v>
      </c>
      <c r="J314" s="1">
        <v>0</v>
      </c>
      <c r="K314" s="1">
        <f aca="true" t="shared" si="33" ref="K314:N315">K34+K69+K104+K139+K174+K209+K244+K279</f>
        <v>0</v>
      </c>
      <c r="L314" s="1">
        <f t="shared" si="33"/>
        <v>0</v>
      </c>
      <c r="M314" s="1">
        <f t="shared" si="33"/>
        <v>0</v>
      </c>
      <c r="N314" s="1">
        <f t="shared" si="33"/>
        <v>0</v>
      </c>
    </row>
    <row r="315" spans="1:14" ht="31.5">
      <c r="A315" s="156" t="s">
        <v>248</v>
      </c>
      <c r="B315" s="2" t="s">
        <v>53</v>
      </c>
      <c r="C315" s="1">
        <f t="shared" si="32"/>
        <v>0</v>
      </c>
      <c r="D315" s="1">
        <f t="shared" si="32"/>
        <v>0</v>
      </c>
      <c r="E315" s="1">
        <f t="shared" si="32"/>
        <v>0</v>
      </c>
      <c r="F315" s="1">
        <f t="shared" si="32"/>
        <v>0</v>
      </c>
      <c r="G315" s="1">
        <v>0</v>
      </c>
      <c r="H315" s="1">
        <v>0</v>
      </c>
      <c r="I315" s="1">
        <v>0</v>
      </c>
      <c r="J315" s="1">
        <v>0</v>
      </c>
      <c r="K315" s="1">
        <f t="shared" si="33"/>
        <v>0</v>
      </c>
      <c r="L315" s="1">
        <f t="shared" si="33"/>
        <v>0</v>
      </c>
      <c r="M315" s="1">
        <f t="shared" si="33"/>
        <v>0</v>
      </c>
      <c r="N315" s="1">
        <f t="shared" si="33"/>
        <v>0</v>
      </c>
    </row>
    <row r="316" spans="1:14" ht="31.5">
      <c r="A316" s="149" t="s">
        <v>249</v>
      </c>
      <c r="B316" s="91" t="s">
        <v>320</v>
      </c>
      <c r="C316" s="3">
        <f>SUM(C314:C315)</f>
        <v>0</v>
      </c>
      <c r="D316" s="3">
        <f>SUM(D314:D315)</f>
        <v>0</v>
      </c>
      <c r="E316" s="3">
        <f>SUM(E314:E315)</f>
        <v>0</v>
      </c>
      <c r="F316" s="3">
        <f>SUM(C316:E316)</f>
        <v>0</v>
      </c>
      <c r="G316" s="3">
        <v>0</v>
      </c>
      <c r="H316" s="3">
        <v>0</v>
      </c>
      <c r="I316" s="3">
        <v>0</v>
      </c>
      <c r="J316" s="3">
        <v>0</v>
      </c>
      <c r="K316" s="3">
        <f>SUM(K314:K315)</f>
        <v>0</v>
      </c>
      <c r="L316" s="3">
        <f>SUM(L314:L315)</f>
        <v>0</v>
      </c>
      <c r="M316" s="3">
        <f>SUM(M314:M315)</f>
        <v>0</v>
      </c>
      <c r="N316" s="3">
        <f>SUM(K316:M316)</f>
        <v>0</v>
      </c>
    </row>
    <row r="317" spans="1:14" ht="15.75">
      <c r="A317" s="156" t="s">
        <v>250</v>
      </c>
      <c r="B317" s="160" t="s">
        <v>65</v>
      </c>
      <c r="C317" s="1">
        <f>C37+C72+C107+C142+C177+C212+C247+C282</f>
        <v>0</v>
      </c>
      <c r="D317" s="1">
        <f>D37+D72+D107+D142+D177+D212+D247+D282</f>
        <v>0</v>
      </c>
      <c r="E317" s="1">
        <f>E37+E72+E107+E142+E177+E212+E247+E282</f>
        <v>0</v>
      </c>
      <c r="F317" s="1">
        <f>F37+F72+F107+F142+F177+F212+F247+F282</f>
        <v>0</v>
      </c>
      <c r="G317" s="1">
        <v>3150</v>
      </c>
      <c r="H317" s="1">
        <v>0</v>
      </c>
      <c r="I317" s="1">
        <v>0</v>
      </c>
      <c r="J317" s="1">
        <v>3150</v>
      </c>
      <c r="K317" s="1">
        <f>K37+K72+K107+K142+K177+K212+K247+K282</f>
        <v>3150</v>
      </c>
      <c r="L317" s="1">
        <f>L37+L72+L107+L142+L177+L212+L247+L282</f>
        <v>0</v>
      </c>
      <c r="M317" s="1">
        <f>M37+M72+M107+M142+M177+M212+M247+M282</f>
        <v>0</v>
      </c>
      <c r="N317" s="1">
        <f>N37+N72+N107+N142+N177+N212+N247+N282</f>
        <v>3150</v>
      </c>
    </row>
    <row r="318" spans="1:14" ht="15.75">
      <c r="A318" s="149" t="s">
        <v>251</v>
      </c>
      <c r="B318" s="161" t="s">
        <v>321</v>
      </c>
      <c r="C318" s="3">
        <f>C317</f>
        <v>0</v>
      </c>
      <c r="D318" s="3">
        <f>D317</f>
        <v>0</v>
      </c>
      <c r="E318" s="3">
        <f>E317</f>
        <v>0</v>
      </c>
      <c r="F318" s="3">
        <f>SUM(C318:E318)</f>
        <v>0</v>
      </c>
      <c r="G318" s="3">
        <v>3150</v>
      </c>
      <c r="H318" s="3">
        <v>0</v>
      </c>
      <c r="I318" s="3">
        <v>0</v>
      </c>
      <c r="J318" s="3">
        <v>3150</v>
      </c>
      <c r="K318" s="3">
        <f>K317</f>
        <v>3150</v>
      </c>
      <c r="L318" s="3">
        <f>L317</f>
        <v>0</v>
      </c>
      <c r="M318" s="3">
        <f>M317</f>
        <v>0</v>
      </c>
      <c r="N318" s="3">
        <f>SUM(K318:M318)</f>
        <v>3150</v>
      </c>
    </row>
    <row r="319" spans="1:14" ht="15.75">
      <c r="A319" s="156" t="s">
        <v>252</v>
      </c>
      <c r="B319" s="66" t="s">
        <v>71</v>
      </c>
      <c r="C319" s="1">
        <f>C39+C74+C109+C144+C179+C214+C249+C284</f>
        <v>0</v>
      </c>
      <c r="D319" s="1">
        <f>D39+D74+D109+D144+D179+D214+D249+D284</f>
        <v>0</v>
      </c>
      <c r="E319" s="1">
        <f>E39+E74+E109+E144+E179+E214+E249+E284</f>
        <v>0</v>
      </c>
      <c r="F319" s="1">
        <f>F39+F74+F109+F144+F179+F214+F249+F284</f>
        <v>0</v>
      </c>
      <c r="G319" s="1">
        <v>0</v>
      </c>
      <c r="H319" s="1">
        <v>0</v>
      </c>
      <c r="I319" s="1">
        <v>0</v>
      </c>
      <c r="J319" s="1">
        <v>0</v>
      </c>
      <c r="K319" s="1">
        <f>K39+K74+K109+K144+K179+K214+K249+K284</f>
        <v>0</v>
      </c>
      <c r="L319" s="1">
        <f>L39+L74+L109+L144+L179+L214+L249+L284</f>
        <v>0</v>
      </c>
      <c r="M319" s="1">
        <f>M39+M74+M109+M144+M179+M214+M249+M284</f>
        <v>0</v>
      </c>
      <c r="N319" s="1">
        <f>N39+N74+N109+N144+N179+N214+N249+N284</f>
        <v>0</v>
      </c>
    </row>
    <row r="320" spans="1:14" ht="15.75">
      <c r="A320" s="149" t="s">
        <v>253</v>
      </c>
      <c r="B320" s="65" t="s">
        <v>322</v>
      </c>
      <c r="C320" s="3">
        <f>C319</f>
        <v>0</v>
      </c>
      <c r="D320" s="3">
        <f aca="true" t="shared" si="34" ref="D320:N320">D319</f>
        <v>0</v>
      </c>
      <c r="E320" s="3">
        <f t="shared" si="34"/>
        <v>0</v>
      </c>
      <c r="F320" s="3">
        <f t="shared" si="34"/>
        <v>0</v>
      </c>
      <c r="G320" s="3">
        <v>0</v>
      </c>
      <c r="H320" s="3">
        <v>0</v>
      </c>
      <c r="I320" s="3">
        <v>0</v>
      </c>
      <c r="J320" s="3">
        <v>0</v>
      </c>
      <c r="K320" s="3">
        <f t="shared" si="34"/>
        <v>0</v>
      </c>
      <c r="L320" s="3">
        <f t="shared" si="34"/>
        <v>0</v>
      </c>
      <c r="M320" s="3">
        <f t="shared" si="34"/>
        <v>0</v>
      </c>
      <c r="N320" s="3">
        <f t="shared" si="34"/>
        <v>0</v>
      </c>
    </row>
    <row r="321" spans="1:14" ht="15.75">
      <c r="A321" s="149" t="s">
        <v>254</v>
      </c>
      <c r="B321" s="52" t="s">
        <v>323</v>
      </c>
      <c r="C321" s="3">
        <f>C316+C318+C320</f>
        <v>0</v>
      </c>
      <c r="D321" s="3">
        <f>D316+D318+D320</f>
        <v>0</v>
      </c>
      <c r="E321" s="3">
        <f>E316+E318+E320</f>
        <v>0</v>
      </c>
      <c r="F321" s="3">
        <f>SUM(C321:E321)</f>
        <v>0</v>
      </c>
      <c r="G321" s="3">
        <v>3150</v>
      </c>
      <c r="H321" s="3">
        <v>0</v>
      </c>
      <c r="I321" s="3">
        <v>0</v>
      </c>
      <c r="J321" s="3">
        <v>3150</v>
      </c>
      <c r="K321" s="3">
        <f>K316+K318+K320</f>
        <v>3150</v>
      </c>
      <c r="L321" s="3">
        <f>L316+L318+L320</f>
        <v>0</v>
      </c>
      <c r="M321" s="3">
        <f>M316+M318+M320</f>
        <v>0</v>
      </c>
      <c r="N321" s="3">
        <f>SUM(K321:M321)</f>
        <v>3150</v>
      </c>
    </row>
    <row r="322" spans="1:14" ht="15.75">
      <c r="A322" s="149" t="s">
        <v>255</v>
      </c>
      <c r="B322" s="52" t="s">
        <v>324</v>
      </c>
      <c r="C322" s="3">
        <f>C290+C313+C321</f>
        <v>2012562444</v>
      </c>
      <c r="D322" s="3">
        <f>D290+D313+D321</f>
        <v>508000</v>
      </c>
      <c r="E322" s="3">
        <f>E290+E313+E321</f>
        <v>0</v>
      </c>
      <c r="F322" s="3">
        <f>F290+F313+F321</f>
        <v>2013070444</v>
      </c>
      <c r="G322" s="3">
        <v>2316965202</v>
      </c>
      <c r="H322" s="3">
        <v>2433000</v>
      </c>
      <c r="I322" s="3">
        <v>0</v>
      </c>
      <c r="J322" s="3">
        <v>2319398202</v>
      </c>
      <c r="K322" s="3">
        <f>K290+K313+K321</f>
        <v>2170399456</v>
      </c>
      <c r="L322" s="3">
        <f>L290+L313+L321</f>
        <v>1974905</v>
      </c>
      <c r="M322" s="3">
        <f>M290+M313+M321</f>
        <v>0</v>
      </c>
      <c r="N322" s="3">
        <f>N290+N313+N321</f>
        <v>2172374361</v>
      </c>
    </row>
  </sheetData>
  <sheetProtection/>
  <mergeCells count="7">
    <mergeCell ref="A1:N1"/>
    <mergeCell ref="A3:N3"/>
    <mergeCell ref="A4:N4"/>
    <mergeCell ref="A7:A8"/>
    <mergeCell ref="C7:F7"/>
    <mergeCell ref="G7:J7"/>
    <mergeCell ref="K7:N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12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9.125" style="41" customWidth="1"/>
    <col min="2" max="2" width="44.25390625" style="41" customWidth="1"/>
    <col min="3" max="3" width="14.25390625" style="41" bestFit="1" customWidth="1"/>
    <col min="4" max="4" width="10.75390625" style="41" customWidth="1"/>
    <col min="5" max="5" width="11.125" style="41" customWidth="1"/>
    <col min="6" max="6" width="15.25390625" style="41" bestFit="1" customWidth="1"/>
    <col min="7" max="7" width="14.25390625" style="41" bestFit="1" customWidth="1"/>
    <col min="8" max="8" width="11.125" style="41" customWidth="1"/>
    <col min="9" max="9" width="11.875" style="41" customWidth="1"/>
    <col min="10" max="10" width="15.125" style="41" customWidth="1"/>
    <col min="11" max="11" width="14.25390625" style="41" bestFit="1" customWidth="1"/>
    <col min="12" max="12" width="11.00390625" style="41" bestFit="1" customWidth="1"/>
    <col min="13" max="13" width="10.375" style="41" bestFit="1" customWidth="1"/>
    <col min="14" max="14" width="15.25390625" style="41" bestFit="1" customWidth="1"/>
    <col min="15" max="15" width="14.25390625" style="41" bestFit="1" customWidth="1"/>
    <col min="16" max="16" width="10.125" style="41" bestFit="1" customWidth="1"/>
    <col min="17" max="17" width="9.125" style="41" customWidth="1"/>
    <col min="18" max="19" width="14.25390625" style="41" bestFit="1" customWidth="1"/>
    <col min="20" max="16384" width="9.125" style="41" customWidth="1"/>
  </cols>
  <sheetData>
    <row r="1" spans="1:14" ht="15.75">
      <c r="A1" s="320" t="s">
        <v>835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2:3" ht="15.75">
      <c r="B2" s="148"/>
      <c r="C2" s="148"/>
    </row>
    <row r="3" spans="1:14" ht="15.75">
      <c r="A3" s="321" t="s">
        <v>15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15.75">
      <c r="A4" s="321" t="s">
        <v>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</row>
    <row r="5" spans="1:14" ht="15.75">
      <c r="A5" s="322" t="s">
        <v>182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2:6" ht="15.75">
      <c r="B6" s="40"/>
      <c r="C6" s="40"/>
      <c r="D6" s="40"/>
      <c r="E6" s="40"/>
      <c r="F6" s="40"/>
    </row>
    <row r="7" spans="2:3" ht="15.75">
      <c r="B7" s="164"/>
      <c r="C7" s="165"/>
    </row>
    <row r="8" spans="2:14" ht="15.75">
      <c r="B8" s="49"/>
      <c r="C8" s="100"/>
      <c r="D8" s="49"/>
      <c r="E8" s="49"/>
      <c r="F8" s="49"/>
      <c r="G8" s="49"/>
      <c r="H8" s="49"/>
      <c r="I8" s="49"/>
      <c r="J8" s="49"/>
      <c r="K8" s="49"/>
      <c r="L8" s="49"/>
      <c r="M8" s="49"/>
      <c r="N8" s="100" t="s">
        <v>337</v>
      </c>
    </row>
    <row r="9" spans="1:14" ht="15.75" customHeight="1">
      <c r="A9" s="325" t="s">
        <v>233</v>
      </c>
      <c r="B9" s="101" t="s">
        <v>17</v>
      </c>
      <c r="C9" s="309" t="s">
        <v>39</v>
      </c>
      <c r="D9" s="310"/>
      <c r="E9" s="310"/>
      <c r="F9" s="311"/>
      <c r="G9" s="309" t="s">
        <v>479</v>
      </c>
      <c r="H9" s="310"/>
      <c r="I9" s="310"/>
      <c r="J9" s="311"/>
      <c r="K9" s="309" t="s">
        <v>480</v>
      </c>
      <c r="L9" s="310"/>
      <c r="M9" s="310"/>
      <c r="N9" s="311"/>
    </row>
    <row r="10" spans="1:14" ht="31.5">
      <c r="A10" s="325"/>
      <c r="B10" s="101" t="s">
        <v>42</v>
      </c>
      <c r="C10" s="112" t="s">
        <v>40</v>
      </c>
      <c r="D10" s="50" t="s">
        <v>41</v>
      </c>
      <c r="E10" s="50" t="s">
        <v>172</v>
      </c>
      <c r="F10" s="57" t="s">
        <v>18</v>
      </c>
      <c r="G10" s="112" t="s">
        <v>40</v>
      </c>
      <c r="H10" s="50" t="s">
        <v>41</v>
      </c>
      <c r="I10" s="50" t="s">
        <v>172</v>
      </c>
      <c r="J10" s="50" t="s">
        <v>18</v>
      </c>
      <c r="K10" s="112" t="s">
        <v>40</v>
      </c>
      <c r="L10" s="50" t="s">
        <v>41</v>
      </c>
      <c r="M10" s="50" t="s">
        <v>172</v>
      </c>
      <c r="N10" s="50" t="s">
        <v>18</v>
      </c>
    </row>
    <row r="11" spans="1:14" ht="15.75">
      <c r="A11" s="149" t="s">
        <v>314</v>
      </c>
      <c r="B11" s="166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56" t="s">
        <v>140</v>
      </c>
      <c r="B12" s="81" t="s">
        <v>117</v>
      </c>
      <c r="C12" s="1">
        <v>343902032</v>
      </c>
      <c r="D12" s="1">
        <v>928960</v>
      </c>
      <c r="E12" s="1">
        <v>0</v>
      </c>
      <c r="F12" s="1">
        <f>SUM(C12:E12)</f>
        <v>344830992</v>
      </c>
      <c r="G12" s="1">
        <v>365146924</v>
      </c>
      <c r="H12" s="1">
        <v>928960</v>
      </c>
      <c r="I12" s="1">
        <v>0</v>
      </c>
      <c r="J12" s="1">
        <v>366075884</v>
      </c>
      <c r="K12" s="1">
        <v>361940577</v>
      </c>
      <c r="L12" s="1">
        <v>0</v>
      </c>
      <c r="M12" s="1">
        <v>0</v>
      </c>
      <c r="N12" s="1">
        <f>SUM(K12:M12)</f>
        <v>361940577</v>
      </c>
    </row>
    <row r="13" spans="1:14" ht="31.5">
      <c r="A13" s="156" t="s">
        <v>141</v>
      </c>
      <c r="B13" s="81" t="s">
        <v>43</v>
      </c>
      <c r="C13" s="1">
        <v>71100032</v>
      </c>
      <c r="D13" s="1">
        <v>3774967</v>
      </c>
      <c r="E13" s="1">
        <v>0</v>
      </c>
      <c r="F13" s="1">
        <f aca="true" t="shared" si="0" ref="F13:F19">SUM(C13:E13)</f>
        <v>74874999</v>
      </c>
      <c r="G13" s="1">
        <v>79764441</v>
      </c>
      <c r="H13" s="1">
        <v>3774967</v>
      </c>
      <c r="I13" s="1">
        <v>0</v>
      </c>
      <c r="J13" s="1">
        <v>83539408</v>
      </c>
      <c r="K13" s="1">
        <v>76799967</v>
      </c>
      <c r="L13" s="1">
        <v>0</v>
      </c>
      <c r="M13" s="1">
        <v>0</v>
      </c>
      <c r="N13" s="1">
        <f aca="true" t="shared" si="1" ref="N13:N19">SUM(K13:M13)</f>
        <v>76799967</v>
      </c>
    </row>
    <row r="14" spans="1:14" ht="15.75">
      <c r="A14" s="156" t="s">
        <v>142</v>
      </c>
      <c r="B14" s="81" t="s">
        <v>19</v>
      </c>
      <c r="C14" s="1">
        <v>84122969</v>
      </c>
      <c r="D14" s="1">
        <v>1640600</v>
      </c>
      <c r="E14" s="1">
        <v>0</v>
      </c>
      <c r="F14" s="1">
        <f t="shared" si="0"/>
        <v>85763569</v>
      </c>
      <c r="G14" s="1">
        <v>106326999</v>
      </c>
      <c r="H14" s="1">
        <v>1640600</v>
      </c>
      <c r="I14" s="1">
        <v>0</v>
      </c>
      <c r="J14" s="1">
        <v>107967599</v>
      </c>
      <c r="K14" s="1">
        <v>90115831</v>
      </c>
      <c r="L14" s="1">
        <v>0</v>
      </c>
      <c r="M14" s="1">
        <v>0</v>
      </c>
      <c r="N14" s="1">
        <f t="shared" si="1"/>
        <v>90115831</v>
      </c>
    </row>
    <row r="15" spans="1:14" ht="15.75">
      <c r="A15" s="156" t="s">
        <v>143</v>
      </c>
      <c r="B15" s="2" t="s">
        <v>335</v>
      </c>
      <c r="C15" s="1">
        <v>0</v>
      </c>
      <c r="D15" s="1">
        <v>0</v>
      </c>
      <c r="E15" s="1">
        <v>0</v>
      </c>
      <c r="F15" s="1">
        <f t="shared" si="0"/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1"/>
        <v>0</v>
      </c>
    </row>
    <row r="16" spans="1:14" ht="15.75">
      <c r="A16" s="156" t="s">
        <v>144</v>
      </c>
      <c r="B16" s="2" t="s">
        <v>336</v>
      </c>
      <c r="C16" s="1">
        <v>0</v>
      </c>
      <c r="D16" s="1">
        <v>0</v>
      </c>
      <c r="E16" s="1">
        <v>0</v>
      </c>
      <c r="F16" s="1">
        <f t="shared" si="0"/>
        <v>0</v>
      </c>
      <c r="G16" s="1">
        <v>20342559</v>
      </c>
      <c r="H16" s="1">
        <v>0</v>
      </c>
      <c r="I16" s="1">
        <v>0</v>
      </c>
      <c r="J16" s="1">
        <v>20342559</v>
      </c>
      <c r="K16" s="1">
        <v>0</v>
      </c>
      <c r="L16" s="1">
        <v>0</v>
      </c>
      <c r="M16" s="1">
        <v>0</v>
      </c>
      <c r="N16" s="1">
        <f t="shared" si="1"/>
        <v>0</v>
      </c>
    </row>
    <row r="17" spans="1:14" ht="15.75">
      <c r="A17" s="156" t="s">
        <v>145</v>
      </c>
      <c r="B17" s="121" t="s">
        <v>44</v>
      </c>
      <c r="C17" s="1">
        <v>14883125</v>
      </c>
      <c r="D17" s="1">
        <v>0</v>
      </c>
      <c r="E17" s="1">
        <v>0</v>
      </c>
      <c r="F17" s="1">
        <f t="shared" si="0"/>
        <v>14883125</v>
      </c>
      <c r="G17" s="1">
        <v>16635866</v>
      </c>
      <c r="H17" s="1">
        <v>0</v>
      </c>
      <c r="I17" s="1">
        <v>0</v>
      </c>
      <c r="J17" s="1">
        <v>16635866</v>
      </c>
      <c r="K17" s="1">
        <v>9367400</v>
      </c>
      <c r="L17" s="1">
        <v>0</v>
      </c>
      <c r="M17" s="1">
        <v>0</v>
      </c>
      <c r="N17" s="1">
        <f t="shared" si="1"/>
        <v>9367400</v>
      </c>
    </row>
    <row r="18" spans="1:14" ht="15.75">
      <c r="A18" s="156" t="s">
        <v>146</v>
      </c>
      <c r="B18" s="2" t="s">
        <v>45</v>
      </c>
      <c r="C18" s="1">
        <v>3504518</v>
      </c>
      <c r="D18" s="1">
        <v>0</v>
      </c>
      <c r="E18" s="1">
        <v>0</v>
      </c>
      <c r="F18" s="1">
        <f t="shared" si="0"/>
        <v>3504518</v>
      </c>
      <c r="G18" s="1">
        <v>3744548</v>
      </c>
      <c r="H18" s="1">
        <v>0</v>
      </c>
      <c r="I18" s="1">
        <v>0</v>
      </c>
      <c r="J18" s="1">
        <v>3744548</v>
      </c>
      <c r="K18" s="1">
        <v>3624533</v>
      </c>
      <c r="L18" s="1">
        <v>0</v>
      </c>
      <c r="M18" s="1">
        <v>0</v>
      </c>
      <c r="N18" s="1">
        <f t="shared" si="1"/>
        <v>3624533</v>
      </c>
    </row>
    <row r="19" spans="1:14" ht="15.75">
      <c r="A19" s="156" t="s">
        <v>147</v>
      </c>
      <c r="B19" s="2" t="s">
        <v>20</v>
      </c>
      <c r="C19" s="1">
        <v>0</v>
      </c>
      <c r="D19" s="1">
        <v>0</v>
      </c>
      <c r="E19" s="1">
        <v>0</v>
      </c>
      <c r="F19" s="1">
        <f t="shared" si="0"/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1"/>
        <v>0</v>
      </c>
    </row>
    <row r="20" spans="1:14" ht="15.75">
      <c r="A20" s="149" t="s">
        <v>148</v>
      </c>
      <c r="B20" s="167" t="s">
        <v>313</v>
      </c>
      <c r="C20" s="3">
        <f aca="true" t="shared" si="2" ref="C20:N20">SUM(C12:C19)</f>
        <v>517512676</v>
      </c>
      <c r="D20" s="3">
        <f t="shared" si="2"/>
        <v>6344527</v>
      </c>
      <c r="E20" s="3">
        <f t="shared" si="2"/>
        <v>0</v>
      </c>
      <c r="F20" s="3">
        <f t="shared" si="2"/>
        <v>523857203</v>
      </c>
      <c r="G20" s="3">
        <v>591961337</v>
      </c>
      <c r="H20" s="3">
        <v>6344527</v>
      </c>
      <c r="I20" s="3">
        <v>0</v>
      </c>
      <c r="J20" s="3">
        <v>598305864</v>
      </c>
      <c r="K20" s="3">
        <f t="shared" si="2"/>
        <v>541848308</v>
      </c>
      <c r="L20" s="3">
        <f t="shared" si="2"/>
        <v>0</v>
      </c>
      <c r="M20" s="3">
        <f t="shared" si="2"/>
        <v>0</v>
      </c>
      <c r="N20" s="3">
        <f t="shared" si="2"/>
        <v>541848308</v>
      </c>
    </row>
    <row r="21" spans="1:14" ht="15.75">
      <c r="A21" s="152"/>
      <c r="B21" s="167"/>
      <c r="C21" s="3"/>
      <c r="D21" s="3"/>
      <c r="E21" s="3"/>
      <c r="F21" s="3"/>
      <c r="G21" s="1"/>
      <c r="H21" s="1"/>
      <c r="I21" s="1"/>
      <c r="J21" s="1"/>
      <c r="K21" s="1"/>
      <c r="L21" s="1"/>
      <c r="M21" s="1"/>
      <c r="N21" s="1"/>
    </row>
    <row r="22" spans="1:14" ht="15.75">
      <c r="A22" s="149" t="s">
        <v>325</v>
      </c>
      <c r="B22" s="167" t="s">
        <v>23</v>
      </c>
      <c r="C22" s="3"/>
      <c r="D22" s="3"/>
      <c r="E22" s="3"/>
      <c r="F22" s="3"/>
      <c r="G22" s="1"/>
      <c r="H22" s="1"/>
      <c r="I22" s="1"/>
      <c r="J22" s="1"/>
      <c r="K22" s="1"/>
      <c r="L22" s="1"/>
      <c r="M22" s="1"/>
      <c r="N22" s="1"/>
    </row>
    <row r="23" spans="1:14" ht="15.75">
      <c r="A23" s="156" t="s">
        <v>140</v>
      </c>
      <c r="B23" s="81" t="s">
        <v>117</v>
      </c>
      <c r="C23" s="1">
        <v>189954564</v>
      </c>
      <c r="D23" s="1">
        <v>0</v>
      </c>
      <c r="E23" s="1">
        <v>0</v>
      </c>
      <c r="F23" s="1">
        <f>SUM(C23:E23)</f>
        <v>189954564</v>
      </c>
      <c r="G23" s="1">
        <v>195172121</v>
      </c>
      <c r="H23" s="1">
        <v>0</v>
      </c>
      <c r="I23" s="1">
        <v>0</v>
      </c>
      <c r="J23" s="1">
        <v>195172121</v>
      </c>
      <c r="K23" s="1">
        <v>189737299</v>
      </c>
      <c r="L23" s="1">
        <v>0</v>
      </c>
      <c r="M23" s="1">
        <v>0</v>
      </c>
      <c r="N23" s="1">
        <f aca="true" t="shared" si="3" ref="N23:N30">SUM(K23:M23)</f>
        <v>189737299</v>
      </c>
    </row>
    <row r="24" spans="1:14" ht="31.5">
      <c r="A24" s="156" t="s">
        <v>141</v>
      </c>
      <c r="B24" s="81" t="s">
        <v>43</v>
      </c>
      <c r="C24" s="1">
        <v>45109167</v>
      </c>
      <c r="D24" s="1">
        <v>0</v>
      </c>
      <c r="E24" s="1">
        <v>0</v>
      </c>
      <c r="F24" s="1">
        <f aca="true" t="shared" si="4" ref="F24:F30">SUM(C24:E24)</f>
        <v>45109167</v>
      </c>
      <c r="G24" s="1">
        <v>46256769</v>
      </c>
      <c r="H24" s="1">
        <v>0</v>
      </c>
      <c r="I24" s="1">
        <v>0</v>
      </c>
      <c r="J24" s="1">
        <v>46256769</v>
      </c>
      <c r="K24" s="1">
        <v>43588005</v>
      </c>
      <c r="L24" s="1">
        <v>0</v>
      </c>
      <c r="M24" s="1">
        <v>0</v>
      </c>
      <c r="N24" s="1">
        <f t="shared" si="3"/>
        <v>43588005</v>
      </c>
    </row>
    <row r="25" spans="1:14" ht="15.75">
      <c r="A25" s="156" t="s">
        <v>142</v>
      </c>
      <c r="B25" s="81" t="s">
        <v>19</v>
      </c>
      <c r="C25" s="1">
        <v>39826790</v>
      </c>
      <c r="D25" s="1">
        <v>0</v>
      </c>
      <c r="E25" s="1">
        <v>0</v>
      </c>
      <c r="F25" s="1">
        <f t="shared" si="4"/>
        <v>39826790</v>
      </c>
      <c r="G25" s="1">
        <v>52373714</v>
      </c>
      <c r="H25" s="1">
        <v>0</v>
      </c>
      <c r="I25" s="1">
        <v>0</v>
      </c>
      <c r="J25" s="1">
        <v>52373714</v>
      </c>
      <c r="K25" s="1">
        <v>52011457</v>
      </c>
      <c r="L25" s="1">
        <v>0</v>
      </c>
      <c r="M25" s="1">
        <v>0</v>
      </c>
      <c r="N25" s="1">
        <f t="shared" si="3"/>
        <v>52011457</v>
      </c>
    </row>
    <row r="26" spans="1:14" ht="15.75">
      <c r="A26" s="156" t="s">
        <v>143</v>
      </c>
      <c r="B26" s="2" t="s">
        <v>335</v>
      </c>
      <c r="C26" s="1">
        <v>0</v>
      </c>
      <c r="D26" s="1">
        <v>0</v>
      </c>
      <c r="E26" s="1">
        <v>0</v>
      </c>
      <c r="F26" s="1">
        <f t="shared" si="4"/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3"/>
        <v>0</v>
      </c>
    </row>
    <row r="27" spans="1:14" ht="15.75">
      <c r="A27" s="156" t="s">
        <v>144</v>
      </c>
      <c r="B27" s="2" t="s">
        <v>336</v>
      </c>
      <c r="C27" s="1">
        <v>0</v>
      </c>
      <c r="D27" s="1">
        <v>0</v>
      </c>
      <c r="E27" s="1">
        <v>0</v>
      </c>
      <c r="F27" s="1">
        <f t="shared" si="4"/>
        <v>0</v>
      </c>
      <c r="G27" s="1">
        <v>7990000</v>
      </c>
      <c r="H27" s="1">
        <v>0</v>
      </c>
      <c r="I27" s="1">
        <v>0</v>
      </c>
      <c r="J27" s="1">
        <v>7990000</v>
      </c>
      <c r="K27" s="1">
        <v>0</v>
      </c>
      <c r="L27" s="1">
        <v>0</v>
      </c>
      <c r="M27" s="1">
        <v>0</v>
      </c>
      <c r="N27" s="1">
        <f t="shared" si="3"/>
        <v>0</v>
      </c>
    </row>
    <row r="28" spans="1:14" ht="15.75">
      <c r="A28" s="156" t="s">
        <v>145</v>
      </c>
      <c r="B28" s="121" t="s">
        <v>44</v>
      </c>
      <c r="C28" s="1">
        <v>0</v>
      </c>
      <c r="D28" s="1">
        <v>0</v>
      </c>
      <c r="E28" s="1">
        <v>0</v>
      </c>
      <c r="F28" s="1">
        <f t="shared" si="4"/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3"/>
        <v>0</v>
      </c>
    </row>
    <row r="29" spans="1:14" ht="15.75">
      <c r="A29" s="156" t="s">
        <v>146</v>
      </c>
      <c r="B29" s="2" t="s">
        <v>45</v>
      </c>
      <c r="C29" s="1">
        <v>2542510</v>
      </c>
      <c r="D29" s="1">
        <v>0</v>
      </c>
      <c r="E29" s="1">
        <v>0</v>
      </c>
      <c r="F29" s="1">
        <f t="shared" si="4"/>
        <v>2542510</v>
      </c>
      <c r="G29" s="1">
        <v>12937691</v>
      </c>
      <c r="H29" s="1">
        <v>0</v>
      </c>
      <c r="I29" s="1">
        <v>0</v>
      </c>
      <c r="J29" s="1">
        <v>12937691</v>
      </c>
      <c r="K29" s="1">
        <v>12683691</v>
      </c>
      <c r="L29" s="1">
        <v>0</v>
      </c>
      <c r="M29" s="1">
        <v>0</v>
      </c>
      <c r="N29" s="1">
        <v>12683691</v>
      </c>
    </row>
    <row r="30" spans="1:14" ht="15.75">
      <c r="A30" s="156" t="s">
        <v>147</v>
      </c>
      <c r="B30" s="2" t="s">
        <v>20</v>
      </c>
      <c r="C30" s="1">
        <v>0</v>
      </c>
      <c r="D30" s="1">
        <v>0</v>
      </c>
      <c r="E30" s="1">
        <v>0</v>
      </c>
      <c r="F30" s="1">
        <f t="shared" si="4"/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3"/>
        <v>0</v>
      </c>
    </row>
    <row r="31" spans="1:14" ht="15.75">
      <c r="A31" s="149" t="s">
        <v>148</v>
      </c>
      <c r="B31" s="167" t="s">
        <v>313</v>
      </c>
      <c r="C31" s="3">
        <f aca="true" t="shared" si="5" ref="C31:N31">SUM(C23:C30)</f>
        <v>277433031</v>
      </c>
      <c r="D31" s="3">
        <f t="shared" si="5"/>
        <v>0</v>
      </c>
      <c r="E31" s="3">
        <f t="shared" si="5"/>
        <v>0</v>
      </c>
      <c r="F31" s="3">
        <f t="shared" si="5"/>
        <v>277433031</v>
      </c>
      <c r="G31" s="3">
        <v>314730295</v>
      </c>
      <c r="H31" s="3">
        <v>0</v>
      </c>
      <c r="I31" s="3">
        <v>0</v>
      </c>
      <c r="J31" s="3">
        <v>314730295</v>
      </c>
      <c r="K31" s="3">
        <f t="shared" si="5"/>
        <v>298020452</v>
      </c>
      <c r="L31" s="3">
        <f t="shared" si="5"/>
        <v>0</v>
      </c>
      <c r="M31" s="3">
        <f t="shared" si="5"/>
        <v>0</v>
      </c>
      <c r="N31" s="3">
        <f t="shared" si="5"/>
        <v>298020452</v>
      </c>
    </row>
    <row r="32" spans="1:14" ht="15.75">
      <c r="A32" s="152"/>
      <c r="B32" s="167"/>
      <c r="C32" s="3"/>
      <c r="D32" s="3"/>
      <c r="E32" s="3"/>
      <c r="F32" s="3"/>
      <c r="G32" s="1"/>
      <c r="H32" s="1"/>
      <c r="I32" s="1"/>
      <c r="J32" s="1"/>
      <c r="K32" s="1"/>
      <c r="L32" s="1"/>
      <c r="M32" s="1"/>
      <c r="N32" s="1"/>
    </row>
    <row r="33" spans="1:14" ht="15.75">
      <c r="A33" s="149" t="s">
        <v>326</v>
      </c>
      <c r="B33" s="167" t="s">
        <v>24</v>
      </c>
      <c r="C33" s="3"/>
      <c r="D33" s="3"/>
      <c r="E33" s="3"/>
      <c r="F33" s="3"/>
      <c r="G33" s="1"/>
      <c r="H33" s="1"/>
      <c r="I33" s="1"/>
      <c r="J33" s="1"/>
      <c r="K33" s="1"/>
      <c r="L33" s="1"/>
      <c r="M33" s="1"/>
      <c r="N33" s="1"/>
    </row>
    <row r="34" spans="1:14" ht="15.75">
      <c r="A34" s="156" t="s">
        <v>140</v>
      </c>
      <c r="B34" s="81" t="s">
        <v>117</v>
      </c>
      <c r="C34" s="1">
        <v>171771898</v>
      </c>
      <c r="D34" s="1">
        <v>0</v>
      </c>
      <c r="E34" s="1">
        <v>0</v>
      </c>
      <c r="F34" s="1">
        <f>SUM(C34:E34)</f>
        <v>171771898</v>
      </c>
      <c r="G34" s="1">
        <v>178700726</v>
      </c>
      <c r="H34" s="1">
        <v>0</v>
      </c>
      <c r="I34" s="1">
        <v>0</v>
      </c>
      <c r="J34" s="1">
        <v>178700726</v>
      </c>
      <c r="K34" s="1">
        <v>168921634</v>
      </c>
      <c r="L34" s="1">
        <v>0</v>
      </c>
      <c r="M34" s="1">
        <v>0</v>
      </c>
      <c r="N34" s="1">
        <f aca="true" t="shared" si="6" ref="N34:N41">SUM(K34:M34)</f>
        <v>168921634</v>
      </c>
    </row>
    <row r="35" spans="1:14" ht="31.5">
      <c r="A35" s="156" t="s">
        <v>141</v>
      </c>
      <c r="B35" s="81" t="s">
        <v>43</v>
      </c>
      <c r="C35" s="1">
        <v>41368453</v>
      </c>
      <c r="D35" s="1">
        <v>0</v>
      </c>
      <c r="E35" s="1">
        <v>0</v>
      </c>
      <c r="F35" s="1">
        <f aca="true" t="shared" si="7" ref="F35:F41">SUM(C35:E35)</f>
        <v>41368453</v>
      </c>
      <c r="G35" s="1">
        <v>42892555</v>
      </c>
      <c r="H35" s="1">
        <v>0</v>
      </c>
      <c r="I35" s="1">
        <v>0</v>
      </c>
      <c r="J35" s="1">
        <v>42892555</v>
      </c>
      <c r="K35" s="1">
        <v>38605727</v>
      </c>
      <c r="L35" s="1">
        <v>0</v>
      </c>
      <c r="M35" s="1">
        <v>0</v>
      </c>
      <c r="N35" s="1">
        <f t="shared" si="6"/>
        <v>38605727</v>
      </c>
    </row>
    <row r="36" spans="1:14" ht="15.75">
      <c r="A36" s="156" t="s">
        <v>142</v>
      </c>
      <c r="B36" s="81" t="s">
        <v>19</v>
      </c>
      <c r="C36" s="1">
        <v>37678743</v>
      </c>
      <c r="D36" s="1">
        <v>0</v>
      </c>
      <c r="E36" s="1">
        <v>0</v>
      </c>
      <c r="F36" s="1">
        <f t="shared" si="7"/>
        <v>37678743</v>
      </c>
      <c r="G36" s="1">
        <v>44326130</v>
      </c>
      <c r="H36" s="1">
        <v>0</v>
      </c>
      <c r="I36" s="1">
        <v>0</v>
      </c>
      <c r="J36" s="1">
        <v>44326130</v>
      </c>
      <c r="K36" s="1">
        <v>44207633</v>
      </c>
      <c r="L36" s="1">
        <v>0</v>
      </c>
      <c r="M36" s="1">
        <v>0</v>
      </c>
      <c r="N36" s="1">
        <f t="shared" si="6"/>
        <v>44207633</v>
      </c>
    </row>
    <row r="37" spans="1:14" ht="15.75">
      <c r="A37" s="156" t="s">
        <v>143</v>
      </c>
      <c r="B37" s="2" t="s">
        <v>335</v>
      </c>
      <c r="C37" s="1">
        <v>0</v>
      </c>
      <c r="D37" s="1">
        <v>0</v>
      </c>
      <c r="E37" s="1">
        <v>0</v>
      </c>
      <c r="F37" s="1">
        <f t="shared" si="7"/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f t="shared" si="6"/>
        <v>0</v>
      </c>
    </row>
    <row r="38" spans="1:14" ht="15.75">
      <c r="A38" s="156" t="s">
        <v>144</v>
      </c>
      <c r="B38" s="2" t="s">
        <v>336</v>
      </c>
      <c r="C38" s="1">
        <v>0</v>
      </c>
      <c r="D38" s="1">
        <v>0</v>
      </c>
      <c r="E38" s="1">
        <v>0</v>
      </c>
      <c r="F38" s="1">
        <f t="shared" si="7"/>
        <v>0</v>
      </c>
      <c r="G38" s="1">
        <v>5592000</v>
      </c>
      <c r="H38" s="1">
        <v>0</v>
      </c>
      <c r="I38" s="1">
        <v>0</v>
      </c>
      <c r="J38" s="1">
        <v>5592000</v>
      </c>
      <c r="K38" s="1">
        <v>0</v>
      </c>
      <c r="L38" s="1">
        <v>0</v>
      </c>
      <c r="M38" s="1">
        <v>0</v>
      </c>
      <c r="N38" s="1">
        <f t="shared" si="6"/>
        <v>0</v>
      </c>
    </row>
    <row r="39" spans="1:14" ht="15.75">
      <c r="A39" s="156" t="s">
        <v>145</v>
      </c>
      <c r="B39" s="121" t="s">
        <v>44</v>
      </c>
      <c r="C39" s="1">
        <v>0</v>
      </c>
      <c r="D39" s="1">
        <v>0</v>
      </c>
      <c r="E39" s="1">
        <v>0</v>
      </c>
      <c r="F39" s="1">
        <f t="shared" si="7"/>
        <v>0</v>
      </c>
      <c r="G39" s="1">
        <v>501142</v>
      </c>
      <c r="H39" s="1">
        <v>0</v>
      </c>
      <c r="I39" s="1">
        <v>0</v>
      </c>
      <c r="J39" s="1">
        <v>501142</v>
      </c>
      <c r="K39" s="1">
        <v>501142</v>
      </c>
      <c r="L39" s="1">
        <v>0</v>
      </c>
      <c r="M39" s="1">
        <v>0</v>
      </c>
      <c r="N39" s="1">
        <f t="shared" si="6"/>
        <v>501142</v>
      </c>
    </row>
    <row r="40" spans="1:14" ht="15.75">
      <c r="A40" s="156" t="s">
        <v>146</v>
      </c>
      <c r="B40" s="2" t="s">
        <v>45</v>
      </c>
      <c r="C40" s="1">
        <v>0</v>
      </c>
      <c r="D40" s="1">
        <v>0</v>
      </c>
      <c r="E40" s="1">
        <v>0</v>
      </c>
      <c r="F40" s="1">
        <f t="shared" si="7"/>
        <v>0</v>
      </c>
      <c r="G40" s="1">
        <v>8727694</v>
      </c>
      <c r="H40" s="1">
        <v>0</v>
      </c>
      <c r="I40" s="1">
        <v>0</v>
      </c>
      <c r="J40" s="1">
        <v>8727694</v>
      </c>
      <c r="K40" s="1">
        <v>8727694</v>
      </c>
      <c r="L40" s="1">
        <v>0</v>
      </c>
      <c r="M40" s="1">
        <v>0</v>
      </c>
      <c r="N40" s="1">
        <f t="shared" si="6"/>
        <v>8727694</v>
      </c>
    </row>
    <row r="41" spans="1:14" ht="15.75">
      <c r="A41" s="156" t="s">
        <v>147</v>
      </c>
      <c r="B41" s="2" t="s">
        <v>20</v>
      </c>
      <c r="C41" s="1">
        <v>0</v>
      </c>
      <c r="D41" s="1">
        <v>0</v>
      </c>
      <c r="E41" s="1">
        <v>0</v>
      </c>
      <c r="F41" s="1">
        <f t="shared" si="7"/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t="shared" si="6"/>
        <v>0</v>
      </c>
    </row>
    <row r="42" spans="1:14" ht="15.75">
      <c r="A42" s="149" t="s">
        <v>148</v>
      </c>
      <c r="B42" s="167" t="s">
        <v>313</v>
      </c>
      <c r="C42" s="3">
        <f aca="true" t="shared" si="8" ref="C42:N42">SUM(C34:C41)</f>
        <v>250819094</v>
      </c>
      <c r="D42" s="3">
        <f t="shared" si="8"/>
        <v>0</v>
      </c>
      <c r="E42" s="3">
        <f t="shared" si="8"/>
        <v>0</v>
      </c>
      <c r="F42" s="3">
        <f t="shared" si="8"/>
        <v>250819094</v>
      </c>
      <c r="G42" s="3">
        <v>280740247</v>
      </c>
      <c r="H42" s="3">
        <v>0</v>
      </c>
      <c r="I42" s="3">
        <v>0</v>
      </c>
      <c r="J42" s="3">
        <v>280740247</v>
      </c>
      <c r="K42" s="3">
        <f t="shared" si="8"/>
        <v>260963830</v>
      </c>
      <c r="L42" s="3">
        <f t="shared" si="8"/>
        <v>0</v>
      </c>
      <c r="M42" s="3">
        <f t="shared" si="8"/>
        <v>0</v>
      </c>
      <c r="N42" s="3">
        <f t="shared" si="8"/>
        <v>260963830</v>
      </c>
    </row>
    <row r="43" spans="1:14" ht="15.75">
      <c r="A43" s="152"/>
      <c r="B43" s="167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</row>
    <row r="44" spans="1:14" ht="15.75">
      <c r="A44" s="149" t="s">
        <v>327</v>
      </c>
      <c r="B44" s="167" t="s">
        <v>25</v>
      </c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</row>
    <row r="45" spans="1:14" ht="15.75">
      <c r="A45" s="156" t="s">
        <v>140</v>
      </c>
      <c r="B45" s="81" t="s">
        <v>117</v>
      </c>
      <c r="C45" s="1">
        <v>172666788</v>
      </c>
      <c r="D45" s="1">
        <v>0</v>
      </c>
      <c r="E45" s="1">
        <v>0</v>
      </c>
      <c r="F45" s="1">
        <f>SUM(C45:E45)</f>
        <v>172666788</v>
      </c>
      <c r="G45" s="1">
        <v>177094466</v>
      </c>
      <c r="H45" s="1">
        <v>0</v>
      </c>
      <c r="I45" s="1">
        <v>0</v>
      </c>
      <c r="J45" s="1">
        <v>177094466</v>
      </c>
      <c r="K45" s="1">
        <v>175074999</v>
      </c>
      <c r="L45" s="1">
        <v>0</v>
      </c>
      <c r="M45" s="1">
        <v>0</v>
      </c>
      <c r="N45" s="1">
        <f aca="true" t="shared" si="9" ref="N45:N52">SUM(K45:M45)</f>
        <v>175074999</v>
      </c>
    </row>
    <row r="46" spans="1:14" ht="31.5">
      <c r="A46" s="156" t="s">
        <v>141</v>
      </c>
      <c r="B46" s="81" t="s">
        <v>43</v>
      </c>
      <c r="C46" s="1">
        <v>41280764</v>
      </c>
      <c r="D46" s="1">
        <v>0</v>
      </c>
      <c r="E46" s="1">
        <v>0</v>
      </c>
      <c r="F46" s="1">
        <f aca="true" t="shared" si="10" ref="F46:F52">SUM(C46:E46)</f>
        <v>41280764</v>
      </c>
      <c r="G46" s="1">
        <v>42254812</v>
      </c>
      <c r="H46" s="1">
        <v>0</v>
      </c>
      <c r="I46" s="1">
        <v>0</v>
      </c>
      <c r="J46" s="1">
        <v>42254812</v>
      </c>
      <c r="K46" s="1">
        <v>40140678</v>
      </c>
      <c r="L46" s="1">
        <v>0</v>
      </c>
      <c r="M46" s="1">
        <v>0</v>
      </c>
      <c r="N46" s="1">
        <f t="shared" si="9"/>
        <v>40140678</v>
      </c>
    </row>
    <row r="47" spans="1:14" ht="15.75">
      <c r="A47" s="156" t="s">
        <v>142</v>
      </c>
      <c r="B47" s="81" t="s">
        <v>19</v>
      </c>
      <c r="C47" s="1">
        <v>36868338</v>
      </c>
      <c r="D47" s="1">
        <v>0</v>
      </c>
      <c r="E47" s="1">
        <v>0</v>
      </c>
      <c r="F47" s="1">
        <f t="shared" si="10"/>
        <v>36868338</v>
      </c>
      <c r="G47" s="1">
        <v>44972930</v>
      </c>
      <c r="H47" s="1">
        <v>0</v>
      </c>
      <c r="I47" s="1">
        <v>0</v>
      </c>
      <c r="J47" s="1">
        <v>44972930</v>
      </c>
      <c r="K47" s="1">
        <v>44812104</v>
      </c>
      <c r="L47" s="1">
        <v>0</v>
      </c>
      <c r="M47" s="1">
        <v>0</v>
      </c>
      <c r="N47" s="1">
        <f t="shared" si="9"/>
        <v>44812104</v>
      </c>
    </row>
    <row r="48" spans="1:14" ht="15.75">
      <c r="A48" s="156" t="s">
        <v>143</v>
      </c>
      <c r="B48" s="2" t="s">
        <v>335</v>
      </c>
      <c r="C48" s="1">
        <v>0</v>
      </c>
      <c r="D48" s="1">
        <v>0</v>
      </c>
      <c r="E48" s="1">
        <v>0</v>
      </c>
      <c r="F48" s="1">
        <f t="shared" si="10"/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9"/>
        <v>0</v>
      </c>
    </row>
    <row r="49" spans="1:14" ht="15.75">
      <c r="A49" s="156" t="s">
        <v>144</v>
      </c>
      <c r="B49" s="2" t="s">
        <v>336</v>
      </c>
      <c r="C49" s="1">
        <v>0</v>
      </c>
      <c r="D49" s="1">
        <v>0</v>
      </c>
      <c r="E49" s="1">
        <v>0</v>
      </c>
      <c r="F49" s="1">
        <f t="shared" si="10"/>
        <v>0</v>
      </c>
      <c r="G49" s="1">
        <v>6815000</v>
      </c>
      <c r="H49" s="1">
        <v>0</v>
      </c>
      <c r="I49" s="1">
        <v>0</v>
      </c>
      <c r="J49" s="1">
        <v>6815000</v>
      </c>
      <c r="K49" s="1">
        <v>0</v>
      </c>
      <c r="L49" s="1">
        <v>0</v>
      </c>
      <c r="M49" s="1">
        <v>0</v>
      </c>
      <c r="N49" s="1">
        <f t="shared" si="9"/>
        <v>0</v>
      </c>
    </row>
    <row r="50" spans="1:14" ht="15.75">
      <c r="A50" s="156" t="s">
        <v>145</v>
      </c>
      <c r="B50" s="121" t="s">
        <v>44</v>
      </c>
      <c r="C50" s="1">
        <v>0</v>
      </c>
      <c r="D50" s="1">
        <v>0</v>
      </c>
      <c r="E50" s="1">
        <v>0</v>
      </c>
      <c r="F50" s="1">
        <f t="shared" si="10"/>
        <v>0</v>
      </c>
      <c r="G50" s="1">
        <v>162560</v>
      </c>
      <c r="H50" s="1">
        <v>0</v>
      </c>
      <c r="I50" s="1">
        <v>0</v>
      </c>
      <c r="J50" s="1">
        <v>162560</v>
      </c>
      <c r="K50" s="1">
        <v>162560</v>
      </c>
      <c r="L50" s="1">
        <v>0</v>
      </c>
      <c r="M50" s="1">
        <v>0</v>
      </c>
      <c r="N50" s="1">
        <f t="shared" si="9"/>
        <v>162560</v>
      </c>
    </row>
    <row r="51" spans="1:14" ht="15.75">
      <c r="A51" s="156" t="s">
        <v>146</v>
      </c>
      <c r="B51" s="2" t="s">
        <v>45</v>
      </c>
      <c r="C51" s="1">
        <v>0</v>
      </c>
      <c r="D51" s="1">
        <v>0</v>
      </c>
      <c r="E51" s="1">
        <v>0</v>
      </c>
      <c r="F51" s="1">
        <f t="shared" si="10"/>
        <v>0</v>
      </c>
      <c r="G51" s="1">
        <v>6141887</v>
      </c>
      <c r="H51" s="1">
        <v>0</v>
      </c>
      <c r="I51" s="1">
        <v>0</v>
      </c>
      <c r="J51" s="1">
        <v>6141887</v>
      </c>
      <c r="K51" s="1">
        <v>6141887</v>
      </c>
      <c r="L51" s="1">
        <v>0</v>
      </c>
      <c r="M51" s="1">
        <v>0</v>
      </c>
      <c r="N51" s="1">
        <f t="shared" si="9"/>
        <v>6141887</v>
      </c>
    </row>
    <row r="52" spans="1:14" ht="15.75">
      <c r="A52" s="156" t="s">
        <v>147</v>
      </c>
      <c r="B52" s="2" t="s">
        <v>20</v>
      </c>
      <c r="C52" s="1">
        <v>0</v>
      </c>
      <c r="D52" s="1">
        <v>0</v>
      </c>
      <c r="E52" s="1">
        <v>0</v>
      </c>
      <c r="F52" s="1">
        <f t="shared" si="10"/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f t="shared" si="9"/>
        <v>0</v>
      </c>
    </row>
    <row r="53" spans="1:14" ht="15.75">
      <c r="A53" s="149" t="s">
        <v>148</v>
      </c>
      <c r="B53" s="167" t="s">
        <v>313</v>
      </c>
      <c r="C53" s="3">
        <f aca="true" t="shared" si="11" ref="C53:N53">SUM(C45:C52)</f>
        <v>250815890</v>
      </c>
      <c r="D53" s="3">
        <f t="shared" si="11"/>
        <v>0</v>
      </c>
      <c r="E53" s="3">
        <f t="shared" si="11"/>
        <v>0</v>
      </c>
      <c r="F53" s="3">
        <f t="shared" si="11"/>
        <v>250815890</v>
      </c>
      <c r="G53" s="3">
        <v>277441655</v>
      </c>
      <c r="H53" s="3">
        <v>0</v>
      </c>
      <c r="I53" s="3">
        <v>0</v>
      </c>
      <c r="J53" s="3">
        <v>277441655</v>
      </c>
      <c r="K53" s="3">
        <f t="shared" si="11"/>
        <v>266332228</v>
      </c>
      <c r="L53" s="3">
        <f t="shared" si="11"/>
        <v>0</v>
      </c>
      <c r="M53" s="3">
        <f t="shared" si="11"/>
        <v>0</v>
      </c>
      <c r="N53" s="3">
        <f t="shared" si="11"/>
        <v>266332228</v>
      </c>
    </row>
    <row r="54" spans="1:14" ht="15.75">
      <c r="A54" s="152"/>
      <c r="B54" s="167"/>
      <c r="C54" s="3"/>
      <c r="D54" s="3"/>
      <c r="E54" s="3"/>
      <c r="F54" s="3"/>
      <c r="G54" s="1"/>
      <c r="H54" s="1"/>
      <c r="I54" s="1"/>
      <c r="J54" s="1"/>
      <c r="K54" s="1"/>
      <c r="L54" s="1"/>
      <c r="M54" s="1"/>
      <c r="N54" s="1"/>
    </row>
    <row r="55" spans="1:14" ht="15.75">
      <c r="A55" s="149" t="s">
        <v>328</v>
      </c>
      <c r="B55" s="167" t="s">
        <v>37</v>
      </c>
      <c r="C55" s="3"/>
      <c r="D55" s="3"/>
      <c r="E55" s="3"/>
      <c r="F55" s="3"/>
      <c r="G55" s="1"/>
      <c r="H55" s="1"/>
      <c r="I55" s="1"/>
      <c r="J55" s="1"/>
      <c r="K55" s="1"/>
      <c r="L55" s="1"/>
      <c r="M55" s="1"/>
      <c r="N55" s="1"/>
    </row>
    <row r="56" spans="1:14" ht="15.75">
      <c r="A56" s="156" t="s">
        <v>140</v>
      </c>
      <c r="B56" s="81" t="s">
        <v>117</v>
      </c>
      <c r="C56" s="1">
        <v>67602900</v>
      </c>
      <c r="D56" s="1">
        <v>0</v>
      </c>
      <c r="E56" s="1">
        <v>0</v>
      </c>
      <c r="F56" s="1">
        <f>SUM(C56:E56)</f>
        <v>67602900</v>
      </c>
      <c r="G56" s="1">
        <v>70336216</v>
      </c>
      <c r="H56" s="1">
        <v>819500</v>
      </c>
      <c r="I56" s="1">
        <v>0</v>
      </c>
      <c r="J56" s="1">
        <v>71155716</v>
      </c>
      <c r="K56" s="1">
        <v>61009358</v>
      </c>
      <c r="L56" s="1">
        <v>819500</v>
      </c>
      <c r="M56" s="1">
        <v>0</v>
      </c>
      <c r="N56" s="1">
        <f aca="true" t="shared" si="12" ref="N56:N63">SUM(K56:M56)</f>
        <v>61828858</v>
      </c>
    </row>
    <row r="57" spans="1:14" ht="31.5">
      <c r="A57" s="156" t="s">
        <v>141</v>
      </c>
      <c r="B57" s="81" t="s">
        <v>43</v>
      </c>
      <c r="C57" s="1">
        <v>14460803</v>
      </c>
      <c r="D57" s="1">
        <v>0</v>
      </c>
      <c r="E57" s="1">
        <v>0</v>
      </c>
      <c r="F57" s="1">
        <f aca="true" t="shared" si="13" ref="F57:F63">SUM(C57:E57)</f>
        <v>14460803</v>
      </c>
      <c r="G57" s="1">
        <v>15156172</v>
      </c>
      <c r="H57" s="1">
        <v>180290</v>
      </c>
      <c r="I57" s="1">
        <v>0</v>
      </c>
      <c r="J57" s="1">
        <v>15336462</v>
      </c>
      <c r="K57" s="1">
        <v>13144313</v>
      </c>
      <c r="L57" s="1">
        <v>180290</v>
      </c>
      <c r="M57" s="1">
        <v>0</v>
      </c>
      <c r="N57" s="1">
        <f t="shared" si="12"/>
        <v>13324603</v>
      </c>
    </row>
    <row r="58" spans="1:14" ht="15.75">
      <c r="A58" s="156" t="s">
        <v>142</v>
      </c>
      <c r="B58" s="81" t="s">
        <v>19</v>
      </c>
      <c r="C58" s="1">
        <v>224099000</v>
      </c>
      <c r="D58" s="1">
        <v>0</v>
      </c>
      <c r="E58" s="1">
        <v>0</v>
      </c>
      <c r="F58" s="1">
        <f t="shared" si="13"/>
        <v>224099000</v>
      </c>
      <c r="G58" s="1">
        <v>237951147</v>
      </c>
      <c r="H58" s="1">
        <v>925210</v>
      </c>
      <c r="I58" s="1">
        <v>0</v>
      </c>
      <c r="J58" s="1">
        <v>238876357</v>
      </c>
      <c r="K58" s="1">
        <v>230678642</v>
      </c>
      <c r="L58" s="1">
        <v>925210</v>
      </c>
      <c r="M58" s="1">
        <v>0</v>
      </c>
      <c r="N58" s="1">
        <f t="shared" si="12"/>
        <v>231603852</v>
      </c>
    </row>
    <row r="59" spans="1:14" ht="15.75">
      <c r="A59" s="156" t="s">
        <v>143</v>
      </c>
      <c r="B59" s="2" t="s">
        <v>335</v>
      </c>
      <c r="C59" s="1">
        <v>0</v>
      </c>
      <c r="D59" s="1">
        <v>0</v>
      </c>
      <c r="E59" s="1">
        <v>0</v>
      </c>
      <c r="F59" s="1">
        <f t="shared" si="13"/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f t="shared" si="12"/>
        <v>0</v>
      </c>
    </row>
    <row r="60" spans="1:14" ht="15.75">
      <c r="A60" s="156" t="s">
        <v>144</v>
      </c>
      <c r="B60" s="2" t="s">
        <v>336</v>
      </c>
      <c r="C60" s="1">
        <v>0</v>
      </c>
      <c r="D60" s="1">
        <v>0</v>
      </c>
      <c r="E60" s="1">
        <v>0</v>
      </c>
      <c r="F60" s="1">
        <f t="shared" si="13"/>
        <v>0</v>
      </c>
      <c r="G60" s="1">
        <v>36295455</v>
      </c>
      <c r="H60" s="1">
        <v>0</v>
      </c>
      <c r="I60" s="1">
        <v>0</v>
      </c>
      <c r="J60" s="1">
        <v>36295455</v>
      </c>
      <c r="K60" s="1">
        <v>0</v>
      </c>
      <c r="L60" s="1">
        <v>0</v>
      </c>
      <c r="M60" s="1">
        <v>0</v>
      </c>
      <c r="N60" s="1">
        <f t="shared" si="12"/>
        <v>0</v>
      </c>
    </row>
    <row r="61" spans="1:14" ht="15.75">
      <c r="A61" s="156" t="s">
        <v>145</v>
      </c>
      <c r="B61" s="121" t="s">
        <v>44</v>
      </c>
      <c r="C61" s="1">
        <v>0</v>
      </c>
      <c r="D61" s="1">
        <v>0</v>
      </c>
      <c r="E61" s="1">
        <v>0</v>
      </c>
      <c r="F61" s="1">
        <f t="shared" si="13"/>
        <v>0</v>
      </c>
      <c r="G61" s="1">
        <v>426000</v>
      </c>
      <c r="H61" s="1">
        <v>0</v>
      </c>
      <c r="I61" s="1">
        <v>0</v>
      </c>
      <c r="J61" s="1">
        <v>426000</v>
      </c>
      <c r="K61" s="1">
        <v>425302</v>
      </c>
      <c r="L61" s="1">
        <v>0</v>
      </c>
      <c r="M61" s="1">
        <v>0</v>
      </c>
      <c r="N61" s="1">
        <f t="shared" si="12"/>
        <v>425302</v>
      </c>
    </row>
    <row r="62" spans="1:14" ht="15.75">
      <c r="A62" s="156" t="s">
        <v>146</v>
      </c>
      <c r="B62" s="2" t="s">
        <v>45</v>
      </c>
      <c r="C62" s="1">
        <v>0</v>
      </c>
      <c r="D62" s="1">
        <v>0</v>
      </c>
      <c r="E62" s="1">
        <v>0</v>
      </c>
      <c r="F62" s="1">
        <f t="shared" si="13"/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f t="shared" si="12"/>
        <v>0</v>
      </c>
    </row>
    <row r="63" spans="1:14" ht="15.75">
      <c r="A63" s="156" t="s">
        <v>147</v>
      </c>
      <c r="B63" s="2" t="s">
        <v>20</v>
      </c>
      <c r="C63" s="1">
        <v>0</v>
      </c>
      <c r="D63" s="1">
        <v>0</v>
      </c>
      <c r="E63" s="1">
        <v>0</v>
      </c>
      <c r="F63" s="1">
        <f t="shared" si="13"/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f t="shared" si="12"/>
        <v>0</v>
      </c>
    </row>
    <row r="64" spans="1:14" ht="15.75">
      <c r="A64" s="149" t="s">
        <v>148</v>
      </c>
      <c r="B64" s="167" t="s">
        <v>313</v>
      </c>
      <c r="C64" s="3">
        <f aca="true" t="shared" si="14" ref="C64:N64">SUM(C56:C63)</f>
        <v>306162703</v>
      </c>
      <c r="D64" s="3">
        <f t="shared" si="14"/>
        <v>0</v>
      </c>
      <c r="E64" s="3">
        <f t="shared" si="14"/>
        <v>0</v>
      </c>
      <c r="F64" s="3">
        <f t="shared" si="14"/>
        <v>306162703</v>
      </c>
      <c r="G64" s="3">
        <v>360164990</v>
      </c>
      <c r="H64" s="3">
        <v>1925000</v>
      </c>
      <c r="I64" s="3">
        <v>0</v>
      </c>
      <c r="J64" s="3">
        <v>362089990</v>
      </c>
      <c r="K64" s="3">
        <f t="shared" si="14"/>
        <v>305257615</v>
      </c>
      <c r="L64" s="3">
        <f t="shared" si="14"/>
        <v>1925000</v>
      </c>
      <c r="M64" s="3">
        <f t="shared" si="14"/>
        <v>0</v>
      </c>
      <c r="N64" s="3">
        <f t="shared" si="14"/>
        <v>307182615</v>
      </c>
    </row>
    <row r="65" spans="1:14" ht="15.75">
      <c r="A65" s="152"/>
      <c r="B65" s="167"/>
      <c r="C65" s="3"/>
      <c r="D65" s="3"/>
      <c r="E65" s="3"/>
      <c r="F65" s="3"/>
      <c r="G65" s="1"/>
      <c r="H65" s="1"/>
      <c r="I65" s="1"/>
      <c r="J65" s="1"/>
      <c r="K65" s="1"/>
      <c r="L65" s="1"/>
      <c r="M65" s="1"/>
      <c r="N65" s="1"/>
    </row>
    <row r="66" spans="1:14" ht="15.75">
      <c r="A66" s="152"/>
      <c r="B66" s="167"/>
      <c r="C66" s="3"/>
      <c r="D66" s="3"/>
      <c r="E66" s="3"/>
      <c r="F66" s="3"/>
      <c r="G66" s="1"/>
      <c r="H66" s="1"/>
      <c r="I66" s="1"/>
      <c r="J66" s="1"/>
      <c r="K66" s="1"/>
      <c r="L66" s="1"/>
      <c r="M66" s="1"/>
      <c r="N66" s="1"/>
    </row>
    <row r="67" spans="1:14" ht="15.75">
      <c r="A67" s="149" t="s">
        <v>329</v>
      </c>
      <c r="B67" s="167" t="s">
        <v>36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56" t="s">
        <v>140</v>
      </c>
      <c r="B68" s="81" t="s">
        <v>117</v>
      </c>
      <c r="C68" s="1">
        <v>190648955</v>
      </c>
      <c r="D68" s="1">
        <v>0</v>
      </c>
      <c r="E68" s="1">
        <v>0</v>
      </c>
      <c r="F68" s="1">
        <f>SUM(C68:E68)</f>
        <v>190648955</v>
      </c>
      <c r="G68" s="1">
        <v>218791769</v>
      </c>
      <c r="H68" s="1">
        <v>0</v>
      </c>
      <c r="I68" s="1">
        <v>0</v>
      </c>
      <c r="J68" s="1">
        <v>218791769</v>
      </c>
      <c r="K68" s="1">
        <v>166575633</v>
      </c>
      <c r="L68" s="1">
        <v>0</v>
      </c>
      <c r="M68" s="1">
        <v>0</v>
      </c>
      <c r="N68" s="1">
        <f aca="true" t="shared" si="15" ref="N68:N75">SUM(K68:M68)</f>
        <v>166575633</v>
      </c>
    </row>
    <row r="69" spans="1:14" ht="31.5">
      <c r="A69" s="156" t="s">
        <v>141</v>
      </c>
      <c r="B69" s="81" t="s">
        <v>43</v>
      </c>
      <c r="C69" s="1">
        <v>45060048</v>
      </c>
      <c r="D69" s="1">
        <v>0</v>
      </c>
      <c r="E69" s="1">
        <v>0</v>
      </c>
      <c r="F69" s="1">
        <f aca="true" t="shared" si="16" ref="F69:F75">SUM(C69:E69)</f>
        <v>45060048</v>
      </c>
      <c r="G69" s="1">
        <v>51390038</v>
      </c>
      <c r="H69" s="1">
        <v>0</v>
      </c>
      <c r="I69" s="1">
        <v>0</v>
      </c>
      <c r="J69" s="1">
        <v>51390038</v>
      </c>
      <c r="K69" s="1">
        <v>40186276</v>
      </c>
      <c r="L69" s="1">
        <v>0</v>
      </c>
      <c r="M69" s="1">
        <v>0</v>
      </c>
      <c r="N69" s="1">
        <f t="shared" si="15"/>
        <v>40186276</v>
      </c>
    </row>
    <row r="70" spans="1:14" ht="15.75">
      <c r="A70" s="156" t="s">
        <v>142</v>
      </c>
      <c r="B70" s="81" t="s">
        <v>19</v>
      </c>
      <c r="C70" s="1">
        <v>34611028</v>
      </c>
      <c r="D70" s="1">
        <v>0</v>
      </c>
      <c r="E70" s="1">
        <v>0</v>
      </c>
      <c r="F70" s="1">
        <f t="shared" si="16"/>
        <v>34611028</v>
      </c>
      <c r="G70" s="1">
        <v>37177378</v>
      </c>
      <c r="H70" s="1">
        <v>0</v>
      </c>
      <c r="I70" s="1">
        <v>0</v>
      </c>
      <c r="J70" s="1">
        <v>37177378</v>
      </c>
      <c r="K70" s="1">
        <v>37177378</v>
      </c>
      <c r="L70" s="1">
        <v>0</v>
      </c>
      <c r="M70" s="1">
        <v>0</v>
      </c>
      <c r="N70" s="1">
        <f t="shared" si="15"/>
        <v>37177378</v>
      </c>
    </row>
    <row r="71" spans="1:14" ht="15.75">
      <c r="A71" s="156" t="s">
        <v>143</v>
      </c>
      <c r="B71" s="2" t="s">
        <v>335</v>
      </c>
      <c r="C71" s="1">
        <v>0</v>
      </c>
      <c r="D71" s="1">
        <v>0</v>
      </c>
      <c r="E71" s="1">
        <v>0</v>
      </c>
      <c r="F71" s="1">
        <f t="shared" si="16"/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f t="shared" si="15"/>
        <v>0</v>
      </c>
    </row>
    <row r="72" spans="1:14" ht="15.75">
      <c r="A72" s="156" t="s">
        <v>144</v>
      </c>
      <c r="B72" s="2" t="s">
        <v>336</v>
      </c>
      <c r="C72" s="1">
        <v>0</v>
      </c>
      <c r="D72" s="1">
        <v>0</v>
      </c>
      <c r="E72" s="1">
        <v>0</v>
      </c>
      <c r="F72" s="1">
        <f t="shared" si="16"/>
        <v>0</v>
      </c>
      <c r="G72" s="1">
        <v>8891000</v>
      </c>
      <c r="H72" s="1">
        <v>0</v>
      </c>
      <c r="I72" s="1">
        <v>0</v>
      </c>
      <c r="J72" s="1">
        <v>8891000</v>
      </c>
      <c r="K72" s="1">
        <v>0</v>
      </c>
      <c r="L72" s="1">
        <v>0</v>
      </c>
      <c r="M72" s="1">
        <v>0</v>
      </c>
      <c r="N72" s="1">
        <f t="shared" si="15"/>
        <v>0</v>
      </c>
    </row>
    <row r="73" spans="1:14" ht="15.75">
      <c r="A73" s="156" t="s">
        <v>145</v>
      </c>
      <c r="B73" s="121" t="s">
        <v>44</v>
      </c>
      <c r="C73" s="1">
        <v>0</v>
      </c>
      <c r="D73" s="1">
        <v>0</v>
      </c>
      <c r="E73" s="1">
        <v>0</v>
      </c>
      <c r="F73" s="1">
        <f t="shared" si="16"/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f t="shared" si="15"/>
        <v>0</v>
      </c>
    </row>
    <row r="74" spans="1:14" ht="15.75">
      <c r="A74" s="156" t="s">
        <v>146</v>
      </c>
      <c r="B74" s="2" t="s">
        <v>45</v>
      </c>
      <c r="C74" s="1">
        <v>750000</v>
      </c>
      <c r="D74" s="1">
        <v>0</v>
      </c>
      <c r="E74" s="1">
        <v>0</v>
      </c>
      <c r="F74" s="1">
        <f t="shared" si="16"/>
        <v>750000</v>
      </c>
      <c r="G74" s="1">
        <v>6092284</v>
      </c>
      <c r="H74" s="1">
        <v>0</v>
      </c>
      <c r="I74" s="1">
        <v>0</v>
      </c>
      <c r="J74" s="1">
        <v>6092284</v>
      </c>
      <c r="K74" s="1">
        <v>5739883</v>
      </c>
      <c r="L74" s="1">
        <v>0</v>
      </c>
      <c r="M74" s="1">
        <v>0</v>
      </c>
      <c r="N74" s="1">
        <f t="shared" si="15"/>
        <v>5739883</v>
      </c>
    </row>
    <row r="75" spans="1:14" ht="15.75">
      <c r="A75" s="156" t="s">
        <v>147</v>
      </c>
      <c r="B75" s="2" t="s">
        <v>20</v>
      </c>
      <c r="C75" s="1">
        <v>0</v>
      </c>
      <c r="D75" s="1">
        <v>0</v>
      </c>
      <c r="E75" s="1">
        <v>0</v>
      </c>
      <c r="F75" s="1">
        <f t="shared" si="16"/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f t="shared" si="15"/>
        <v>0</v>
      </c>
    </row>
    <row r="76" spans="1:14" ht="15.75">
      <c r="A76" s="149" t="s">
        <v>148</v>
      </c>
      <c r="B76" s="167" t="s">
        <v>313</v>
      </c>
      <c r="C76" s="3">
        <f aca="true" t="shared" si="17" ref="C76:N76">SUM(C68:C75)</f>
        <v>271070031</v>
      </c>
      <c r="D76" s="3">
        <f t="shared" si="17"/>
        <v>0</v>
      </c>
      <c r="E76" s="3">
        <f t="shared" si="17"/>
        <v>0</v>
      </c>
      <c r="F76" s="3">
        <f t="shared" si="17"/>
        <v>271070031</v>
      </c>
      <c r="G76" s="3">
        <v>322342469</v>
      </c>
      <c r="H76" s="3">
        <v>0</v>
      </c>
      <c r="I76" s="3">
        <v>0</v>
      </c>
      <c r="J76" s="3">
        <v>322342469</v>
      </c>
      <c r="K76" s="3">
        <f t="shared" si="17"/>
        <v>249679170</v>
      </c>
      <c r="L76" s="3">
        <f t="shared" si="17"/>
        <v>0</v>
      </c>
      <c r="M76" s="3">
        <f t="shared" si="17"/>
        <v>0</v>
      </c>
      <c r="N76" s="3">
        <f t="shared" si="17"/>
        <v>249679170</v>
      </c>
    </row>
    <row r="77" spans="1:14" ht="15.75">
      <c r="A77" s="152"/>
      <c r="B77" s="167"/>
      <c r="C77" s="3"/>
      <c r="D77" s="3"/>
      <c r="E77" s="3"/>
      <c r="F77" s="3"/>
      <c r="G77" s="1"/>
      <c r="H77" s="1"/>
      <c r="I77" s="1"/>
      <c r="J77" s="1"/>
      <c r="K77" s="1"/>
      <c r="L77" s="1"/>
      <c r="M77" s="1"/>
      <c r="N77" s="1"/>
    </row>
    <row r="78" spans="1:14" ht="31.5">
      <c r="A78" s="149" t="s">
        <v>330</v>
      </c>
      <c r="B78" s="163" t="s">
        <v>414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56" t="s">
        <v>140</v>
      </c>
      <c r="B79" s="81" t="s">
        <v>117</v>
      </c>
      <c r="C79" s="1">
        <v>49576902</v>
      </c>
      <c r="D79" s="1">
        <v>0</v>
      </c>
      <c r="E79" s="1">
        <v>0</v>
      </c>
      <c r="F79" s="1">
        <f>SUM(C79:E79)</f>
        <v>49576902</v>
      </c>
      <c r="G79" s="1">
        <v>55667317</v>
      </c>
      <c r="H79" s="1">
        <v>0</v>
      </c>
      <c r="I79" s="1">
        <v>0</v>
      </c>
      <c r="J79" s="1">
        <v>55667317</v>
      </c>
      <c r="K79" s="1">
        <v>54196260</v>
      </c>
      <c r="L79" s="1">
        <v>0</v>
      </c>
      <c r="M79" s="1">
        <v>0</v>
      </c>
      <c r="N79" s="1">
        <f aca="true" t="shared" si="18" ref="N79:N86">SUM(K79:M79)</f>
        <v>54196260</v>
      </c>
    </row>
    <row r="80" spans="1:14" ht="31.5">
      <c r="A80" s="156" t="s">
        <v>141</v>
      </c>
      <c r="B80" s="81" t="s">
        <v>43</v>
      </c>
      <c r="C80" s="1">
        <v>10535796</v>
      </c>
      <c r="D80" s="1">
        <v>0</v>
      </c>
      <c r="E80" s="1">
        <v>0</v>
      </c>
      <c r="F80" s="1">
        <f aca="true" t="shared" si="19" ref="F80:F86">SUM(C80:E80)</f>
        <v>10535796</v>
      </c>
      <c r="G80" s="1">
        <v>12407696</v>
      </c>
      <c r="H80" s="1">
        <v>0</v>
      </c>
      <c r="I80" s="1">
        <v>0</v>
      </c>
      <c r="J80" s="1">
        <v>12407696</v>
      </c>
      <c r="K80" s="1">
        <v>12307369</v>
      </c>
      <c r="L80" s="1">
        <v>0</v>
      </c>
      <c r="M80" s="1">
        <v>0</v>
      </c>
      <c r="N80" s="1">
        <f t="shared" si="18"/>
        <v>12307369</v>
      </c>
    </row>
    <row r="81" spans="1:14" ht="15.75">
      <c r="A81" s="156" t="s">
        <v>142</v>
      </c>
      <c r="B81" s="81" t="s">
        <v>19</v>
      </c>
      <c r="C81" s="1">
        <v>34192794</v>
      </c>
      <c r="D81" s="1">
        <v>0</v>
      </c>
      <c r="E81" s="1">
        <v>0</v>
      </c>
      <c r="F81" s="1">
        <f t="shared" si="19"/>
        <v>34192794</v>
      </c>
      <c r="G81" s="1">
        <v>40247881</v>
      </c>
      <c r="H81" s="1">
        <v>0</v>
      </c>
      <c r="I81" s="1">
        <v>0</v>
      </c>
      <c r="J81" s="1">
        <v>40247881</v>
      </c>
      <c r="K81" s="1">
        <v>36372854</v>
      </c>
      <c r="L81" s="1">
        <v>0</v>
      </c>
      <c r="M81" s="1">
        <v>0</v>
      </c>
      <c r="N81" s="1">
        <f t="shared" si="18"/>
        <v>36372854</v>
      </c>
    </row>
    <row r="82" spans="1:14" ht="15.75">
      <c r="A82" s="156" t="s">
        <v>143</v>
      </c>
      <c r="B82" s="2" t="s">
        <v>335</v>
      </c>
      <c r="C82" s="1">
        <v>0</v>
      </c>
      <c r="D82" s="1">
        <v>0</v>
      </c>
      <c r="E82" s="1">
        <v>0</v>
      </c>
      <c r="F82" s="1">
        <f t="shared" si="19"/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f t="shared" si="18"/>
        <v>0</v>
      </c>
    </row>
    <row r="83" spans="1:14" ht="15.75">
      <c r="A83" s="156" t="s">
        <v>144</v>
      </c>
      <c r="B83" s="2" t="s">
        <v>336</v>
      </c>
      <c r="C83" s="1">
        <v>0</v>
      </c>
      <c r="D83" s="1">
        <v>0</v>
      </c>
      <c r="E83" s="1">
        <v>0</v>
      </c>
      <c r="F83" s="1">
        <f t="shared" si="19"/>
        <v>0</v>
      </c>
      <c r="G83" s="1">
        <v>6484074</v>
      </c>
      <c r="H83" s="1">
        <v>0</v>
      </c>
      <c r="I83" s="1">
        <v>0</v>
      </c>
      <c r="J83" s="1">
        <v>6484074</v>
      </c>
      <c r="K83" s="1">
        <v>0</v>
      </c>
      <c r="L83" s="1">
        <v>0</v>
      </c>
      <c r="M83" s="1">
        <v>0</v>
      </c>
      <c r="N83" s="1">
        <f t="shared" si="18"/>
        <v>0</v>
      </c>
    </row>
    <row r="84" spans="1:14" ht="15.75">
      <c r="A84" s="156" t="s">
        <v>145</v>
      </c>
      <c r="B84" s="121" t="s">
        <v>44</v>
      </c>
      <c r="C84" s="1">
        <v>0</v>
      </c>
      <c r="D84" s="1">
        <v>0</v>
      </c>
      <c r="E84" s="1">
        <v>0</v>
      </c>
      <c r="F84" s="1">
        <f t="shared" si="19"/>
        <v>0</v>
      </c>
      <c r="G84" s="1">
        <v>614000</v>
      </c>
      <c r="H84" s="1">
        <v>0</v>
      </c>
      <c r="I84" s="1">
        <v>0</v>
      </c>
      <c r="J84" s="1">
        <v>614000</v>
      </c>
      <c r="K84" s="1">
        <v>608898</v>
      </c>
      <c r="L84" s="1">
        <v>0</v>
      </c>
      <c r="M84" s="1">
        <v>0</v>
      </c>
      <c r="N84" s="1">
        <f t="shared" si="18"/>
        <v>608898</v>
      </c>
    </row>
    <row r="85" spans="1:14" ht="15.75">
      <c r="A85" s="156" t="s">
        <v>146</v>
      </c>
      <c r="B85" s="2" t="s">
        <v>45</v>
      </c>
      <c r="C85" s="1">
        <v>0</v>
      </c>
      <c r="D85" s="1">
        <v>0</v>
      </c>
      <c r="E85" s="1">
        <v>0</v>
      </c>
      <c r="F85" s="1">
        <f t="shared" si="19"/>
        <v>0</v>
      </c>
      <c r="G85" s="1">
        <v>90000</v>
      </c>
      <c r="H85" s="1">
        <v>0</v>
      </c>
      <c r="I85" s="1">
        <v>0</v>
      </c>
      <c r="J85" s="1">
        <v>90000</v>
      </c>
      <c r="K85" s="1">
        <v>90000</v>
      </c>
      <c r="L85" s="1">
        <v>0</v>
      </c>
      <c r="M85" s="1">
        <v>0</v>
      </c>
      <c r="N85" s="1">
        <f t="shared" si="18"/>
        <v>90000</v>
      </c>
    </row>
    <row r="86" spans="1:14" ht="15.75">
      <c r="A86" s="156" t="s">
        <v>147</v>
      </c>
      <c r="B86" s="2" t="s">
        <v>20</v>
      </c>
      <c r="C86" s="1">
        <v>0</v>
      </c>
      <c r="D86" s="1">
        <v>0</v>
      </c>
      <c r="E86" s="1">
        <v>0</v>
      </c>
      <c r="F86" s="1">
        <f t="shared" si="19"/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f t="shared" si="18"/>
        <v>0</v>
      </c>
    </row>
    <row r="87" spans="1:14" ht="15.75">
      <c r="A87" s="149" t="s">
        <v>148</v>
      </c>
      <c r="B87" s="167" t="s">
        <v>313</v>
      </c>
      <c r="C87" s="3">
        <f aca="true" t="shared" si="20" ref="C87:N87">SUM(C79:C86)</f>
        <v>94305492</v>
      </c>
      <c r="D87" s="3">
        <f t="shared" si="20"/>
        <v>0</v>
      </c>
      <c r="E87" s="3">
        <f t="shared" si="20"/>
        <v>0</v>
      </c>
      <c r="F87" s="3">
        <f t="shared" si="20"/>
        <v>94305492</v>
      </c>
      <c r="G87" s="3">
        <v>115510968</v>
      </c>
      <c r="H87" s="3">
        <v>0</v>
      </c>
      <c r="I87" s="3">
        <v>0</v>
      </c>
      <c r="J87" s="3">
        <v>115510968</v>
      </c>
      <c r="K87" s="3">
        <f t="shared" si="20"/>
        <v>103575381</v>
      </c>
      <c r="L87" s="3">
        <f t="shared" si="20"/>
        <v>0</v>
      </c>
      <c r="M87" s="3">
        <f t="shared" si="20"/>
        <v>0</v>
      </c>
      <c r="N87" s="3">
        <f t="shared" si="20"/>
        <v>103575381</v>
      </c>
    </row>
    <row r="88" spans="1:14" ht="15.75">
      <c r="A88" s="152"/>
      <c r="B88" s="16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49" t="s">
        <v>331</v>
      </c>
      <c r="B89" s="167" t="s">
        <v>34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56" t="s">
        <v>140</v>
      </c>
      <c r="B90" s="81" t="s">
        <v>117</v>
      </c>
      <c r="C90" s="1">
        <v>21011592</v>
      </c>
      <c r="D90" s="1">
        <v>0</v>
      </c>
      <c r="E90" s="1">
        <v>0</v>
      </c>
      <c r="F90" s="1">
        <f>SUM(C90:E90)</f>
        <v>21011592</v>
      </c>
      <c r="G90" s="1">
        <v>23117095</v>
      </c>
      <c r="H90" s="1">
        <v>0</v>
      </c>
      <c r="I90" s="1">
        <v>0</v>
      </c>
      <c r="J90" s="1">
        <v>23117095</v>
      </c>
      <c r="K90" s="1">
        <v>22442994</v>
      </c>
      <c r="L90" s="1">
        <v>0</v>
      </c>
      <c r="M90" s="1">
        <v>0</v>
      </c>
      <c r="N90" s="1">
        <f aca="true" t="shared" si="21" ref="N90:N97">SUM(K90:M90)</f>
        <v>22442994</v>
      </c>
    </row>
    <row r="91" spans="1:14" ht="31.5">
      <c r="A91" s="156" t="s">
        <v>141</v>
      </c>
      <c r="B91" s="81" t="s">
        <v>43</v>
      </c>
      <c r="C91" s="1">
        <v>4706130</v>
      </c>
      <c r="D91" s="1">
        <v>0</v>
      </c>
      <c r="E91" s="1">
        <v>0</v>
      </c>
      <c r="F91" s="1">
        <f aca="true" t="shared" si="22" ref="F91:F97">SUM(C91:E91)</f>
        <v>4706130</v>
      </c>
      <c r="G91" s="1">
        <v>5169341</v>
      </c>
      <c r="H91" s="1">
        <v>0</v>
      </c>
      <c r="I91" s="1">
        <v>0</v>
      </c>
      <c r="J91" s="1">
        <v>5169341</v>
      </c>
      <c r="K91" s="1">
        <v>5092448</v>
      </c>
      <c r="L91" s="1">
        <v>0</v>
      </c>
      <c r="M91" s="1">
        <v>0</v>
      </c>
      <c r="N91" s="1">
        <f t="shared" si="21"/>
        <v>5092448</v>
      </c>
    </row>
    <row r="92" spans="1:14" ht="15.75">
      <c r="A92" s="156" t="s">
        <v>142</v>
      </c>
      <c r="B92" s="81" t="s">
        <v>19</v>
      </c>
      <c r="C92" s="1">
        <v>12889278</v>
      </c>
      <c r="D92" s="1">
        <v>0</v>
      </c>
      <c r="E92" s="1">
        <v>0</v>
      </c>
      <c r="F92" s="1">
        <f t="shared" si="22"/>
        <v>12889278</v>
      </c>
      <c r="G92" s="1">
        <v>13239278</v>
      </c>
      <c r="H92" s="1">
        <v>0</v>
      </c>
      <c r="I92" s="1">
        <v>0</v>
      </c>
      <c r="J92" s="1">
        <v>13239278</v>
      </c>
      <c r="K92" s="1">
        <v>12895154</v>
      </c>
      <c r="L92" s="1">
        <v>0</v>
      </c>
      <c r="M92" s="1">
        <v>0</v>
      </c>
      <c r="N92" s="1">
        <f t="shared" si="21"/>
        <v>12895154</v>
      </c>
    </row>
    <row r="93" spans="1:14" ht="15.75">
      <c r="A93" s="156" t="s">
        <v>143</v>
      </c>
      <c r="B93" s="2" t="s">
        <v>335</v>
      </c>
      <c r="C93" s="1">
        <v>0</v>
      </c>
      <c r="D93" s="1">
        <v>0</v>
      </c>
      <c r="E93" s="1">
        <v>0</v>
      </c>
      <c r="F93" s="1">
        <f t="shared" si="22"/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f t="shared" si="21"/>
        <v>0</v>
      </c>
    </row>
    <row r="94" spans="1:14" ht="15.75">
      <c r="A94" s="156" t="s">
        <v>144</v>
      </c>
      <c r="B94" s="2" t="s">
        <v>336</v>
      </c>
      <c r="C94" s="1">
        <v>0</v>
      </c>
      <c r="D94" s="1">
        <v>0</v>
      </c>
      <c r="E94" s="1">
        <v>0</v>
      </c>
      <c r="F94" s="1">
        <f t="shared" si="22"/>
        <v>0</v>
      </c>
      <c r="G94" s="1">
        <v>6711000</v>
      </c>
      <c r="H94" s="1">
        <v>0</v>
      </c>
      <c r="I94" s="1">
        <v>0</v>
      </c>
      <c r="J94" s="1">
        <v>6711000</v>
      </c>
      <c r="K94" s="1">
        <v>0</v>
      </c>
      <c r="L94" s="1">
        <v>0</v>
      </c>
      <c r="M94" s="1">
        <v>0</v>
      </c>
      <c r="N94" s="1">
        <f t="shared" si="21"/>
        <v>0</v>
      </c>
    </row>
    <row r="95" spans="1:14" ht="15.75">
      <c r="A95" s="156" t="s">
        <v>145</v>
      </c>
      <c r="B95" s="121" t="s">
        <v>44</v>
      </c>
      <c r="C95" s="1">
        <v>0</v>
      </c>
      <c r="D95" s="1">
        <v>0</v>
      </c>
      <c r="E95" s="1">
        <v>0</v>
      </c>
      <c r="F95" s="1">
        <f t="shared" si="22"/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f t="shared" si="21"/>
        <v>0</v>
      </c>
    </row>
    <row r="96" spans="1:14" ht="15.75">
      <c r="A96" s="156" t="s">
        <v>146</v>
      </c>
      <c r="B96" s="2" t="s">
        <v>45</v>
      </c>
      <c r="C96" s="1">
        <v>0</v>
      </c>
      <c r="D96" s="1">
        <v>0</v>
      </c>
      <c r="E96" s="1">
        <v>0</v>
      </c>
      <c r="F96" s="1">
        <f t="shared" si="22"/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f t="shared" si="21"/>
        <v>0</v>
      </c>
    </row>
    <row r="97" spans="1:14" ht="15.75">
      <c r="A97" s="156" t="s">
        <v>147</v>
      </c>
      <c r="B97" s="2" t="s">
        <v>20</v>
      </c>
      <c r="C97" s="1">
        <v>0</v>
      </c>
      <c r="D97" s="1">
        <v>0</v>
      </c>
      <c r="E97" s="1">
        <v>0</v>
      </c>
      <c r="F97" s="1">
        <f t="shared" si="22"/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f t="shared" si="21"/>
        <v>0</v>
      </c>
    </row>
    <row r="98" spans="1:14" ht="15.75">
      <c r="A98" s="149" t="s">
        <v>148</v>
      </c>
      <c r="B98" s="167" t="s">
        <v>313</v>
      </c>
      <c r="C98" s="3">
        <f aca="true" t="shared" si="23" ref="C98:N98">SUM(C90:C97)</f>
        <v>38607000</v>
      </c>
      <c r="D98" s="3">
        <f t="shared" si="23"/>
        <v>0</v>
      </c>
      <c r="E98" s="3">
        <f t="shared" si="23"/>
        <v>0</v>
      </c>
      <c r="F98" s="3">
        <f t="shared" si="23"/>
        <v>38607000</v>
      </c>
      <c r="G98" s="3">
        <v>48236714</v>
      </c>
      <c r="H98" s="3">
        <v>0</v>
      </c>
      <c r="I98" s="3">
        <v>0</v>
      </c>
      <c r="J98" s="3">
        <v>48236714</v>
      </c>
      <c r="K98" s="3">
        <f t="shared" si="23"/>
        <v>40430596</v>
      </c>
      <c r="L98" s="3">
        <f t="shared" si="23"/>
        <v>0</v>
      </c>
      <c r="M98" s="3">
        <f t="shared" si="23"/>
        <v>0</v>
      </c>
      <c r="N98" s="3">
        <f t="shared" si="23"/>
        <v>40430596</v>
      </c>
    </row>
    <row r="99" spans="1:14" ht="15.75">
      <c r="A99" s="152"/>
      <c r="B99" s="167"/>
      <c r="C99" s="3"/>
      <c r="D99" s="3"/>
      <c r="E99" s="3"/>
      <c r="F99" s="3"/>
      <c r="G99" s="1"/>
      <c r="H99" s="1"/>
      <c r="I99" s="1"/>
      <c r="J99" s="1"/>
      <c r="K99" s="1"/>
      <c r="L99" s="1"/>
      <c r="M99" s="1"/>
      <c r="N99" s="1"/>
    </row>
    <row r="100" spans="1:14" ht="15.75">
      <c r="A100" s="152"/>
      <c r="B100" s="167"/>
      <c r="C100" s="3"/>
      <c r="D100" s="3"/>
      <c r="E100" s="3"/>
      <c r="F100" s="3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49" t="s">
        <v>332</v>
      </c>
      <c r="B101" s="166" t="s">
        <v>7</v>
      </c>
      <c r="C101" s="168"/>
      <c r="D101" s="168"/>
      <c r="E101" s="168"/>
      <c r="F101" s="168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49" t="s">
        <v>140</v>
      </c>
      <c r="B102" s="86" t="s">
        <v>117</v>
      </c>
      <c r="C102" s="3">
        <f aca="true" t="shared" si="24" ref="C102:C110">SUM(C12+C23+C34+C45+C56+C68+C79+C90)</f>
        <v>1207135631</v>
      </c>
      <c r="D102" s="3">
        <f aca="true" t="shared" si="25" ref="D102:F110">SUM(D12+D23+D34+D45+D56+D68+D79+D90)</f>
        <v>928960</v>
      </c>
      <c r="E102" s="3">
        <f t="shared" si="25"/>
        <v>0</v>
      </c>
      <c r="F102" s="3">
        <f t="shared" si="25"/>
        <v>1208064591</v>
      </c>
      <c r="G102" s="3">
        <v>1284026634</v>
      </c>
      <c r="H102" s="3">
        <v>1748460</v>
      </c>
      <c r="I102" s="3">
        <v>0</v>
      </c>
      <c r="J102" s="3">
        <v>1285775094</v>
      </c>
      <c r="K102" s="3">
        <f aca="true" t="shared" si="26" ref="K102:N110">SUM(K12+K23+K34+K45+K56+K68+K79+K90)</f>
        <v>1199898754</v>
      </c>
      <c r="L102" s="3">
        <f t="shared" si="26"/>
        <v>819500</v>
      </c>
      <c r="M102" s="3">
        <f t="shared" si="26"/>
        <v>0</v>
      </c>
      <c r="N102" s="3">
        <f t="shared" si="26"/>
        <v>1200718254</v>
      </c>
    </row>
    <row r="103" spans="1:14" ht="31.5">
      <c r="A103" s="149" t="s">
        <v>141</v>
      </c>
      <c r="B103" s="86" t="s">
        <v>43</v>
      </c>
      <c r="C103" s="3">
        <f t="shared" si="24"/>
        <v>273621193</v>
      </c>
      <c r="D103" s="3">
        <f t="shared" si="25"/>
        <v>3774967</v>
      </c>
      <c r="E103" s="3">
        <f t="shared" si="25"/>
        <v>0</v>
      </c>
      <c r="F103" s="3">
        <f t="shared" si="25"/>
        <v>277396160</v>
      </c>
      <c r="G103" s="3">
        <v>295291824</v>
      </c>
      <c r="H103" s="3">
        <v>3955257</v>
      </c>
      <c r="I103" s="3">
        <v>0</v>
      </c>
      <c r="J103" s="3">
        <v>299247081</v>
      </c>
      <c r="K103" s="3">
        <f t="shared" si="26"/>
        <v>269864783</v>
      </c>
      <c r="L103" s="3">
        <f t="shared" si="26"/>
        <v>180290</v>
      </c>
      <c r="M103" s="3">
        <f t="shared" si="26"/>
        <v>0</v>
      </c>
      <c r="N103" s="3">
        <f t="shared" si="26"/>
        <v>270045073</v>
      </c>
    </row>
    <row r="104" spans="1:14" ht="15.75">
      <c r="A104" s="149" t="s">
        <v>142</v>
      </c>
      <c r="B104" s="86" t="s">
        <v>19</v>
      </c>
      <c r="C104" s="3">
        <f t="shared" si="24"/>
        <v>504288940</v>
      </c>
      <c r="D104" s="3">
        <f t="shared" si="25"/>
        <v>1640600</v>
      </c>
      <c r="E104" s="3">
        <f t="shared" si="25"/>
        <v>0</v>
      </c>
      <c r="F104" s="3">
        <f t="shared" si="25"/>
        <v>505929540</v>
      </c>
      <c r="G104" s="3">
        <v>576615457</v>
      </c>
      <c r="H104" s="3">
        <v>2565810</v>
      </c>
      <c r="I104" s="3">
        <v>0</v>
      </c>
      <c r="J104" s="3">
        <v>579181267</v>
      </c>
      <c r="K104" s="3">
        <f t="shared" si="26"/>
        <v>548271053</v>
      </c>
      <c r="L104" s="3">
        <f t="shared" si="26"/>
        <v>925210</v>
      </c>
      <c r="M104" s="3">
        <f t="shared" si="26"/>
        <v>0</v>
      </c>
      <c r="N104" s="3">
        <f t="shared" si="26"/>
        <v>549196263</v>
      </c>
    </row>
    <row r="105" spans="1:14" ht="15.75">
      <c r="A105" s="149" t="s">
        <v>143</v>
      </c>
      <c r="B105" s="45" t="s">
        <v>335</v>
      </c>
      <c r="C105" s="3">
        <f t="shared" si="24"/>
        <v>0</v>
      </c>
      <c r="D105" s="3">
        <f t="shared" si="25"/>
        <v>0</v>
      </c>
      <c r="E105" s="3">
        <f t="shared" si="25"/>
        <v>0</v>
      </c>
      <c r="F105" s="3">
        <f t="shared" si="25"/>
        <v>0</v>
      </c>
      <c r="G105" s="3">
        <v>0</v>
      </c>
      <c r="H105" s="3">
        <v>0</v>
      </c>
      <c r="I105" s="3">
        <v>0</v>
      </c>
      <c r="J105" s="3">
        <v>0</v>
      </c>
      <c r="K105" s="3">
        <f t="shared" si="26"/>
        <v>0</v>
      </c>
      <c r="L105" s="3">
        <f t="shared" si="26"/>
        <v>0</v>
      </c>
      <c r="M105" s="3">
        <f t="shared" si="26"/>
        <v>0</v>
      </c>
      <c r="N105" s="3">
        <f t="shared" si="26"/>
        <v>0</v>
      </c>
    </row>
    <row r="106" spans="1:19" ht="15.75">
      <c r="A106" s="149" t="s">
        <v>144</v>
      </c>
      <c r="B106" s="45" t="s">
        <v>336</v>
      </c>
      <c r="C106" s="3">
        <f t="shared" si="24"/>
        <v>0</v>
      </c>
      <c r="D106" s="3">
        <f t="shared" si="25"/>
        <v>0</v>
      </c>
      <c r="E106" s="3">
        <f t="shared" si="25"/>
        <v>0</v>
      </c>
      <c r="F106" s="3">
        <f t="shared" si="25"/>
        <v>0</v>
      </c>
      <c r="G106" s="3">
        <v>99121088</v>
      </c>
      <c r="H106" s="3">
        <v>0</v>
      </c>
      <c r="I106" s="3">
        <v>0</v>
      </c>
      <c r="J106" s="3">
        <v>99121088</v>
      </c>
      <c r="K106" s="3">
        <f t="shared" si="26"/>
        <v>0</v>
      </c>
      <c r="L106" s="3">
        <f t="shared" si="26"/>
        <v>0</v>
      </c>
      <c r="M106" s="3">
        <f t="shared" si="26"/>
        <v>0</v>
      </c>
      <c r="N106" s="3">
        <f t="shared" si="26"/>
        <v>0</v>
      </c>
      <c r="O106" s="73"/>
      <c r="P106" s="73"/>
      <c r="Q106" s="73"/>
      <c r="R106" s="73"/>
      <c r="S106" s="73"/>
    </row>
    <row r="107" spans="1:14" ht="15.75">
      <c r="A107" s="149" t="s">
        <v>145</v>
      </c>
      <c r="B107" s="122" t="s">
        <v>44</v>
      </c>
      <c r="C107" s="3">
        <f t="shared" si="24"/>
        <v>14883125</v>
      </c>
      <c r="D107" s="3">
        <f t="shared" si="25"/>
        <v>0</v>
      </c>
      <c r="E107" s="3">
        <f t="shared" si="25"/>
        <v>0</v>
      </c>
      <c r="F107" s="3">
        <f t="shared" si="25"/>
        <v>14883125</v>
      </c>
      <c r="G107" s="3">
        <v>18339568</v>
      </c>
      <c r="H107" s="3">
        <v>0</v>
      </c>
      <c r="I107" s="3">
        <v>0</v>
      </c>
      <c r="J107" s="3">
        <v>18339568</v>
      </c>
      <c r="K107" s="3">
        <f t="shared" si="26"/>
        <v>11065302</v>
      </c>
      <c r="L107" s="3">
        <f t="shared" si="26"/>
        <v>0</v>
      </c>
      <c r="M107" s="3">
        <f t="shared" si="26"/>
        <v>0</v>
      </c>
      <c r="N107" s="3">
        <f t="shared" si="26"/>
        <v>11065302</v>
      </c>
    </row>
    <row r="108" spans="1:14" ht="15.75">
      <c r="A108" s="149" t="s">
        <v>146</v>
      </c>
      <c r="B108" s="45" t="s">
        <v>45</v>
      </c>
      <c r="C108" s="3">
        <f t="shared" si="24"/>
        <v>6797028</v>
      </c>
      <c r="D108" s="3">
        <f t="shared" si="25"/>
        <v>0</v>
      </c>
      <c r="E108" s="3">
        <f t="shared" si="25"/>
        <v>0</v>
      </c>
      <c r="F108" s="3">
        <f t="shared" si="25"/>
        <v>6797028</v>
      </c>
      <c r="G108" s="3">
        <v>37734104</v>
      </c>
      <c r="H108" s="3">
        <v>0</v>
      </c>
      <c r="I108" s="3">
        <v>0</v>
      </c>
      <c r="J108" s="3">
        <v>37734104</v>
      </c>
      <c r="K108" s="3">
        <f t="shared" si="26"/>
        <v>37007688</v>
      </c>
      <c r="L108" s="3">
        <f t="shared" si="26"/>
        <v>0</v>
      </c>
      <c r="M108" s="3">
        <f t="shared" si="26"/>
        <v>0</v>
      </c>
      <c r="N108" s="3">
        <f t="shared" si="26"/>
        <v>37007688</v>
      </c>
    </row>
    <row r="109" spans="1:14" ht="15.75">
      <c r="A109" s="149" t="s">
        <v>147</v>
      </c>
      <c r="B109" s="45" t="s">
        <v>20</v>
      </c>
      <c r="C109" s="3">
        <f t="shared" si="24"/>
        <v>0</v>
      </c>
      <c r="D109" s="3">
        <f t="shared" si="25"/>
        <v>0</v>
      </c>
      <c r="E109" s="3">
        <f t="shared" si="25"/>
        <v>0</v>
      </c>
      <c r="F109" s="3">
        <f t="shared" si="25"/>
        <v>0</v>
      </c>
      <c r="G109" s="3">
        <v>0</v>
      </c>
      <c r="H109" s="3">
        <v>0</v>
      </c>
      <c r="I109" s="3">
        <v>0</v>
      </c>
      <c r="J109" s="3">
        <v>0</v>
      </c>
      <c r="K109" s="3">
        <f t="shared" si="26"/>
        <v>0</v>
      </c>
      <c r="L109" s="3">
        <f t="shared" si="26"/>
        <v>0</v>
      </c>
      <c r="M109" s="3">
        <f t="shared" si="26"/>
        <v>0</v>
      </c>
      <c r="N109" s="3">
        <f t="shared" si="26"/>
        <v>0</v>
      </c>
    </row>
    <row r="110" spans="1:14" ht="15.75">
      <c r="A110" s="149" t="s">
        <v>148</v>
      </c>
      <c r="B110" s="167" t="s">
        <v>313</v>
      </c>
      <c r="C110" s="3">
        <f t="shared" si="24"/>
        <v>2006725917</v>
      </c>
      <c r="D110" s="3">
        <f t="shared" si="25"/>
        <v>6344527</v>
      </c>
      <c r="E110" s="3">
        <f t="shared" si="25"/>
        <v>0</v>
      </c>
      <c r="F110" s="3">
        <f t="shared" si="25"/>
        <v>2013070444</v>
      </c>
      <c r="G110" s="3">
        <v>2311128675</v>
      </c>
      <c r="H110" s="3">
        <v>8269527</v>
      </c>
      <c r="I110" s="3">
        <v>0</v>
      </c>
      <c r="J110" s="3">
        <v>2319398202</v>
      </c>
      <c r="K110" s="3">
        <f t="shared" si="26"/>
        <v>2066107580</v>
      </c>
      <c r="L110" s="3">
        <f t="shared" si="26"/>
        <v>1925000</v>
      </c>
      <c r="M110" s="3">
        <f t="shared" si="26"/>
        <v>0</v>
      </c>
      <c r="N110" s="3">
        <f t="shared" si="26"/>
        <v>2068032580</v>
      </c>
    </row>
    <row r="112" ht="15.75">
      <c r="D112" s="73"/>
    </row>
  </sheetData>
  <sheetProtection/>
  <mergeCells count="8">
    <mergeCell ref="G9:J9"/>
    <mergeCell ref="A1:N1"/>
    <mergeCell ref="A3:N3"/>
    <mergeCell ref="A4:N4"/>
    <mergeCell ref="A5:N5"/>
    <mergeCell ref="A9:A10"/>
    <mergeCell ref="C9:F9"/>
    <mergeCell ref="K9:N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2"/>
  <sheetViews>
    <sheetView zoomScalePageLayoutView="0" workbookViewId="0" topLeftCell="A1">
      <selection activeCell="A1" sqref="A1:I1"/>
    </sheetView>
  </sheetViews>
  <sheetFormatPr defaultColWidth="8.00390625" defaultRowHeight="12.75"/>
  <cols>
    <col min="1" max="1" width="47.625" style="108" customWidth="1"/>
    <col min="2" max="3" width="12.375" style="108" bestFit="1" customWidth="1"/>
    <col min="4" max="4" width="10.625" style="108" customWidth="1"/>
    <col min="5" max="5" width="12.25390625" style="108" customWidth="1"/>
    <col min="6" max="6" width="12.375" style="108" bestFit="1" customWidth="1"/>
    <col min="7" max="7" width="12.125" style="108" bestFit="1" customWidth="1"/>
    <col min="8" max="8" width="10.25390625" style="108" customWidth="1"/>
    <col min="9" max="9" width="13.25390625" style="108" bestFit="1" customWidth="1"/>
    <col min="10" max="16384" width="8.00390625" style="108" customWidth="1"/>
  </cols>
  <sheetData>
    <row r="1" spans="1:9" ht="15.75">
      <c r="A1" s="320" t="s">
        <v>836</v>
      </c>
      <c r="B1" s="320"/>
      <c r="C1" s="320"/>
      <c r="D1" s="320"/>
      <c r="E1" s="320"/>
      <c r="F1" s="320"/>
      <c r="G1" s="320"/>
      <c r="H1" s="320"/>
      <c r="I1" s="320"/>
    </row>
    <row r="2" spans="1:5" ht="15.75">
      <c r="A2" s="128"/>
      <c r="B2" s="128"/>
      <c r="C2" s="128"/>
      <c r="D2" s="128"/>
      <c r="E2" s="128"/>
    </row>
    <row r="3" spans="1:2" ht="15.75">
      <c r="A3" s="109"/>
      <c r="B3" s="110"/>
    </row>
    <row r="4" spans="1:9" ht="15.75">
      <c r="A4" s="326" t="s">
        <v>15</v>
      </c>
      <c r="B4" s="326"/>
      <c r="C4" s="326"/>
      <c r="D4" s="326"/>
      <c r="E4" s="326"/>
      <c r="F4" s="326"/>
      <c r="G4" s="326"/>
      <c r="H4" s="326"/>
      <c r="I4" s="326"/>
    </row>
    <row r="5" spans="1:9" ht="15.75">
      <c r="A5" s="326" t="s">
        <v>183</v>
      </c>
      <c r="B5" s="326"/>
      <c r="C5" s="326"/>
      <c r="D5" s="326"/>
      <c r="E5" s="326"/>
      <c r="F5" s="326"/>
      <c r="G5" s="326"/>
      <c r="H5" s="326"/>
      <c r="I5" s="326"/>
    </row>
    <row r="6" spans="1:2" ht="15.75">
      <c r="A6" s="99"/>
      <c r="B6" s="99"/>
    </row>
    <row r="7" spans="1:9" ht="15.75">
      <c r="A7" s="49"/>
      <c r="B7" s="100"/>
      <c r="C7" s="49"/>
      <c r="D7" s="49"/>
      <c r="E7" s="100"/>
      <c r="I7" s="100" t="s">
        <v>337</v>
      </c>
    </row>
    <row r="8" spans="1:9" ht="15.75" customHeight="1">
      <c r="A8" s="101" t="s">
        <v>17</v>
      </c>
      <c r="B8" s="309" t="s">
        <v>39</v>
      </c>
      <c r="C8" s="310"/>
      <c r="D8" s="310"/>
      <c r="E8" s="311"/>
      <c r="F8" s="309" t="s">
        <v>479</v>
      </c>
      <c r="G8" s="310"/>
      <c r="H8" s="310"/>
      <c r="I8" s="311"/>
    </row>
    <row r="9" spans="1:9" ht="47.25">
      <c r="A9" s="101" t="s">
        <v>42</v>
      </c>
      <c r="B9" s="112" t="s">
        <v>40</v>
      </c>
      <c r="C9" s="50" t="s">
        <v>41</v>
      </c>
      <c r="D9" s="50" t="s">
        <v>172</v>
      </c>
      <c r="E9" s="57" t="s">
        <v>18</v>
      </c>
      <c r="F9" s="112" t="s">
        <v>40</v>
      </c>
      <c r="G9" s="50" t="s">
        <v>41</v>
      </c>
      <c r="H9" s="50" t="s">
        <v>172</v>
      </c>
      <c r="I9" s="50" t="s">
        <v>18</v>
      </c>
    </row>
    <row r="10" spans="1:9" ht="78.75">
      <c r="A10" s="83" t="s">
        <v>338</v>
      </c>
      <c r="B10" s="1">
        <v>0</v>
      </c>
      <c r="C10" s="1">
        <v>50000000</v>
      </c>
      <c r="D10" s="1">
        <v>0</v>
      </c>
      <c r="E10" s="1">
        <f>SUM(B10:D10)</f>
        <v>50000000</v>
      </c>
      <c r="F10" s="1">
        <v>0</v>
      </c>
      <c r="G10" s="1">
        <v>13216404</v>
      </c>
      <c r="H10" s="1">
        <v>0</v>
      </c>
      <c r="I10" s="1">
        <v>13216404</v>
      </c>
    </row>
    <row r="11" spans="1:9" ht="15.75">
      <c r="A11" s="83" t="s">
        <v>339</v>
      </c>
      <c r="B11" s="1">
        <v>0</v>
      </c>
      <c r="C11" s="1">
        <v>5000000</v>
      </c>
      <c r="D11" s="1">
        <v>0</v>
      </c>
      <c r="E11" s="1">
        <f aca="true" t="shared" si="0" ref="E11:E17">SUM(B11:D11)</f>
        <v>5000000</v>
      </c>
      <c r="F11" s="1">
        <v>0</v>
      </c>
      <c r="G11" s="1">
        <v>86960</v>
      </c>
      <c r="H11" s="1">
        <v>0</v>
      </c>
      <c r="I11" s="1">
        <v>86960</v>
      </c>
    </row>
    <row r="12" spans="1:9" ht="15.75">
      <c r="A12" s="83" t="s">
        <v>340</v>
      </c>
      <c r="B12" s="1">
        <v>10000000</v>
      </c>
      <c r="C12" s="1">
        <v>0</v>
      </c>
      <c r="D12" s="1">
        <v>0</v>
      </c>
      <c r="E12" s="1">
        <f t="shared" si="0"/>
        <v>10000000</v>
      </c>
      <c r="F12" s="1">
        <v>10000000</v>
      </c>
      <c r="G12" s="1">
        <v>0</v>
      </c>
      <c r="H12" s="1">
        <v>0</v>
      </c>
      <c r="I12" s="1">
        <v>10000000</v>
      </c>
    </row>
    <row r="13" spans="1:9" ht="31.5">
      <c r="A13" s="83" t="s">
        <v>341</v>
      </c>
      <c r="B13" s="1">
        <v>3000000</v>
      </c>
      <c r="C13" s="1">
        <v>0</v>
      </c>
      <c r="D13" s="1">
        <v>0</v>
      </c>
      <c r="E13" s="1">
        <f t="shared" si="0"/>
        <v>3000000</v>
      </c>
      <c r="F13" s="1">
        <v>3000000</v>
      </c>
      <c r="G13" s="1">
        <v>0</v>
      </c>
      <c r="H13" s="1">
        <v>0</v>
      </c>
      <c r="I13" s="1">
        <v>3000000</v>
      </c>
    </row>
    <row r="14" spans="1:9" ht="47.25">
      <c r="A14" s="83" t="s">
        <v>399</v>
      </c>
      <c r="B14" s="1">
        <v>0</v>
      </c>
      <c r="C14" s="1">
        <v>25000000</v>
      </c>
      <c r="D14" s="1">
        <v>0</v>
      </c>
      <c r="E14" s="1">
        <f t="shared" si="0"/>
        <v>25000000</v>
      </c>
      <c r="F14" s="1">
        <v>0</v>
      </c>
      <c r="G14" s="1">
        <v>107173</v>
      </c>
      <c r="H14" s="1">
        <v>0</v>
      </c>
      <c r="I14" s="1">
        <v>107173</v>
      </c>
    </row>
    <row r="15" spans="1:9" ht="47.25">
      <c r="A15" s="83" t="s">
        <v>342</v>
      </c>
      <c r="B15" s="1">
        <v>20000000</v>
      </c>
      <c r="C15" s="1">
        <v>0</v>
      </c>
      <c r="D15" s="1">
        <v>0</v>
      </c>
      <c r="E15" s="1">
        <f t="shared" si="0"/>
        <v>20000000</v>
      </c>
      <c r="F15" s="1">
        <v>14613985</v>
      </c>
      <c r="G15" s="1">
        <v>0</v>
      </c>
      <c r="H15" s="1">
        <v>0</v>
      </c>
      <c r="I15" s="1">
        <v>14613985</v>
      </c>
    </row>
    <row r="16" spans="1:9" ht="15.75">
      <c r="A16" s="83" t="s">
        <v>343</v>
      </c>
      <c r="B16" s="1">
        <v>0</v>
      </c>
      <c r="C16" s="1">
        <v>11497000</v>
      </c>
      <c r="D16" s="1">
        <v>0</v>
      </c>
      <c r="E16" s="1">
        <f t="shared" si="0"/>
        <v>11497000</v>
      </c>
      <c r="F16" s="1">
        <v>0</v>
      </c>
      <c r="G16" s="1">
        <v>11497000</v>
      </c>
      <c r="H16" s="1">
        <v>0</v>
      </c>
      <c r="I16" s="1">
        <v>11497000</v>
      </c>
    </row>
    <row r="17" spans="1:9" ht="15.75">
      <c r="A17" s="83" t="s">
        <v>410</v>
      </c>
      <c r="B17" s="1">
        <v>0</v>
      </c>
      <c r="C17" s="1">
        <v>20210963</v>
      </c>
      <c r="D17" s="1">
        <v>0</v>
      </c>
      <c r="E17" s="1">
        <f t="shared" si="0"/>
        <v>20210963</v>
      </c>
      <c r="F17" s="1">
        <v>0</v>
      </c>
      <c r="G17" s="1">
        <v>20210963</v>
      </c>
      <c r="H17" s="1">
        <v>0</v>
      </c>
      <c r="I17" s="1">
        <v>20210963</v>
      </c>
    </row>
    <row r="18" spans="1:9" ht="15.75">
      <c r="A18" s="88" t="s">
        <v>129</v>
      </c>
      <c r="B18" s="89">
        <f>SUM(B10:B17)</f>
        <v>33000000</v>
      </c>
      <c r="C18" s="89">
        <f>SUM(C10:C17)</f>
        <v>111707963</v>
      </c>
      <c r="D18" s="89">
        <f>SUM(D10:D17)</f>
        <v>0</v>
      </c>
      <c r="E18" s="89">
        <f>SUM(E10:E17)</f>
        <v>144707963</v>
      </c>
      <c r="F18" s="89">
        <v>27613985</v>
      </c>
      <c r="G18" s="89">
        <v>45118500</v>
      </c>
      <c r="H18" s="89">
        <v>0</v>
      </c>
      <c r="I18" s="89">
        <v>72732485</v>
      </c>
    </row>
    <row r="19" spans="1:9" ht="15.75">
      <c r="A19" s="88" t="s">
        <v>14</v>
      </c>
      <c r="B19" s="89">
        <v>144076000</v>
      </c>
      <c r="C19" s="89">
        <v>0</v>
      </c>
      <c r="D19" s="89">
        <v>0</v>
      </c>
      <c r="E19" s="89">
        <f>SUM(B19:D19)</f>
        <v>144076000</v>
      </c>
      <c r="F19" s="89">
        <v>80859775</v>
      </c>
      <c r="G19" s="89">
        <v>0</v>
      </c>
      <c r="H19" s="89">
        <v>0</v>
      </c>
      <c r="I19" s="89">
        <v>80859775</v>
      </c>
    </row>
    <row r="20" spans="1:9" ht="15.75">
      <c r="A20" s="88" t="s">
        <v>5</v>
      </c>
      <c r="B20" s="90">
        <f>SUM(B18+B19)</f>
        <v>177076000</v>
      </c>
      <c r="C20" s="90">
        <f>SUM(C18+C19)</f>
        <v>111707963</v>
      </c>
      <c r="D20" s="90">
        <f>SUM(D18+D19)</f>
        <v>0</v>
      </c>
      <c r="E20" s="90">
        <f>SUM(E18+E19)</f>
        <v>288783963</v>
      </c>
      <c r="F20" s="90">
        <v>108473760</v>
      </c>
      <c r="G20" s="90">
        <v>45118500</v>
      </c>
      <c r="H20" s="90">
        <v>0</v>
      </c>
      <c r="I20" s="90">
        <v>153592260</v>
      </c>
    </row>
    <row r="22" ht="15.75">
      <c r="C22" s="111"/>
    </row>
  </sheetData>
  <sheetProtection/>
  <mergeCells count="5">
    <mergeCell ref="F8:I8"/>
    <mergeCell ref="A4:I4"/>
    <mergeCell ref="A5:I5"/>
    <mergeCell ref="A1:I1"/>
    <mergeCell ref="B8:E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62.75390625" style="49" customWidth="1"/>
    <col min="2" max="2" width="14.25390625" style="49" bestFit="1" customWidth="1"/>
    <col min="3" max="3" width="12.375" style="49" customWidth="1"/>
    <col min="4" max="4" width="11.375" style="49" customWidth="1"/>
    <col min="5" max="5" width="15.25390625" style="49" bestFit="1" customWidth="1"/>
    <col min="6" max="6" width="14.25390625" style="49" bestFit="1" customWidth="1"/>
    <col min="7" max="7" width="12.375" style="49" bestFit="1" customWidth="1"/>
    <col min="8" max="8" width="10.375" style="49" customWidth="1"/>
    <col min="9" max="9" width="14.25390625" style="49" bestFit="1" customWidth="1"/>
    <col min="10" max="13" width="12.125" style="49" customWidth="1"/>
    <col min="14" max="14" width="9.125" style="49" customWidth="1"/>
    <col min="15" max="15" width="11.25390625" style="49" bestFit="1" customWidth="1"/>
    <col min="16" max="16" width="12.375" style="49" bestFit="1" customWidth="1"/>
    <col min="17" max="16384" width="9.125" style="49" customWidth="1"/>
  </cols>
  <sheetData>
    <row r="1" spans="1:13" ht="15.75">
      <c r="A1" s="320" t="s">
        <v>837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5" ht="15.75">
      <c r="A2" s="128"/>
      <c r="B2" s="128"/>
      <c r="C2" s="128"/>
      <c r="D2" s="128"/>
      <c r="E2" s="128"/>
    </row>
    <row r="4" spans="1:13" ht="15.75">
      <c r="A4" s="327" t="s">
        <v>15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13" ht="15.75">
      <c r="A5" s="327" t="s">
        <v>184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</row>
    <row r="6" spans="1:5" ht="15.75">
      <c r="A6" s="54"/>
      <c r="B6" s="54"/>
      <c r="C6" s="54"/>
      <c r="D6" s="54"/>
      <c r="E6" s="54"/>
    </row>
    <row r="7" spans="2:13" ht="15.75">
      <c r="B7" s="100"/>
      <c r="M7" s="100" t="s">
        <v>337</v>
      </c>
    </row>
    <row r="8" spans="1:13" ht="15.75" customHeight="1">
      <c r="A8" s="101" t="s">
        <v>17</v>
      </c>
      <c r="B8" s="309" t="s">
        <v>39</v>
      </c>
      <c r="C8" s="310"/>
      <c r="D8" s="310"/>
      <c r="E8" s="311"/>
      <c r="F8" s="309" t="s">
        <v>479</v>
      </c>
      <c r="G8" s="310"/>
      <c r="H8" s="310"/>
      <c r="I8" s="311"/>
      <c r="J8" s="309" t="s">
        <v>480</v>
      </c>
      <c r="K8" s="310"/>
      <c r="L8" s="310"/>
      <c r="M8" s="311"/>
    </row>
    <row r="9" spans="1:13" ht="31.5">
      <c r="A9" s="101" t="s">
        <v>42</v>
      </c>
      <c r="B9" s="112" t="s">
        <v>40</v>
      </c>
      <c r="C9" s="50" t="s">
        <v>41</v>
      </c>
      <c r="D9" s="50" t="s">
        <v>172</v>
      </c>
      <c r="E9" s="57" t="s">
        <v>18</v>
      </c>
      <c r="F9" s="112" t="s">
        <v>40</v>
      </c>
      <c r="G9" s="50" t="s">
        <v>41</v>
      </c>
      <c r="H9" s="50" t="s">
        <v>172</v>
      </c>
      <c r="I9" s="57" t="s">
        <v>18</v>
      </c>
      <c r="J9" s="112" t="s">
        <v>40</v>
      </c>
      <c r="K9" s="50" t="s">
        <v>41</v>
      </c>
      <c r="L9" s="50" t="s">
        <v>172</v>
      </c>
      <c r="M9" s="57" t="s">
        <v>18</v>
      </c>
    </row>
    <row r="10" spans="1:13" ht="15.75">
      <c r="A10" s="81" t="s">
        <v>375</v>
      </c>
      <c r="B10" s="92">
        <v>30000000</v>
      </c>
      <c r="C10" s="92">
        <v>0</v>
      </c>
      <c r="D10" s="92">
        <v>0</v>
      </c>
      <c r="E10" s="42">
        <f aca="true" t="shared" si="0" ref="E10:E15">SUM(B10:D10)</f>
        <v>30000000</v>
      </c>
      <c r="F10" s="92">
        <v>30000000</v>
      </c>
      <c r="G10" s="92">
        <v>0</v>
      </c>
      <c r="H10" s="92">
        <v>0</v>
      </c>
      <c r="I10" s="42">
        <v>30000000</v>
      </c>
      <c r="J10" s="92">
        <v>28539858</v>
      </c>
      <c r="K10" s="92">
        <v>0</v>
      </c>
      <c r="L10" s="92">
        <v>0</v>
      </c>
      <c r="M10" s="42">
        <f>SUM(J10:L10)</f>
        <v>28539858</v>
      </c>
    </row>
    <row r="11" spans="1:13" ht="31.5">
      <c r="A11" s="81" t="s">
        <v>376</v>
      </c>
      <c r="B11" s="92">
        <v>107856536</v>
      </c>
      <c r="C11" s="92">
        <v>0</v>
      </c>
      <c r="D11" s="92">
        <v>0</v>
      </c>
      <c r="E11" s="42">
        <f t="shared" si="0"/>
        <v>107856536</v>
      </c>
      <c r="F11" s="92">
        <v>113249363</v>
      </c>
      <c r="G11" s="92">
        <v>0</v>
      </c>
      <c r="H11" s="92">
        <v>0</v>
      </c>
      <c r="I11" s="42">
        <v>113249363</v>
      </c>
      <c r="J11" s="92">
        <v>45560805</v>
      </c>
      <c r="K11" s="92">
        <v>0</v>
      </c>
      <c r="L11" s="92">
        <v>0</v>
      </c>
      <c r="M11" s="42">
        <f aca="true" t="shared" si="1" ref="M11:M47">SUM(J11:L11)</f>
        <v>45560805</v>
      </c>
    </row>
    <row r="12" spans="1:13" ht="15.75">
      <c r="A12" s="81" t="s">
        <v>377</v>
      </c>
      <c r="B12" s="92">
        <v>117647058</v>
      </c>
      <c r="C12" s="92">
        <v>0</v>
      </c>
      <c r="D12" s="92">
        <v>0</v>
      </c>
      <c r="E12" s="42">
        <f t="shared" si="0"/>
        <v>117647058</v>
      </c>
      <c r="F12" s="92">
        <v>117647058</v>
      </c>
      <c r="G12" s="92">
        <v>0</v>
      </c>
      <c r="H12" s="92">
        <v>0</v>
      </c>
      <c r="I12" s="42">
        <v>117647058</v>
      </c>
      <c r="J12" s="92">
        <v>0</v>
      </c>
      <c r="K12" s="92">
        <v>0</v>
      </c>
      <c r="L12" s="92">
        <v>0</v>
      </c>
      <c r="M12" s="42">
        <f t="shared" si="1"/>
        <v>0</v>
      </c>
    </row>
    <row r="13" spans="1:13" ht="47.25">
      <c r="A13" s="81" t="s">
        <v>404</v>
      </c>
      <c r="B13" s="92">
        <v>418125116</v>
      </c>
      <c r="C13" s="92">
        <v>0</v>
      </c>
      <c r="D13" s="92">
        <v>0</v>
      </c>
      <c r="E13" s="42">
        <f t="shared" si="0"/>
        <v>418125116</v>
      </c>
      <c r="F13" s="92">
        <v>418125116</v>
      </c>
      <c r="G13" s="92">
        <v>0</v>
      </c>
      <c r="H13" s="92">
        <v>0</v>
      </c>
      <c r="I13" s="42">
        <v>418125116</v>
      </c>
      <c r="J13" s="92">
        <v>308757950</v>
      </c>
      <c r="K13" s="92">
        <v>0</v>
      </c>
      <c r="L13" s="92">
        <v>0</v>
      </c>
      <c r="M13" s="42">
        <f t="shared" si="1"/>
        <v>308757950</v>
      </c>
    </row>
    <row r="14" spans="1:13" ht="15.75">
      <c r="A14" s="81" t="s">
        <v>378</v>
      </c>
      <c r="B14" s="92">
        <v>586168</v>
      </c>
      <c r="C14" s="92">
        <v>0</v>
      </c>
      <c r="D14" s="92">
        <v>0</v>
      </c>
      <c r="E14" s="42">
        <f t="shared" si="0"/>
        <v>586168</v>
      </c>
      <c r="F14" s="92">
        <v>586168</v>
      </c>
      <c r="G14" s="92">
        <v>0</v>
      </c>
      <c r="H14" s="92">
        <v>0</v>
      </c>
      <c r="I14" s="42">
        <v>586168</v>
      </c>
      <c r="J14" s="92">
        <v>0</v>
      </c>
      <c r="K14" s="92">
        <v>0</v>
      </c>
      <c r="L14" s="92">
        <v>0</v>
      </c>
      <c r="M14" s="42">
        <f t="shared" si="1"/>
        <v>0</v>
      </c>
    </row>
    <row r="15" spans="1:13" ht="31.5">
      <c r="A15" s="81" t="s">
        <v>393</v>
      </c>
      <c r="B15" s="92">
        <v>2540000</v>
      </c>
      <c r="C15" s="92">
        <v>0</v>
      </c>
      <c r="D15" s="92">
        <v>0</v>
      </c>
      <c r="E15" s="42">
        <f t="shared" si="0"/>
        <v>2540000</v>
      </c>
      <c r="F15" s="92">
        <v>2540000</v>
      </c>
      <c r="G15" s="92">
        <v>0</v>
      </c>
      <c r="H15" s="92">
        <v>0</v>
      </c>
      <c r="I15" s="42">
        <v>2540000</v>
      </c>
      <c r="J15" s="92">
        <v>2540000</v>
      </c>
      <c r="K15" s="92">
        <v>0</v>
      </c>
      <c r="L15" s="92">
        <v>0</v>
      </c>
      <c r="M15" s="42">
        <f t="shared" si="1"/>
        <v>2540000</v>
      </c>
    </row>
    <row r="16" spans="1:13" ht="31.5">
      <c r="A16" s="81" t="s">
        <v>397</v>
      </c>
      <c r="B16" s="92">
        <v>1360000</v>
      </c>
      <c r="C16" s="92">
        <v>0</v>
      </c>
      <c r="D16" s="92">
        <v>0</v>
      </c>
      <c r="E16" s="42">
        <f aca="true" t="shared" si="2" ref="E16:E24">SUM(B16:D16)</f>
        <v>1360000</v>
      </c>
      <c r="F16" s="92">
        <v>1360000</v>
      </c>
      <c r="G16" s="92">
        <v>0</v>
      </c>
      <c r="H16" s="92">
        <v>0</v>
      </c>
      <c r="I16" s="42">
        <v>1360000</v>
      </c>
      <c r="J16" s="92">
        <v>1060000</v>
      </c>
      <c r="K16" s="92">
        <v>0</v>
      </c>
      <c r="L16" s="92">
        <v>0</v>
      </c>
      <c r="M16" s="42">
        <f t="shared" si="1"/>
        <v>1060000</v>
      </c>
    </row>
    <row r="17" spans="1:13" ht="15.75">
      <c r="A17" s="81" t="s">
        <v>394</v>
      </c>
      <c r="B17" s="92">
        <v>1270000</v>
      </c>
      <c r="C17" s="92">
        <v>0</v>
      </c>
      <c r="D17" s="92">
        <v>0</v>
      </c>
      <c r="E17" s="42">
        <f t="shared" si="2"/>
        <v>1270000</v>
      </c>
      <c r="F17" s="92">
        <v>222250</v>
      </c>
      <c r="G17" s="92">
        <v>0</v>
      </c>
      <c r="H17" s="92">
        <v>0</v>
      </c>
      <c r="I17" s="42">
        <v>222250</v>
      </c>
      <c r="J17" s="92">
        <v>0</v>
      </c>
      <c r="K17" s="92">
        <v>0</v>
      </c>
      <c r="L17" s="92">
        <v>0</v>
      </c>
      <c r="M17" s="42">
        <f t="shared" si="1"/>
        <v>0</v>
      </c>
    </row>
    <row r="18" spans="1:13" ht="15.75">
      <c r="A18" s="81" t="s">
        <v>395</v>
      </c>
      <c r="B18" s="92">
        <v>15188754</v>
      </c>
      <c r="C18" s="92">
        <v>0</v>
      </c>
      <c r="D18" s="92">
        <v>0</v>
      </c>
      <c r="E18" s="42">
        <f t="shared" si="2"/>
        <v>15188754</v>
      </c>
      <c r="F18" s="92">
        <v>15188754</v>
      </c>
      <c r="G18" s="92">
        <v>0</v>
      </c>
      <c r="H18" s="92">
        <v>0</v>
      </c>
      <c r="I18" s="42">
        <v>15188754</v>
      </c>
      <c r="J18" s="92">
        <v>15188754</v>
      </c>
      <c r="K18" s="92">
        <v>0</v>
      </c>
      <c r="L18" s="92">
        <v>0</v>
      </c>
      <c r="M18" s="42">
        <f t="shared" si="1"/>
        <v>15188754</v>
      </c>
    </row>
    <row r="19" spans="1:13" ht="63">
      <c r="A19" s="81" t="s">
        <v>415</v>
      </c>
      <c r="B19" s="92">
        <v>332988813</v>
      </c>
      <c r="C19" s="92">
        <v>0</v>
      </c>
      <c r="D19" s="92">
        <v>0</v>
      </c>
      <c r="E19" s="42">
        <f t="shared" si="2"/>
        <v>332988813</v>
      </c>
      <c r="F19" s="92">
        <v>304036563</v>
      </c>
      <c r="G19" s="92">
        <v>0</v>
      </c>
      <c r="H19" s="92">
        <v>0</v>
      </c>
      <c r="I19" s="42">
        <v>304036563</v>
      </c>
      <c r="J19" s="92">
        <v>253611065</v>
      </c>
      <c r="K19" s="92">
        <v>0</v>
      </c>
      <c r="L19" s="92">
        <v>0</v>
      </c>
      <c r="M19" s="42">
        <f t="shared" si="1"/>
        <v>253611065</v>
      </c>
    </row>
    <row r="20" spans="1:13" ht="15.75">
      <c r="A20" s="81" t="s">
        <v>379</v>
      </c>
      <c r="B20" s="92">
        <v>50000000</v>
      </c>
      <c r="C20" s="92">
        <v>0</v>
      </c>
      <c r="D20" s="92">
        <v>0</v>
      </c>
      <c r="E20" s="42">
        <f t="shared" si="2"/>
        <v>50000000</v>
      </c>
      <c r="F20" s="92">
        <v>0</v>
      </c>
      <c r="G20" s="92">
        <v>0</v>
      </c>
      <c r="H20" s="92">
        <v>0</v>
      </c>
      <c r="I20" s="42">
        <v>0</v>
      </c>
      <c r="J20" s="92">
        <v>0</v>
      </c>
      <c r="K20" s="92">
        <v>0</v>
      </c>
      <c r="L20" s="92">
        <v>0</v>
      </c>
      <c r="M20" s="42">
        <f t="shared" si="1"/>
        <v>0</v>
      </c>
    </row>
    <row r="21" spans="1:13" ht="15.75">
      <c r="A21" s="81" t="s">
        <v>380</v>
      </c>
      <c r="B21" s="92">
        <v>400000</v>
      </c>
      <c r="C21" s="92">
        <v>0</v>
      </c>
      <c r="D21" s="92">
        <v>0</v>
      </c>
      <c r="E21" s="42">
        <f t="shared" si="2"/>
        <v>400000</v>
      </c>
      <c r="F21" s="92">
        <v>1050000</v>
      </c>
      <c r="G21" s="92">
        <v>0</v>
      </c>
      <c r="H21" s="92">
        <v>0</v>
      </c>
      <c r="I21" s="42">
        <v>1050000</v>
      </c>
      <c r="J21" s="92">
        <v>1039886</v>
      </c>
      <c r="K21" s="92">
        <v>0</v>
      </c>
      <c r="L21" s="92">
        <v>0</v>
      </c>
      <c r="M21" s="42">
        <f t="shared" si="1"/>
        <v>1039886</v>
      </c>
    </row>
    <row r="22" spans="1:13" ht="31.5">
      <c r="A22" s="81" t="s">
        <v>396</v>
      </c>
      <c r="B22" s="92">
        <v>5452398</v>
      </c>
      <c r="C22" s="92">
        <v>0</v>
      </c>
      <c r="D22" s="92">
        <v>0</v>
      </c>
      <c r="E22" s="42">
        <f t="shared" si="2"/>
        <v>5452398</v>
      </c>
      <c r="F22" s="92">
        <v>4436398</v>
      </c>
      <c r="G22" s="92">
        <v>0</v>
      </c>
      <c r="H22" s="92">
        <v>0</v>
      </c>
      <c r="I22" s="42">
        <v>4436398</v>
      </c>
      <c r="J22" s="92">
        <v>1042068</v>
      </c>
      <c r="K22" s="92">
        <v>0</v>
      </c>
      <c r="L22" s="92">
        <v>0</v>
      </c>
      <c r="M22" s="42">
        <f t="shared" si="1"/>
        <v>1042068</v>
      </c>
    </row>
    <row r="23" spans="1:13" ht="15.75">
      <c r="A23" s="81" t="s">
        <v>381</v>
      </c>
      <c r="B23" s="92">
        <v>3035000</v>
      </c>
      <c r="C23" s="92">
        <v>0</v>
      </c>
      <c r="D23" s="92">
        <v>0</v>
      </c>
      <c r="E23" s="42">
        <f t="shared" si="2"/>
        <v>3035000</v>
      </c>
      <c r="F23" s="92">
        <v>0</v>
      </c>
      <c r="G23" s="92">
        <v>0</v>
      </c>
      <c r="H23" s="92">
        <v>0</v>
      </c>
      <c r="I23" s="42">
        <v>0</v>
      </c>
      <c r="J23" s="92">
        <v>0</v>
      </c>
      <c r="K23" s="92">
        <v>0</v>
      </c>
      <c r="L23" s="92">
        <v>0</v>
      </c>
      <c r="M23" s="42">
        <f t="shared" si="1"/>
        <v>0</v>
      </c>
    </row>
    <row r="24" spans="1:13" ht="15.75">
      <c r="A24" s="81" t="s">
        <v>382</v>
      </c>
      <c r="B24" s="92">
        <v>8460000</v>
      </c>
      <c r="C24" s="92">
        <v>0</v>
      </c>
      <c r="D24" s="92">
        <v>0</v>
      </c>
      <c r="E24" s="42">
        <f t="shared" si="2"/>
        <v>8460000</v>
      </c>
      <c r="F24" s="92">
        <v>8460000</v>
      </c>
      <c r="G24" s="92">
        <v>0</v>
      </c>
      <c r="H24" s="92">
        <v>0</v>
      </c>
      <c r="I24" s="42">
        <v>8460000</v>
      </c>
      <c r="J24" s="92">
        <v>3040634</v>
      </c>
      <c r="K24" s="92">
        <v>0</v>
      </c>
      <c r="L24" s="92">
        <v>0</v>
      </c>
      <c r="M24" s="42">
        <f t="shared" si="1"/>
        <v>3040634</v>
      </c>
    </row>
    <row r="25" spans="1:13" ht="15.75">
      <c r="A25" s="81" t="s">
        <v>383</v>
      </c>
      <c r="B25" s="92">
        <v>5000000</v>
      </c>
      <c r="C25" s="92">
        <v>0</v>
      </c>
      <c r="D25" s="92">
        <v>0</v>
      </c>
      <c r="E25" s="42">
        <f aca="true" t="shared" si="3" ref="E25:E35">SUM(B25:D25)</f>
        <v>5000000</v>
      </c>
      <c r="F25" s="92">
        <v>2973790</v>
      </c>
      <c r="G25" s="92">
        <v>0</v>
      </c>
      <c r="H25" s="92">
        <v>0</v>
      </c>
      <c r="I25" s="42">
        <v>2973790</v>
      </c>
      <c r="J25" s="92">
        <v>0</v>
      </c>
      <c r="K25" s="92">
        <v>0</v>
      </c>
      <c r="L25" s="92">
        <v>0</v>
      </c>
      <c r="M25" s="42">
        <f t="shared" si="1"/>
        <v>0</v>
      </c>
    </row>
    <row r="26" spans="1:13" ht="15.75">
      <c r="A26" s="81" t="s">
        <v>413</v>
      </c>
      <c r="B26" s="92">
        <v>9000000</v>
      </c>
      <c r="C26" s="92">
        <v>0</v>
      </c>
      <c r="D26" s="92">
        <v>0</v>
      </c>
      <c r="E26" s="42">
        <f t="shared" si="3"/>
        <v>9000000</v>
      </c>
      <c r="F26" s="92">
        <v>9000000</v>
      </c>
      <c r="G26" s="92">
        <v>0</v>
      </c>
      <c r="H26" s="92">
        <v>0</v>
      </c>
      <c r="I26" s="42">
        <v>9000000</v>
      </c>
      <c r="J26" s="92">
        <v>8994635</v>
      </c>
      <c r="K26" s="92">
        <v>0</v>
      </c>
      <c r="L26" s="92">
        <v>0</v>
      </c>
      <c r="M26" s="42">
        <f t="shared" si="1"/>
        <v>8994635</v>
      </c>
    </row>
    <row r="27" spans="1:13" ht="15.75">
      <c r="A27" s="81" t="s">
        <v>384</v>
      </c>
      <c r="B27" s="92">
        <v>8000000</v>
      </c>
      <c r="C27" s="92">
        <v>0</v>
      </c>
      <c r="D27" s="92">
        <v>0</v>
      </c>
      <c r="E27" s="42">
        <f t="shared" si="3"/>
        <v>8000000</v>
      </c>
      <c r="F27" s="92">
        <v>8000000</v>
      </c>
      <c r="G27" s="92">
        <v>0</v>
      </c>
      <c r="H27" s="92">
        <v>0</v>
      </c>
      <c r="I27" s="42">
        <v>8000000</v>
      </c>
      <c r="J27" s="92">
        <v>7103340</v>
      </c>
      <c r="K27" s="92">
        <v>0</v>
      </c>
      <c r="L27" s="92">
        <v>0</v>
      </c>
      <c r="M27" s="42">
        <f t="shared" si="1"/>
        <v>7103340</v>
      </c>
    </row>
    <row r="28" spans="1:13" ht="15.75">
      <c r="A28" s="81" t="s">
        <v>450</v>
      </c>
      <c r="B28" s="42">
        <v>0</v>
      </c>
      <c r="C28" s="42">
        <v>0</v>
      </c>
      <c r="D28" s="42">
        <v>0</v>
      </c>
      <c r="E28" s="42">
        <f t="shared" si="3"/>
        <v>0</v>
      </c>
      <c r="F28" s="42">
        <v>12980716</v>
      </c>
      <c r="G28" s="42">
        <v>0</v>
      </c>
      <c r="H28" s="42">
        <v>0</v>
      </c>
      <c r="I28" s="42">
        <v>12980716</v>
      </c>
      <c r="J28" s="92">
        <v>12980716</v>
      </c>
      <c r="K28" s="42">
        <v>0</v>
      </c>
      <c r="L28" s="42">
        <v>0</v>
      </c>
      <c r="M28" s="42">
        <f>SUM(J28:L28)</f>
        <v>12980716</v>
      </c>
    </row>
    <row r="29" spans="1:13" ht="15.75">
      <c r="A29" s="81" t="s">
        <v>385</v>
      </c>
      <c r="B29" s="92">
        <v>5000000</v>
      </c>
      <c r="C29" s="92">
        <v>0</v>
      </c>
      <c r="D29" s="92">
        <v>0</v>
      </c>
      <c r="E29" s="42">
        <f t="shared" si="3"/>
        <v>5000000</v>
      </c>
      <c r="F29" s="92">
        <v>5000000</v>
      </c>
      <c r="G29" s="92">
        <v>0</v>
      </c>
      <c r="H29" s="92">
        <v>0</v>
      </c>
      <c r="I29" s="42">
        <v>5000000</v>
      </c>
      <c r="J29" s="92">
        <v>4981956</v>
      </c>
      <c r="K29" s="92">
        <v>0</v>
      </c>
      <c r="L29" s="92">
        <v>0</v>
      </c>
      <c r="M29" s="42">
        <f t="shared" si="1"/>
        <v>4981956</v>
      </c>
    </row>
    <row r="30" spans="1:13" ht="15.75">
      <c r="A30" s="81" t="s">
        <v>386</v>
      </c>
      <c r="B30" s="92">
        <v>0</v>
      </c>
      <c r="C30" s="92">
        <v>17500000</v>
      </c>
      <c r="D30" s="92">
        <v>0</v>
      </c>
      <c r="E30" s="42">
        <f t="shared" si="3"/>
        <v>17500000</v>
      </c>
      <c r="F30" s="92">
        <v>0</v>
      </c>
      <c r="G30" s="92">
        <v>17500000</v>
      </c>
      <c r="H30" s="92">
        <v>0</v>
      </c>
      <c r="I30" s="42">
        <v>17500000</v>
      </c>
      <c r="J30" s="92">
        <v>0</v>
      </c>
      <c r="K30" s="92">
        <v>0</v>
      </c>
      <c r="L30" s="92">
        <v>0</v>
      </c>
      <c r="M30" s="42">
        <f t="shared" si="1"/>
        <v>0</v>
      </c>
    </row>
    <row r="31" spans="1:13" ht="15.75">
      <c r="A31" s="81" t="s">
        <v>387</v>
      </c>
      <c r="B31" s="92">
        <v>0</v>
      </c>
      <c r="C31" s="92">
        <v>17875250</v>
      </c>
      <c r="D31" s="92">
        <v>0</v>
      </c>
      <c r="E31" s="42">
        <f t="shared" si="3"/>
        <v>17875250</v>
      </c>
      <c r="F31" s="92">
        <v>0</v>
      </c>
      <c r="G31" s="92">
        <v>37875250</v>
      </c>
      <c r="H31" s="92">
        <v>0</v>
      </c>
      <c r="I31" s="42">
        <v>37875250</v>
      </c>
      <c r="J31" s="92">
        <v>0</v>
      </c>
      <c r="K31" s="92">
        <v>20915987</v>
      </c>
      <c r="L31" s="92">
        <v>0</v>
      </c>
      <c r="M31" s="42">
        <f t="shared" si="1"/>
        <v>20915987</v>
      </c>
    </row>
    <row r="32" spans="1:13" ht="31.5">
      <c r="A32" s="81" t="s">
        <v>388</v>
      </c>
      <c r="B32" s="92">
        <v>0</v>
      </c>
      <c r="C32" s="92">
        <v>500000000</v>
      </c>
      <c r="D32" s="92">
        <v>0</v>
      </c>
      <c r="E32" s="42">
        <f t="shared" si="3"/>
        <v>500000000</v>
      </c>
      <c r="F32" s="92">
        <v>0</v>
      </c>
      <c r="G32" s="92">
        <v>500000000</v>
      </c>
      <c r="H32" s="92">
        <v>0</v>
      </c>
      <c r="I32" s="42">
        <v>500000000</v>
      </c>
      <c r="J32" s="92">
        <v>0</v>
      </c>
      <c r="K32" s="92">
        <v>0</v>
      </c>
      <c r="L32" s="92">
        <v>0</v>
      </c>
      <c r="M32" s="42">
        <f t="shared" si="1"/>
        <v>0</v>
      </c>
    </row>
    <row r="33" spans="1:13" ht="31.5">
      <c r="A33" s="83" t="s">
        <v>389</v>
      </c>
      <c r="B33" s="92">
        <v>0</v>
      </c>
      <c r="C33" s="92">
        <v>293802985</v>
      </c>
      <c r="D33" s="92">
        <v>0</v>
      </c>
      <c r="E33" s="42">
        <f t="shared" si="3"/>
        <v>293802985</v>
      </c>
      <c r="F33" s="92">
        <v>0</v>
      </c>
      <c r="G33" s="92">
        <v>293802985</v>
      </c>
      <c r="H33" s="92">
        <v>0</v>
      </c>
      <c r="I33" s="42">
        <v>293802985</v>
      </c>
      <c r="J33" s="92">
        <v>0</v>
      </c>
      <c r="K33" s="92">
        <v>0</v>
      </c>
      <c r="L33" s="92">
        <v>0</v>
      </c>
      <c r="M33" s="42">
        <f t="shared" si="1"/>
        <v>0</v>
      </c>
    </row>
    <row r="34" spans="1:13" ht="15.75">
      <c r="A34" s="81" t="s">
        <v>390</v>
      </c>
      <c r="B34" s="92">
        <v>0</v>
      </c>
      <c r="C34" s="92">
        <v>33093173</v>
      </c>
      <c r="D34" s="92">
        <v>0</v>
      </c>
      <c r="E34" s="42">
        <f t="shared" si="3"/>
        <v>33093173</v>
      </c>
      <c r="F34" s="92">
        <v>0</v>
      </c>
      <c r="G34" s="92">
        <v>33093173</v>
      </c>
      <c r="H34" s="92">
        <v>0</v>
      </c>
      <c r="I34" s="42">
        <v>33093173</v>
      </c>
      <c r="J34" s="92">
        <v>0</v>
      </c>
      <c r="K34" s="92">
        <v>0</v>
      </c>
      <c r="L34" s="92">
        <v>0</v>
      </c>
      <c r="M34" s="42">
        <f t="shared" si="1"/>
        <v>0</v>
      </c>
    </row>
    <row r="35" spans="1:13" ht="15.75">
      <c r="A35" s="81" t="s">
        <v>391</v>
      </c>
      <c r="B35" s="92">
        <v>0</v>
      </c>
      <c r="C35" s="92">
        <v>8738412</v>
      </c>
      <c r="D35" s="92">
        <v>0</v>
      </c>
      <c r="E35" s="42">
        <f t="shared" si="3"/>
        <v>8738412</v>
      </c>
      <c r="F35" s="92">
        <v>0</v>
      </c>
      <c r="G35" s="92">
        <v>8738412</v>
      </c>
      <c r="H35" s="92">
        <v>0</v>
      </c>
      <c r="I35" s="42">
        <v>8738412</v>
      </c>
      <c r="J35" s="92">
        <v>0</v>
      </c>
      <c r="K35" s="92">
        <v>0</v>
      </c>
      <c r="L35" s="92">
        <v>0</v>
      </c>
      <c r="M35" s="42">
        <f t="shared" si="1"/>
        <v>0</v>
      </c>
    </row>
    <row r="36" spans="1:13" ht="15.75">
      <c r="A36" s="121" t="s">
        <v>432</v>
      </c>
      <c r="B36" s="92">
        <v>0</v>
      </c>
      <c r="C36" s="92">
        <v>0</v>
      </c>
      <c r="D36" s="92">
        <v>0</v>
      </c>
      <c r="E36" s="42">
        <v>0</v>
      </c>
      <c r="F36" s="92">
        <v>3395345</v>
      </c>
      <c r="G36" s="92">
        <v>0</v>
      </c>
      <c r="H36" s="92">
        <v>0</v>
      </c>
      <c r="I36" s="42">
        <v>3395345</v>
      </c>
      <c r="J36" s="92">
        <v>3395278</v>
      </c>
      <c r="K36" s="92">
        <v>0</v>
      </c>
      <c r="L36" s="92">
        <v>0</v>
      </c>
      <c r="M36" s="42">
        <f t="shared" si="1"/>
        <v>3395278</v>
      </c>
    </row>
    <row r="37" spans="1:13" ht="15.75">
      <c r="A37" s="81" t="s">
        <v>431</v>
      </c>
      <c r="B37" s="92">
        <v>0</v>
      </c>
      <c r="C37" s="92">
        <v>0</v>
      </c>
      <c r="D37" s="92">
        <v>0</v>
      </c>
      <c r="E37" s="42">
        <v>0</v>
      </c>
      <c r="F37" s="92">
        <v>0</v>
      </c>
      <c r="G37" s="92">
        <v>28167108</v>
      </c>
      <c r="H37" s="92">
        <v>0</v>
      </c>
      <c r="I37" s="42">
        <v>28167108</v>
      </c>
      <c r="J37" s="92">
        <v>0</v>
      </c>
      <c r="K37" s="92">
        <v>172739267</v>
      </c>
      <c r="L37" s="92">
        <v>0</v>
      </c>
      <c r="M37" s="42">
        <f aca="true" t="shared" si="4" ref="M37:M44">SUM(J37:L37)</f>
        <v>172739267</v>
      </c>
    </row>
    <row r="38" spans="1:13" ht="15.75">
      <c r="A38" s="81" t="s">
        <v>416</v>
      </c>
      <c r="B38" s="92">
        <v>0</v>
      </c>
      <c r="C38" s="92">
        <v>0</v>
      </c>
      <c r="D38" s="92">
        <v>0</v>
      </c>
      <c r="E38" s="42">
        <v>0</v>
      </c>
      <c r="F38" s="92">
        <v>0</v>
      </c>
      <c r="G38" s="92">
        <v>410180</v>
      </c>
      <c r="H38" s="92">
        <v>0</v>
      </c>
      <c r="I38" s="42">
        <v>410180</v>
      </c>
      <c r="J38" s="92">
        <v>0</v>
      </c>
      <c r="K38" s="92">
        <v>410180</v>
      </c>
      <c r="L38" s="92">
        <v>0</v>
      </c>
      <c r="M38" s="42">
        <f t="shared" si="4"/>
        <v>410180</v>
      </c>
    </row>
    <row r="39" spans="1:13" ht="15.75">
      <c r="A39" s="81" t="s">
        <v>445</v>
      </c>
      <c r="B39" s="92">
        <v>0</v>
      </c>
      <c r="C39" s="92">
        <v>0</v>
      </c>
      <c r="D39" s="92">
        <v>0</v>
      </c>
      <c r="E39" s="42">
        <v>0</v>
      </c>
      <c r="F39" s="92">
        <v>979234</v>
      </c>
      <c r="G39" s="92">
        <v>0</v>
      </c>
      <c r="H39" s="92">
        <v>0</v>
      </c>
      <c r="I39" s="42">
        <v>979234</v>
      </c>
      <c r="J39" s="92">
        <v>979234</v>
      </c>
      <c r="K39" s="92">
        <v>0</v>
      </c>
      <c r="L39" s="92">
        <v>0</v>
      </c>
      <c r="M39" s="42">
        <f t="shared" si="4"/>
        <v>979234</v>
      </c>
    </row>
    <row r="40" spans="1:13" ht="15.75">
      <c r="A40" s="81" t="s">
        <v>444</v>
      </c>
      <c r="B40" s="92">
        <v>0</v>
      </c>
      <c r="C40" s="92">
        <v>0</v>
      </c>
      <c r="D40" s="92">
        <v>0</v>
      </c>
      <c r="E40" s="42">
        <v>0</v>
      </c>
      <c r="F40" s="92">
        <v>1588235</v>
      </c>
      <c r="G40" s="92">
        <v>0</v>
      </c>
      <c r="H40" s="92">
        <v>0</v>
      </c>
      <c r="I40" s="42">
        <v>1588235</v>
      </c>
      <c r="J40" s="92">
        <v>0</v>
      </c>
      <c r="K40" s="92">
        <v>0</v>
      </c>
      <c r="L40" s="92">
        <v>0</v>
      </c>
      <c r="M40" s="42">
        <f t="shared" si="4"/>
        <v>0</v>
      </c>
    </row>
    <row r="41" spans="1:13" ht="15.75">
      <c r="A41" s="81" t="s">
        <v>422</v>
      </c>
      <c r="B41" s="42">
        <v>0</v>
      </c>
      <c r="C41" s="42">
        <v>0</v>
      </c>
      <c r="D41" s="42">
        <v>0</v>
      </c>
      <c r="E41" s="42">
        <f>SUM(B41:D41)</f>
        <v>0</v>
      </c>
      <c r="F41" s="42">
        <v>29884721</v>
      </c>
      <c r="G41" s="42">
        <v>0</v>
      </c>
      <c r="H41" s="42">
        <v>0</v>
      </c>
      <c r="I41" s="42">
        <v>29884721</v>
      </c>
      <c r="J41" s="92">
        <v>29884721</v>
      </c>
      <c r="K41" s="42">
        <v>0</v>
      </c>
      <c r="L41" s="42">
        <v>0</v>
      </c>
      <c r="M41" s="42">
        <f t="shared" si="4"/>
        <v>29884721</v>
      </c>
    </row>
    <row r="42" spans="1:13" ht="31.5">
      <c r="A42" s="81" t="s">
        <v>418</v>
      </c>
      <c r="B42" s="92">
        <v>0</v>
      </c>
      <c r="C42" s="92">
        <v>0</v>
      </c>
      <c r="D42" s="92">
        <v>0</v>
      </c>
      <c r="E42" s="42">
        <v>0</v>
      </c>
      <c r="F42" s="92">
        <v>6648453</v>
      </c>
      <c r="G42" s="92">
        <v>0</v>
      </c>
      <c r="H42" s="92">
        <v>0</v>
      </c>
      <c r="I42" s="42">
        <v>6648453</v>
      </c>
      <c r="J42" s="92">
        <v>6912060</v>
      </c>
      <c r="K42" s="92">
        <v>0</v>
      </c>
      <c r="L42" s="92">
        <v>0</v>
      </c>
      <c r="M42" s="42">
        <f t="shared" si="4"/>
        <v>6912060</v>
      </c>
    </row>
    <row r="43" spans="1:13" ht="31.5">
      <c r="A43" s="81" t="s">
        <v>448</v>
      </c>
      <c r="B43" s="92">
        <v>0</v>
      </c>
      <c r="C43" s="92">
        <v>0</v>
      </c>
      <c r="D43" s="92">
        <v>0</v>
      </c>
      <c r="E43" s="42">
        <v>0</v>
      </c>
      <c r="F43" s="92">
        <v>11572516</v>
      </c>
      <c r="G43" s="92">
        <v>0</v>
      </c>
      <c r="H43" s="92">
        <v>0</v>
      </c>
      <c r="I43" s="42">
        <v>11572516</v>
      </c>
      <c r="J43" s="92">
        <v>11572516</v>
      </c>
      <c r="K43" s="92">
        <v>0</v>
      </c>
      <c r="L43" s="92">
        <v>0</v>
      </c>
      <c r="M43" s="42">
        <f t="shared" si="4"/>
        <v>11572516</v>
      </c>
    </row>
    <row r="44" spans="1:13" ht="63">
      <c r="A44" s="81" t="s">
        <v>447</v>
      </c>
      <c r="B44" s="92">
        <v>0</v>
      </c>
      <c r="C44" s="92">
        <v>0</v>
      </c>
      <c r="D44" s="92">
        <v>0</v>
      </c>
      <c r="E44" s="42">
        <v>0</v>
      </c>
      <c r="F44" s="92">
        <v>0</v>
      </c>
      <c r="G44" s="92">
        <v>108547</v>
      </c>
      <c r="H44" s="92">
        <v>0</v>
      </c>
      <c r="I44" s="42">
        <v>108547</v>
      </c>
      <c r="J44" s="92">
        <v>0</v>
      </c>
      <c r="K44" s="92">
        <v>108547</v>
      </c>
      <c r="L44" s="92">
        <v>0</v>
      </c>
      <c r="M44" s="42">
        <f t="shared" si="4"/>
        <v>108547</v>
      </c>
    </row>
    <row r="45" spans="1:13" ht="15.75">
      <c r="A45" s="81" t="s">
        <v>452</v>
      </c>
      <c r="B45" s="92">
        <v>0</v>
      </c>
      <c r="C45" s="92">
        <v>0</v>
      </c>
      <c r="D45" s="92">
        <v>0</v>
      </c>
      <c r="E45" s="42">
        <v>0</v>
      </c>
      <c r="F45" s="92">
        <v>1016000</v>
      </c>
      <c r="G45" s="92">
        <v>0</v>
      </c>
      <c r="H45" s="92">
        <v>0</v>
      </c>
      <c r="I45" s="42">
        <v>1016000</v>
      </c>
      <c r="J45" s="92">
        <v>1816100</v>
      </c>
      <c r="K45" s="92">
        <v>0</v>
      </c>
      <c r="L45" s="92">
        <v>0</v>
      </c>
      <c r="M45" s="42">
        <f>SUM(J45:L45)</f>
        <v>1816100</v>
      </c>
    </row>
    <row r="46" spans="1:13" ht="15.75">
      <c r="A46" s="81" t="s">
        <v>470</v>
      </c>
      <c r="B46" s="92">
        <v>0</v>
      </c>
      <c r="C46" s="92">
        <v>0</v>
      </c>
      <c r="D46" s="92">
        <v>0</v>
      </c>
      <c r="E46" s="42">
        <v>0</v>
      </c>
      <c r="F46" s="92">
        <v>5061210</v>
      </c>
      <c r="G46" s="92">
        <v>0</v>
      </c>
      <c r="H46" s="92">
        <v>0</v>
      </c>
      <c r="I46" s="42">
        <v>5061210</v>
      </c>
      <c r="J46" s="92">
        <v>5165814</v>
      </c>
      <c r="K46" s="92">
        <v>0</v>
      </c>
      <c r="L46" s="92">
        <v>0</v>
      </c>
      <c r="M46" s="42">
        <f>SUM(J46:L46)</f>
        <v>5165814</v>
      </c>
    </row>
    <row r="47" spans="1:13" ht="15.75">
      <c r="A47" s="81" t="s">
        <v>392</v>
      </c>
      <c r="B47" s="92">
        <v>3000000</v>
      </c>
      <c r="C47" s="92">
        <v>0</v>
      </c>
      <c r="D47" s="92">
        <v>0</v>
      </c>
      <c r="E47" s="42">
        <f>SUM(B47:D47)</f>
        <v>3000000</v>
      </c>
      <c r="F47" s="92">
        <v>3000000</v>
      </c>
      <c r="G47" s="92">
        <v>0</v>
      </c>
      <c r="H47" s="92">
        <v>0</v>
      </c>
      <c r="I47" s="42">
        <v>3000000</v>
      </c>
      <c r="J47" s="92">
        <v>3000000</v>
      </c>
      <c r="K47" s="92">
        <v>0</v>
      </c>
      <c r="L47" s="92">
        <v>0</v>
      </c>
      <c r="M47" s="42">
        <f t="shared" si="1"/>
        <v>3000000</v>
      </c>
    </row>
    <row r="48" spans="1:16" ht="15.75">
      <c r="A48" s="104" t="s">
        <v>9</v>
      </c>
      <c r="B48" s="48">
        <f>SUM(B10:B47)</f>
        <v>1124909843</v>
      </c>
      <c r="C48" s="48">
        <f>SUM(C10:C47)</f>
        <v>871009820</v>
      </c>
      <c r="D48" s="48">
        <f>SUM(D10:D47)</f>
        <v>0</v>
      </c>
      <c r="E48" s="48">
        <f>SUM(E10:E47)</f>
        <v>1995919663</v>
      </c>
      <c r="F48" s="48">
        <v>1118001890</v>
      </c>
      <c r="G48" s="48">
        <v>919695655</v>
      </c>
      <c r="H48" s="48">
        <v>0</v>
      </c>
      <c r="I48" s="48">
        <v>2037697545</v>
      </c>
      <c r="J48" s="48">
        <f>SUM(J10:J47)</f>
        <v>757167390</v>
      </c>
      <c r="K48" s="48">
        <f>SUM(K10:K47)</f>
        <v>194173981</v>
      </c>
      <c r="L48" s="48">
        <f>SUM(L10:L47)</f>
        <v>0</v>
      </c>
      <c r="M48" s="48">
        <f>SUM(M10:M47)</f>
        <v>951341371</v>
      </c>
      <c r="O48" s="142"/>
      <c r="P48" s="142"/>
    </row>
    <row r="49" spans="1:13" ht="15.75">
      <c r="A49" s="81" t="s">
        <v>373</v>
      </c>
      <c r="B49" s="42">
        <v>3810000</v>
      </c>
      <c r="C49" s="42">
        <v>0</v>
      </c>
      <c r="D49" s="42">
        <v>0</v>
      </c>
      <c r="E49" s="42">
        <f>SUM(B49:D49)</f>
        <v>3810000</v>
      </c>
      <c r="F49" s="92">
        <v>2710490</v>
      </c>
      <c r="G49" s="92">
        <v>0</v>
      </c>
      <c r="H49" s="92">
        <v>0</v>
      </c>
      <c r="I49" s="42">
        <v>2710490</v>
      </c>
      <c r="J49" s="92">
        <v>922976</v>
      </c>
      <c r="K49" s="92">
        <v>0</v>
      </c>
      <c r="L49" s="92">
        <v>0</v>
      </c>
      <c r="M49" s="42">
        <f>SUM(J49:L49)</f>
        <v>922976</v>
      </c>
    </row>
    <row r="50" spans="1:13" ht="15.75">
      <c r="A50" s="81" t="s">
        <v>407</v>
      </c>
      <c r="B50" s="42">
        <v>4803125</v>
      </c>
      <c r="C50" s="42">
        <v>0</v>
      </c>
      <c r="D50" s="42">
        <v>0</v>
      </c>
      <c r="E50" s="42">
        <f>SUM(B50:D50)</f>
        <v>4803125</v>
      </c>
      <c r="F50" s="92">
        <v>5960733</v>
      </c>
      <c r="G50" s="92">
        <v>0</v>
      </c>
      <c r="H50" s="92">
        <v>0</v>
      </c>
      <c r="I50" s="42">
        <v>5960733</v>
      </c>
      <c r="J50" s="92">
        <v>5960733</v>
      </c>
      <c r="K50" s="92">
        <v>0</v>
      </c>
      <c r="L50" s="92">
        <v>0</v>
      </c>
      <c r="M50" s="42">
        <f>SUM(J50:L50)</f>
        <v>5960733</v>
      </c>
    </row>
    <row r="51" spans="1:13" ht="31.5">
      <c r="A51" s="81" t="s">
        <v>374</v>
      </c>
      <c r="B51" s="42">
        <v>1270000</v>
      </c>
      <c r="C51" s="42">
        <v>0</v>
      </c>
      <c r="D51" s="42">
        <v>0</v>
      </c>
      <c r="E51" s="42">
        <f>SUM(B51:D51)</f>
        <v>1270000</v>
      </c>
      <c r="F51" s="92">
        <v>1500040</v>
      </c>
      <c r="G51" s="92">
        <v>0</v>
      </c>
      <c r="H51" s="92">
        <v>0</v>
      </c>
      <c r="I51" s="42">
        <v>1500040</v>
      </c>
      <c r="J51" s="92">
        <v>1500040</v>
      </c>
      <c r="K51" s="92">
        <v>0</v>
      </c>
      <c r="L51" s="92">
        <v>0</v>
      </c>
      <c r="M51" s="42">
        <f>SUM(J51:L51)</f>
        <v>1500040</v>
      </c>
    </row>
    <row r="52" spans="1:13" ht="15.75">
      <c r="A52" s="81" t="s">
        <v>412</v>
      </c>
      <c r="B52" s="42">
        <v>5000000</v>
      </c>
      <c r="C52" s="42">
        <v>0</v>
      </c>
      <c r="D52" s="42">
        <v>0</v>
      </c>
      <c r="E52" s="42">
        <f>SUM(B52:D52)</f>
        <v>5000000</v>
      </c>
      <c r="F52" s="92">
        <v>6464603</v>
      </c>
      <c r="G52" s="92">
        <v>0</v>
      </c>
      <c r="H52" s="92">
        <v>0</v>
      </c>
      <c r="I52" s="42">
        <v>6464603</v>
      </c>
      <c r="J52" s="92">
        <v>983651</v>
      </c>
      <c r="K52" s="92">
        <v>0</v>
      </c>
      <c r="L52" s="92">
        <v>0</v>
      </c>
      <c r="M52" s="42">
        <f>SUM(J52:L52)</f>
        <v>983651</v>
      </c>
    </row>
    <row r="53" spans="1:13" ht="15.75">
      <c r="A53" s="103" t="s">
        <v>35</v>
      </c>
      <c r="B53" s="48">
        <f>SUM(B49:B52)</f>
        <v>14883125</v>
      </c>
      <c r="C53" s="48">
        <f>SUM(C49:C52)</f>
        <v>0</v>
      </c>
      <c r="D53" s="48">
        <f>SUM(D49:D52)</f>
        <v>0</v>
      </c>
      <c r="E53" s="48">
        <f>SUM(E49:E52)</f>
        <v>14883125</v>
      </c>
      <c r="F53" s="48">
        <v>16635866</v>
      </c>
      <c r="G53" s="48">
        <v>0</v>
      </c>
      <c r="H53" s="48">
        <v>0</v>
      </c>
      <c r="I53" s="48">
        <v>16635866</v>
      </c>
      <c r="J53" s="48">
        <f>SUM(J49:J52)</f>
        <v>9367400</v>
      </c>
      <c r="K53" s="48">
        <f>SUM(K49:K52)</f>
        <v>0</v>
      </c>
      <c r="L53" s="48">
        <f>SUM(L49:L52)</f>
        <v>0</v>
      </c>
      <c r="M53" s="48">
        <f>SUM(M49:M52)</f>
        <v>9367400</v>
      </c>
    </row>
    <row r="54" spans="1:13" ht="15.75">
      <c r="A54" s="141" t="s">
        <v>438</v>
      </c>
      <c r="B54" s="42">
        <v>0</v>
      </c>
      <c r="C54" s="42">
        <v>0</v>
      </c>
      <c r="D54" s="42">
        <v>0</v>
      </c>
      <c r="E54" s="42">
        <f>SUM(B54:D54)</f>
        <v>0</v>
      </c>
      <c r="F54" s="92">
        <v>162560</v>
      </c>
      <c r="G54" s="92">
        <v>0</v>
      </c>
      <c r="H54" s="92">
        <v>0</v>
      </c>
      <c r="I54" s="42">
        <v>162560</v>
      </c>
      <c r="J54" s="92">
        <v>162560</v>
      </c>
      <c r="K54" s="92">
        <v>0</v>
      </c>
      <c r="L54" s="92">
        <v>0</v>
      </c>
      <c r="M54" s="42">
        <f>SUM(J54:L54)</f>
        <v>162560</v>
      </c>
    </row>
    <row r="55" spans="1:13" ht="15.75">
      <c r="A55" s="140" t="s">
        <v>27</v>
      </c>
      <c r="B55" s="48">
        <f>SUM(B54)</f>
        <v>0</v>
      </c>
      <c r="C55" s="48">
        <f aca="true" t="shared" si="5" ref="C55:M55">SUM(C54)</f>
        <v>0</v>
      </c>
      <c r="D55" s="48">
        <f t="shared" si="5"/>
        <v>0</v>
      </c>
      <c r="E55" s="48">
        <f t="shared" si="5"/>
        <v>0</v>
      </c>
      <c r="F55" s="48">
        <v>162560</v>
      </c>
      <c r="G55" s="48">
        <v>0</v>
      </c>
      <c r="H55" s="48">
        <v>0</v>
      </c>
      <c r="I55" s="48">
        <v>162560</v>
      </c>
      <c r="J55" s="48">
        <f t="shared" si="5"/>
        <v>162560</v>
      </c>
      <c r="K55" s="48">
        <f t="shared" si="5"/>
        <v>0</v>
      </c>
      <c r="L55" s="48">
        <f t="shared" si="5"/>
        <v>0</v>
      </c>
      <c r="M55" s="48">
        <f t="shared" si="5"/>
        <v>162560</v>
      </c>
    </row>
    <row r="56" spans="1:13" ht="15.75">
      <c r="A56" s="141" t="s">
        <v>449</v>
      </c>
      <c r="B56" s="42">
        <v>0</v>
      </c>
      <c r="C56" s="42">
        <v>0</v>
      </c>
      <c r="D56" s="42">
        <v>0</v>
      </c>
      <c r="E56" s="42">
        <f>SUM(B56:D56)</f>
        <v>0</v>
      </c>
      <c r="F56" s="92">
        <v>501142</v>
      </c>
      <c r="G56" s="92">
        <v>0</v>
      </c>
      <c r="H56" s="92">
        <v>0</v>
      </c>
      <c r="I56" s="42">
        <v>501142</v>
      </c>
      <c r="J56" s="92">
        <v>501142</v>
      </c>
      <c r="K56" s="92">
        <v>0</v>
      </c>
      <c r="L56" s="92">
        <v>0</v>
      </c>
      <c r="M56" s="42">
        <f>SUM(J56:L56)</f>
        <v>501142</v>
      </c>
    </row>
    <row r="57" spans="1:13" ht="15.75">
      <c r="A57" s="140" t="s">
        <v>26</v>
      </c>
      <c r="B57" s="48">
        <f>SUM(B56)</f>
        <v>0</v>
      </c>
      <c r="C57" s="48">
        <f aca="true" t="shared" si="6" ref="C57:M57">SUM(C56)</f>
        <v>0</v>
      </c>
      <c r="D57" s="48">
        <f t="shared" si="6"/>
        <v>0</v>
      </c>
      <c r="E57" s="48">
        <f t="shared" si="6"/>
        <v>0</v>
      </c>
      <c r="F57" s="48">
        <v>501142</v>
      </c>
      <c r="G57" s="48">
        <v>0</v>
      </c>
      <c r="H57" s="48">
        <v>0</v>
      </c>
      <c r="I57" s="48">
        <v>501142</v>
      </c>
      <c r="J57" s="48">
        <f t="shared" si="6"/>
        <v>501142</v>
      </c>
      <c r="K57" s="48">
        <f t="shared" si="6"/>
        <v>0</v>
      </c>
      <c r="L57" s="48">
        <f t="shared" si="6"/>
        <v>0</v>
      </c>
      <c r="M57" s="48">
        <f t="shared" si="6"/>
        <v>501142</v>
      </c>
    </row>
    <row r="58" spans="1:13" ht="15.75">
      <c r="A58" s="139" t="s">
        <v>441</v>
      </c>
      <c r="B58" s="42">
        <v>0</v>
      </c>
      <c r="C58" s="42">
        <v>0</v>
      </c>
      <c r="D58" s="42">
        <v>0</v>
      </c>
      <c r="E58" s="42">
        <f>SUM(B58:D58)</f>
        <v>0</v>
      </c>
      <c r="F58" s="92">
        <v>614000</v>
      </c>
      <c r="G58" s="92">
        <v>0</v>
      </c>
      <c r="H58" s="92">
        <v>0</v>
      </c>
      <c r="I58" s="42">
        <v>614000</v>
      </c>
      <c r="J58" s="1">
        <v>608898</v>
      </c>
      <c r="K58" s="92">
        <v>0</v>
      </c>
      <c r="L58" s="92">
        <v>0</v>
      </c>
      <c r="M58" s="42">
        <f>SUM(J58:L58)</f>
        <v>608898</v>
      </c>
    </row>
    <row r="59" spans="1:13" ht="15.75">
      <c r="A59" s="9" t="s">
        <v>440</v>
      </c>
      <c r="B59" s="48">
        <f>SUM(B58)</f>
        <v>0</v>
      </c>
      <c r="C59" s="48">
        <f aca="true" t="shared" si="7" ref="C59:M59">SUM(C58)</f>
        <v>0</v>
      </c>
      <c r="D59" s="48">
        <f t="shared" si="7"/>
        <v>0</v>
      </c>
      <c r="E59" s="48">
        <f t="shared" si="7"/>
        <v>0</v>
      </c>
      <c r="F59" s="48">
        <v>614000</v>
      </c>
      <c r="G59" s="48">
        <v>0</v>
      </c>
      <c r="H59" s="48">
        <v>0</v>
      </c>
      <c r="I59" s="48">
        <v>614000</v>
      </c>
      <c r="J59" s="48">
        <f t="shared" si="7"/>
        <v>608898</v>
      </c>
      <c r="K59" s="48">
        <f t="shared" si="7"/>
        <v>0</v>
      </c>
      <c r="L59" s="48">
        <f t="shared" si="7"/>
        <v>0</v>
      </c>
      <c r="M59" s="48">
        <f t="shared" si="7"/>
        <v>608898</v>
      </c>
    </row>
    <row r="60" spans="1:13" ht="15.75">
      <c r="A60" s="139" t="s">
        <v>438</v>
      </c>
      <c r="B60" s="42">
        <v>0</v>
      </c>
      <c r="C60" s="42">
        <v>0</v>
      </c>
      <c r="D60" s="42">
        <v>0</v>
      </c>
      <c r="E60" s="42">
        <f>SUM(B60:D60)</f>
        <v>0</v>
      </c>
      <c r="F60" s="92">
        <v>426000</v>
      </c>
      <c r="G60" s="92">
        <v>0</v>
      </c>
      <c r="H60" s="92">
        <v>0</v>
      </c>
      <c r="I60" s="42">
        <v>426000</v>
      </c>
      <c r="J60" s="1">
        <v>425302</v>
      </c>
      <c r="K60" s="92">
        <v>0</v>
      </c>
      <c r="L60" s="92">
        <v>0</v>
      </c>
      <c r="M60" s="42">
        <f>SUM(J60:L60)</f>
        <v>425302</v>
      </c>
    </row>
    <row r="61" spans="1:13" ht="15.75">
      <c r="A61" s="9" t="s">
        <v>37</v>
      </c>
      <c r="B61" s="48">
        <f>SUM(B60)</f>
        <v>0</v>
      </c>
      <c r="C61" s="48">
        <f aca="true" t="shared" si="8" ref="C61:M61">SUM(C60)</f>
        <v>0</v>
      </c>
      <c r="D61" s="48">
        <f t="shared" si="8"/>
        <v>0</v>
      </c>
      <c r="E61" s="48">
        <f t="shared" si="8"/>
        <v>0</v>
      </c>
      <c r="F61" s="48">
        <v>426000</v>
      </c>
      <c r="G61" s="48">
        <v>0</v>
      </c>
      <c r="H61" s="48">
        <v>0</v>
      </c>
      <c r="I61" s="48">
        <v>426000</v>
      </c>
      <c r="J61" s="48">
        <f t="shared" si="8"/>
        <v>425302</v>
      </c>
      <c r="K61" s="48">
        <f t="shared" si="8"/>
        <v>0</v>
      </c>
      <c r="L61" s="48">
        <f t="shared" si="8"/>
        <v>0</v>
      </c>
      <c r="M61" s="48">
        <f t="shared" si="8"/>
        <v>425302</v>
      </c>
    </row>
    <row r="62" spans="1:13" ht="15.75">
      <c r="A62" s="61" t="s">
        <v>8</v>
      </c>
      <c r="B62" s="48">
        <f>B53+B61+B59+B57+B55</f>
        <v>14883125</v>
      </c>
      <c r="C62" s="48">
        <f aca="true" t="shared" si="9" ref="C62:M62">C53+C61+C59+C57+C55</f>
        <v>0</v>
      </c>
      <c r="D62" s="48">
        <f t="shared" si="9"/>
        <v>0</v>
      </c>
      <c r="E62" s="48">
        <f t="shared" si="9"/>
        <v>14883125</v>
      </c>
      <c r="F62" s="48">
        <v>18339568</v>
      </c>
      <c r="G62" s="48">
        <v>0</v>
      </c>
      <c r="H62" s="48">
        <v>0</v>
      </c>
      <c r="I62" s="48">
        <v>18339568</v>
      </c>
      <c r="J62" s="48">
        <f t="shared" si="9"/>
        <v>11065302</v>
      </c>
      <c r="K62" s="48">
        <f t="shared" si="9"/>
        <v>0</v>
      </c>
      <c r="L62" s="48">
        <f t="shared" si="9"/>
        <v>0</v>
      </c>
      <c r="M62" s="48">
        <f t="shared" si="9"/>
        <v>11065302</v>
      </c>
    </row>
    <row r="63" spans="1:13" ht="15.75">
      <c r="A63" s="61" t="s">
        <v>161</v>
      </c>
      <c r="B63" s="48">
        <f>B48+B62</f>
        <v>1139792968</v>
      </c>
      <c r="C63" s="48">
        <f>C48+C62</f>
        <v>871009820</v>
      </c>
      <c r="D63" s="48">
        <f>D48+D62</f>
        <v>0</v>
      </c>
      <c r="E63" s="48">
        <f>E48+E62</f>
        <v>2010802788</v>
      </c>
      <c r="F63" s="48">
        <v>1136341458</v>
      </c>
      <c r="G63" s="48">
        <v>919695655</v>
      </c>
      <c r="H63" s="48">
        <v>0</v>
      </c>
      <c r="I63" s="48">
        <v>2056037113</v>
      </c>
      <c r="J63" s="48">
        <f>J48+J62</f>
        <v>768232692</v>
      </c>
      <c r="K63" s="48">
        <f>K48+K62</f>
        <v>194173981</v>
      </c>
      <c r="L63" s="48">
        <f>L48+L62</f>
        <v>0</v>
      </c>
      <c r="M63" s="48">
        <f>M48+M62</f>
        <v>962406673</v>
      </c>
    </row>
  </sheetData>
  <sheetProtection/>
  <mergeCells count="6">
    <mergeCell ref="F8:I8"/>
    <mergeCell ref="A4:M4"/>
    <mergeCell ref="A5:M5"/>
    <mergeCell ref="A1:M1"/>
    <mergeCell ref="B8:E8"/>
    <mergeCell ref="J8:M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Cegléd Város Polgármesteri Hi</dc:creator>
  <cp:keywords/>
  <dc:description/>
  <cp:lastModifiedBy>Jáger Mária</cp:lastModifiedBy>
  <cp:lastPrinted>2018-05-15T10:17:38Z</cp:lastPrinted>
  <dcterms:created xsi:type="dcterms:W3CDTF">2007-02-02T11:56:00Z</dcterms:created>
  <dcterms:modified xsi:type="dcterms:W3CDTF">2018-05-22T12:43:05Z</dcterms:modified>
  <cp:category/>
  <cp:version/>
  <cp:contentType/>
  <cp:contentStatus/>
</cp:coreProperties>
</file>