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7FF94C89-F960-4537-A7B9-BD18E179E755}" xr6:coauthVersionLast="40" xr6:coauthVersionMax="40" xr10:uidLastSave="{00000000-0000-0000-0000-000000000000}"/>
  <bookViews>
    <workbookView xWindow="-120" yWindow="-120" windowWidth="20730" windowHeight="11160" xr2:uid="{D927E296-7B2C-4536-8F65-E44DC3BC170B}"/>
  </bookViews>
  <sheets>
    <sheet name="1.3.sz.mell." sheetId="1" r:id="rId1"/>
  </sheets>
  <definedNames>
    <definedName name="_xlnm.Print_Area" localSheetId="0">'1.3.sz.mell.'!$A$1:$C$159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C142" i="1"/>
  <c r="C141" i="1"/>
  <c r="F140" i="1"/>
  <c r="E140" i="1"/>
  <c r="D140" i="1"/>
  <c r="C140" i="1" s="1"/>
  <c r="C139" i="1"/>
  <c r="C138" i="1"/>
  <c r="C137" i="1"/>
  <c r="C136" i="1"/>
  <c r="C135" i="1"/>
  <c r="C134" i="1"/>
  <c r="F133" i="1"/>
  <c r="E133" i="1"/>
  <c r="D133" i="1"/>
  <c r="C133" i="1"/>
  <c r="C132" i="1"/>
  <c r="C131" i="1"/>
  <c r="C130" i="1"/>
  <c r="F129" i="1"/>
  <c r="F153" i="1" s="1"/>
  <c r="E129" i="1"/>
  <c r="C129" i="1" s="1"/>
  <c r="D129" i="1"/>
  <c r="D153" i="1" s="1"/>
  <c r="D127" i="1"/>
  <c r="C127" i="1" s="1"/>
  <c r="C126" i="1"/>
  <c r="C125" i="1"/>
  <c r="C124" i="1"/>
  <c r="C123" i="1"/>
  <c r="C122" i="1"/>
  <c r="C121" i="1"/>
  <c r="C120" i="1"/>
  <c r="D119" i="1"/>
  <c r="C119" i="1" s="1"/>
  <c r="C118" i="1"/>
  <c r="C117" i="1"/>
  <c r="C116" i="1"/>
  <c r="F115" i="1"/>
  <c r="D115" i="1"/>
  <c r="C115" i="1"/>
  <c r="F114" i="1"/>
  <c r="E114" i="1"/>
  <c r="D114" i="1"/>
  <c r="C114" i="1"/>
  <c r="C113" i="1"/>
  <c r="C112" i="1"/>
  <c r="C111" i="1"/>
  <c r="D110" i="1"/>
  <c r="C110" i="1" s="1"/>
  <c r="C109" i="1"/>
  <c r="C108" i="1"/>
  <c r="C107" i="1"/>
  <c r="C106" i="1"/>
  <c r="C105" i="1"/>
  <c r="C104" i="1"/>
  <c r="C103" i="1"/>
  <c r="C102" i="1"/>
  <c r="C101" i="1"/>
  <c r="C100" i="1"/>
  <c r="C99" i="1"/>
  <c r="D98" i="1"/>
  <c r="C98" i="1" s="1"/>
  <c r="C97" i="1"/>
  <c r="F96" i="1"/>
  <c r="D96" i="1"/>
  <c r="C96" i="1" s="1"/>
  <c r="F95" i="1"/>
  <c r="D95" i="1"/>
  <c r="D93" i="1" s="1"/>
  <c r="C95" i="1"/>
  <c r="F94" i="1"/>
  <c r="D94" i="1"/>
  <c r="C94" i="1"/>
  <c r="F93" i="1"/>
  <c r="F128" i="1" s="1"/>
  <c r="F154" i="1" s="1"/>
  <c r="E93" i="1"/>
  <c r="E128" i="1" s="1"/>
  <c r="C91" i="1"/>
  <c r="C85" i="1"/>
  <c r="C84" i="1"/>
  <c r="C83" i="1"/>
  <c r="C82" i="1"/>
  <c r="C81" i="1"/>
  <c r="C80" i="1"/>
  <c r="F79" i="1"/>
  <c r="E79" i="1"/>
  <c r="C79" i="1" s="1"/>
  <c r="D79" i="1"/>
  <c r="C78" i="1"/>
  <c r="C77" i="1"/>
  <c r="C76" i="1"/>
  <c r="F75" i="1"/>
  <c r="E75" i="1"/>
  <c r="D75" i="1"/>
  <c r="C75" i="1" s="1"/>
  <c r="C74" i="1"/>
  <c r="C73" i="1"/>
  <c r="F72" i="1"/>
  <c r="C72" i="1" s="1"/>
  <c r="E72" i="1"/>
  <c r="D72" i="1"/>
  <c r="C71" i="1"/>
  <c r="C70" i="1"/>
  <c r="C69" i="1"/>
  <c r="C68" i="1"/>
  <c r="F67" i="1"/>
  <c r="C67" i="1" s="1"/>
  <c r="E67" i="1"/>
  <c r="D67" i="1"/>
  <c r="C66" i="1"/>
  <c r="C65" i="1"/>
  <c r="C64" i="1"/>
  <c r="F63" i="1"/>
  <c r="F86" i="1" s="1"/>
  <c r="E63" i="1"/>
  <c r="E86" i="1" s="1"/>
  <c r="D63" i="1"/>
  <c r="D86" i="1" s="1"/>
  <c r="C61" i="1"/>
  <c r="C60" i="1"/>
  <c r="C59" i="1"/>
  <c r="C58" i="1"/>
  <c r="F57" i="1"/>
  <c r="E57" i="1"/>
  <c r="C57" i="1" s="1"/>
  <c r="D57" i="1"/>
  <c r="C56" i="1"/>
  <c r="C55" i="1"/>
  <c r="D54" i="1"/>
  <c r="C54" i="1"/>
  <c r="C53" i="1"/>
  <c r="F52" i="1"/>
  <c r="C52" i="1" s="1"/>
  <c r="E52" i="1"/>
  <c r="D52" i="1"/>
  <c r="C51" i="1"/>
  <c r="C50" i="1"/>
  <c r="C49" i="1"/>
  <c r="C48" i="1"/>
  <c r="C47" i="1"/>
  <c r="F46" i="1"/>
  <c r="E46" i="1"/>
  <c r="D46" i="1"/>
  <c r="C46" i="1"/>
  <c r="D45" i="1"/>
  <c r="C45" i="1"/>
  <c r="C44" i="1"/>
  <c r="C43" i="1"/>
  <c r="C42" i="1"/>
  <c r="C41" i="1"/>
  <c r="E40" i="1"/>
  <c r="D40" i="1"/>
  <c r="C40" i="1" s="1"/>
  <c r="F39" i="1"/>
  <c r="C39" i="1"/>
  <c r="C38" i="1"/>
  <c r="F37" i="1"/>
  <c r="C37" i="1"/>
  <c r="E36" i="1"/>
  <c r="E34" i="1" s="1"/>
  <c r="D36" i="1"/>
  <c r="C36" i="1" s="1"/>
  <c r="D35" i="1"/>
  <c r="C35" i="1"/>
  <c r="F34" i="1"/>
  <c r="C33" i="1"/>
  <c r="C32" i="1"/>
  <c r="C31" i="1"/>
  <c r="C30" i="1"/>
  <c r="C29" i="1"/>
  <c r="C28" i="1"/>
  <c r="F27" i="1"/>
  <c r="F26" i="1" s="1"/>
  <c r="C26" i="1" s="1"/>
  <c r="D27" i="1"/>
  <c r="C27" i="1"/>
  <c r="E26" i="1"/>
  <c r="D26" i="1"/>
  <c r="C25" i="1"/>
  <c r="C24" i="1"/>
  <c r="C23" i="1"/>
  <c r="C22" i="1"/>
  <c r="C21" i="1"/>
  <c r="C20" i="1"/>
  <c r="F19" i="1"/>
  <c r="E19" i="1"/>
  <c r="C19" i="1" s="1"/>
  <c r="D19" i="1"/>
  <c r="C18" i="1"/>
  <c r="D17" i="1"/>
  <c r="C17" i="1" s="1"/>
  <c r="C16" i="1"/>
  <c r="C15" i="1"/>
  <c r="C14" i="1"/>
  <c r="C13" i="1"/>
  <c r="F12" i="1"/>
  <c r="E12" i="1"/>
  <c r="C11" i="1"/>
  <c r="D10" i="1"/>
  <c r="C10" i="1"/>
  <c r="D9" i="1"/>
  <c r="C9" i="1"/>
  <c r="D8" i="1"/>
  <c r="D5" i="1" s="1"/>
  <c r="C8" i="1"/>
  <c r="C7" i="1"/>
  <c r="C6" i="1"/>
  <c r="F5" i="1"/>
  <c r="F62" i="1" s="1"/>
  <c r="F87" i="1" s="1"/>
  <c r="E5" i="1"/>
  <c r="E62" i="1" s="1"/>
  <c r="E87" i="1" s="1"/>
  <c r="C5" i="1" l="1"/>
  <c r="C86" i="1"/>
  <c r="D128" i="1"/>
  <c r="C93" i="1"/>
  <c r="E153" i="1"/>
  <c r="E154" i="1" s="1"/>
  <c r="D12" i="1"/>
  <c r="C12" i="1" s="1"/>
  <c r="D34" i="1"/>
  <c r="C34" i="1" s="1"/>
  <c r="C63" i="1"/>
  <c r="C153" i="1" l="1"/>
  <c r="C159" i="1" s="1"/>
  <c r="D62" i="1"/>
  <c r="D154" i="1"/>
  <c r="C154" i="1" s="1"/>
  <c r="C128" i="1"/>
  <c r="C62" i="1" l="1"/>
  <c r="C158" i="1" s="1"/>
  <c r="D87" i="1"/>
  <c r="C87" i="1" s="1"/>
</calcChain>
</file>

<file path=xl/sharedStrings.xml><?xml version="1.0" encoding="utf-8"?>
<sst xmlns="http://schemas.openxmlformats.org/spreadsheetml/2006/main" count="315" uniqueCount="272">
  <si>
    <t xml:space="preserve">                                                                                             B E V É T E L E K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</si>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</sst>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i/>
      <sz val="9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164" fontId="2" fillId="0" borderId="0" xfId="1" applyNumberFormat="1" applyFont="1" applyAlignment="1">
      <alignment vertical="center"/>
    </xf>
    <xf numFmtId="0" fontId="1" fillId="0" borderId="0" xfId="1"/>
    <xf numFmtId="164" fontId="3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0" xfId="1" applyFont="1"/>
    <xf numFmtId="0" fontId="6" fillId="0" borderId="2" xfId="1" applyFont="1" applyBorder="1" applyAlignment="1">
      <alignment horizontal="left" vertical="center" wrapText="1" indent="1"/>
    </xf>
    <xf numFmtId="0" fontId="6" fillId="0" borderId="3" xfId="1" applyFont="1" applyBorder="1" applyAlignment="1">
      <alignment horizontal="left" vertical="center" wrapText="1" indent="1"/>
    </xf>
    <xf numFmtId="164" fontId="8" fillId="0" borderId="4" xfId="1" applyNumberFormat="1" applyFont="1" applyBorder="1" applyAlignment="1">
      <alignment horizontal="right" vertical="center" wrapText="1" indent="1"/>
    </xf>
    <xf numFmtId="164" fontId="6" fillId="0" borderId="8" xfId="1" applyNumberFormat="1" applyFont="1" applyBorder="1" applyAlignment="1">
      <alignment horizontal="right" vertical="center" wrapText="1" indent="1"/>
    </xf>
    <xf numFmtId="164" fontId="6" fillId="0" borderId="4" xfId="1" applyNumberFormat="1" applyFont="1" applyBorder="1" applyAlignment="1">
      <alignment horizontal="right" vertical="center" wrapText="1" indent="1"/>
    </xf>
    <xf numFmtId="0" fontId="9" fillId="0" borderId="0" xfId="1" applyFont="1"/>
    <xf numFmtId="49" fontId="7" fillId="0" borderId="9" xfId="1" applyNumberFormat="1" applyFont="1" applyBorder="1" applyAlignment="1">
      <alignment horizontal="left" vertical="center" wrapText="1" indent="1"/>
    </xf>
    <xf numFmtId="0" fontId="10" fillId="0" borderId="10" xfId="0" applyFont="1" applyBorder="1" applyAlignment="1">
      <alignment horizontal="left" wrapText="1" indent="1"/>
    </xf>
    <xf numFmtId="164" fontId="11" fillId="0" borderId="11" xfId="1" applyNumberFormat="1" applyFont="1" applyBorder="1" applyAlignment="1">
      <alignment horizontal="right" vertical="center" wrapText="1" indent="1"/>
    </xf>
    <xf numFmtId="164" fontId="7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1" xfId="1" applyNumberFormat="1" applyFont="1" applyBorder="1" applyAlignment="1" applyProtection="1">
      <alignment horizontal="right" vertical="center" wrapText="1" indent="1"/>
      <protection locked="0"/>
    </xf>
    <xf numFmtId="49" fontId="7" fillId="0" borderId="13" xfId="1" applyNumberFormat="1" applyFont="1" applyBorder="1" applyAlignment="1">
      <alignment horizontal="left" vertical="center" wrapText="1" indent="1"/>
    </xf>
    <xf numFmtId="0" fontId="10" fillId="0" borderId="14" xfId="0" applyFont="1" applyBorder="1" applyAlignment="1">
      <alignment horizontal="left" wrapText="1" indent="1"/>
    </xf>
    <xf numFmtId="164" fontId="11" fillId="0" borderId="15" xfId="1" applyNumberFormat="1" applyFont="1" applyBorder="1" applyAlignment="1">
      <alignment horizontal="right" vertical="center" wrapText="1" indent="1"/>
    </xf>
    <xf numFmtId="164" fontId="7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Border="1" applyAlignment="1">
      <alignment horizontal="right" vertical="center" wrapText="1" indent="1"/>
    </xf>
    <xf numFmtId="164" fontId="13" fillId="0" borderId="15" xfId="1" applyNumberFormat="1" applyFont="1" applyBorder="1" applyAlignment="1">
      <alignment horizontal="right" vertical="center" wrapText="1" indent="1"/>
    </xf>
    <xf numFmtId="0" fontId="10" fillId="0" borderId="14" xfId="0" applyFont="1" applyBorder="1" applyAlignment="1">
      <alignment horizontal="left" vertical="center" wrapText="1" indent="1"/>
    </xf>
    <xf numFmtId="164" fontId="11" fillId="0" borderId="16" xfId="1" applyNumberFormat="1" applyFont="1" applyBorder="1" applyAlignment="1" applyProtection="1">
      <alignment horizontal="right" vertical="center" wrapText="1" indent="1"/>
      <protection locked="0"/>
    </xf>
    <xf numFmtId="49" fontId="7" fillId="0" borderId="17" xfId="1" applyNumberFormat="1" applyFont="1" applyBorder="1" applyAlignment="1">
      <alignment horizontal="left" vertical="center" wrapText="1" indent="1"/>
    </xf>
    <xf numFmtId="0" fontId="10" fillId="0" borderId="18" xfId="0" applyFont="1" applyBorder="1" applyAlignment="1">
      <alignment horizontal="left" vertical="center" wrapText="1" indent="1"/>
    </xf>
    <xf numFmtId="164" fontId="11" fillId="0" borderId="19" xfId="1" applyNumberFormat="1" applyFont="1" applyBorder="1" applyAlignment="1">
      <alignment horizontal="right" vertical="center" wrapText="1" indent="1"/>
    </xf>
    <xf numFmtId="0" fontId="14" fillId="0" borderId="3" xfId="0" applyFont="1" applyBorder="1" applyAlignment="1">
      <alignment horizontal="left" vertical="center" wrapText="1" indent="1"/>
    </xf>
    <xf numFmtId="164" fontId="15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11" xfId="1" applyNumberFormat="1" applyFont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>
      <alignment horizontal="left" wrapText="1" indent="1"/>
    </xf>
    <xf numFmtId="164" fontId="11" fillId="0" borderId="4" xfId="1" applyNumberFormat="1" applyFont="1" applyBorder="1" applyAlignment="1">
      <alignment horizontal="right" vertical="center" wrapText="1" indent="1"/>
    </xf>
    <xf numFmtId="164" fontId="8" fillId="0" borderId="8" xfId="1" applyNumberFormat="1" applyFont="1" applyBorder="1" applyAlignment="1">
      <alignment horizontal="right" vertical="center" wrapText="1" indent="1"/>
    </xf>
    <xf numFmtId="164" fontId="7" fillId="0" borderId="12" xfId="1" applyNumberFormat="1" applyFont="1" applyBorder="1" applyAlignment="1">
      <alignment horizontal="right" vertical="center" wrapText="1" indent="1"/>
    </xf>
    <xf numFmtId="164" fontId="7" fillId="0" borderId="11" xfId="1" applyNumberFormat="1" applyFont="1" applyBorder="1" applyAlignment="1">
      <alignment horizontal="right" vertical="center" wrapText="1" indent="1"/>
    </xf>
    <xf numFmtId="0" fontId="10" fillId="0" borderId="14" xfId="0" quotePrefix="1" applyFont="1" applyBorder="1" applyAlignment="1">
      <alignment horizontal="left" wrapText="1" indent="1"/>
    </xf>
    <xf numFmtId="164" fontId="7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12" xfId="1" applyNumberFormat="1" applyFont="1" applyBorder="1" applyAlignment="1" applyProtection="1">
      <alignment horizontal="right" vertical="center" wrapText="1" indent="1"/>
      <protection locked="0"/>
    </xf>
    <xf numFmtId="0" fontId="6" fillId="0" borderId="2" xfId="1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164" fontId="15" fillId="0" borderId="16" xfId="1" applyNumberFormat="1" applyFont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>
      <alignment vertical="center" wrapText="1"/>
    </xf>
    <xf numFmtId="0" fontId="10" fillId="0" borderId="9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0" fillId="0" borderId="17" xfId="0" applyFont="1" applyBorder="1" applyAlignment="1">
      <alignment wrapText="1"/>
    </xf>
    <xf numFmtId="164" fontId="6" fillId="0" borderId="8" xfId="1" applyNumberFormat="1" applyFont="1" applyBorder="1" applyAlignment="1" applyProtection="1">
      <alignment horizontal="right" vertical="center" wrapText="1" indent="1"/>
      <protection locked="0"/>
    </xf>
    <xf numFmtId="164" fontId="6" fillId="0" borderId="4" xfId="1" applyNumberFormat="1" applyFont="1" applyBorder="1" applyAlignment="1" applyProtection="1">
      <alignment horizontal="right" vertical="center" wrapText="1" indent="1"/>
      <protection locked="0"/>
    </xf>
    <xf numFmtId="0" fontId="14" fillId="0" borderId="3" xfId="0" applyFont="1" applyBorder="1" applyAlignment="1">
      <alignment wrapText="1"/>
    </xf>
    <xf numFmtId="0" fontId="14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horizontal="right" vertical="center" wrapText="1" indent="1"/>
    </xf>
    <xf numFmtId="164" fontId="2" fillId="0" borderId="0" xfId="1" applyNumberFormat="1" applyFont="1" applyAlignment="1">
      <alignment horizontal="center" vertical="center"/>
    </xf>
    <xf numFmtId="164" fontId="17" fillId="0" borderId="1" xfId="1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 indent="1"/>
    </xf>
    <xf numFmtId="0" fontId="6" fillId="0" borderId="6" xfId="1" applyFont="1" applyBorder="1" applyAlignment="1">
      <alignment vertical="center" wrapText="1"/>
    </xf>
    <xf numFmtId="164" fontId="6" fillId="0" borderId="23" xfId="1" applyNumberFormat="1" applyFont="1" applyBorder="1" applyAlignment="1">
      <alignment horizontal="right" vertical="center" wrapText="1" indent="1"/>
    </xf>
    <xf numFmtId="164" fontId="6" fillId="0" borderId="7" xfId="1" applyNumberFormat="1" applyFont="1" applyBorder="1" applyAlignment="1">
      <alignment horizontal="right" vertical="center" wrapText="1" indent="1"/>
    </xf>
    <xf numFmtId="49" fontId="7" fillId="0" borderId="24" xfId="1" applyNumberFormat="1" applyFont="1" applyBorder="1" applyAlignment="1">
      <alignment horizontal="left" vertical="center" wrapText="1" indent="1"/>
    </xf>
    <xf numFmtId="0" fontId="7" fillId="0" borderId="25" xfId="1" applyFont="1" applyBorder="1" applyAlignment="1">
      <alignment horizontal="left" vertical="center" wrapText="1" indent="1"/>
    </xf>
    <xf numFmtId="164" fontId="12" fillId="0" borderId="11" xfId="1" applyNumberFormat="1" applyFont="1" applyBorder="1" applyAlignment="1">
      <alignment horizontal="right" vertical="center" wrapText="1" indent="1"/>
    </xf>
    <xf numFmtId="164" fontId="11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Border="1" applyAlignment="1" applyProtection="1">
      <alignment horizontal="right" vertical="center" wrapText="1" indent="1"/>
      <protection locked="0"/>
    </xf>
    <xf numFmtId="0" fontId="7" fillId="0" borderId="14" xfId="1" applyFont="1" applyBorder="1" applyAlignment="1">
      <alignment horizontal="left" vertical="center" wrapText="1" indent="1"/>
    </xf>
    <xf numFmtId="0" fontId="7" fillId="0" borderId="28" xfId="1" applyFont="1" applyBorder="1" applyAlignment="1">
      <alignment horizontal="left" vertical="center" wrapText="1" indent="1"/>
    </xf>
    <xf numFmtId="0" fontId="7" fillId="0" borderId="18" xfId="1" applyFont="1" applyBorder="1" applyAlignment="1">
      <alignment horizontal="left" vertical="center" wrapText="1" indent="6"/>
    </xf>
    <xf numFmtId="0" fontId="7" fillId="0" borderId="14" xfId="1" applyFont="1" applyBorder="1" applyAlignment="1">
      <alignment horizontal="left" indent="6"/>
    </xf>
    <xf numFmtId="0" fontId="7" fillId="0" borderId="14" xfId="1" applyFont="1" applyBorder="1" applyAlignment="1">
      <alignment horizontal="left" vertical="center" wrapText="1" indent="6"/>
    </xf>
    <xf numFmtId="49" fontId="7" fillId="0" borderId="29" xfId="1" applyNumberFormat="1" applyFont="1" applyBorder="1" applyAlignment="1">
      <alignment horizontal="left" vertical="center" wrapText="1" indent="1"/>
    </xf>
    <xf numFmtId="164" fontId="8" fillId="0" borderId="19" xfId="1" applyNumberFormat="1" applyFont="1" applyBorder="1" applyAlignment="1" applyProtection="1">
      <alignment horizontal="right" vertical="center" wrapText="1" indent="1"/>
      <protection locked="0"/>
    </xf>
    <xf numFmtId="49" fontId="7" fillId="0" borderId="30" xfId="1" applyNumberFormat="1" applyFont="1" applyBorder="1" applyAlignment="1">
      <alignment horizontal="left" vertical="center" wrapText="1" indent="1"/>
    </xf>
    <xf numFmtId="0" fontId="7" fillId="0" borderId="31" xfId="1" applyFont="1" applyBorder="1" applyAlignment="1">
      <alignment horizontal="left" vertical="center" wrapText="1" indent="7"/>
    </xf>
    <xf numFmtId="164" fontId="7" fillId="0" borderId="32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7" fillId="0" borderId="33" xfId="1" applyNumberFormat="1" applyFont="1" applyBorder="1" applyAlignment="1" applyProtection="1">
      <alignment horizontal="right" vertical="center" wrapText="1" indent="1"/>
      <protection locked="0"/>
    </xf>
    <xf numFmtId="0" fontId="6" fillId="0" borderId="21" xfId="1" applyFont="1" applyBorder="1" applyAlignment="1">
      <alignment horizontal="left" vertical="center" wrapText="1" indent="1"/>
    </xf>
    <xf numFmtId="0" fontId="6" fillId="0" borderId="22" xfId="1" applyFont="1" applyBorder="1" applyAlignment="1">
      <alignment vertical="center" wrapText="1"/>
    </xf>
    <xf numFmtId="164" fontId="6" fillId="0" borderId="34" xfId="1" applyNumberFormat="1" applyFont="1" applyBorder="1" applyAlignment="1">
      <alignment horizontal="right" vertical="center" wrapText="1" indent="1"/>
    </xf>
    <xf numFmtId="0" fontId="7" fillId="0" borderId="18" xfId="1" applyFont="1" applyBorder="1" applyAlignment="1">
      <alignment horizontal="left" vertical="center" wrapText="1" indent="1"/>
    </xf>
    <xf numFmtId="164" fontId="16" fillId="0" borderId="16" xfId="1" applyNumberFormat="1" applyFont="1" applyBorder="1" applyAlignment="1" applyProtection="1">
      <alignment horizontal="right" vertical="center" wrapText="1" indent="1"/>
      <protection locked="0"/>
    </xf>
    <xf numFmtId="0" fontId="7" fillId="0" borderId="10" xfId="1" applyFont="1" applyBorder="1" applyAlignment="1">
      <alignment horizontal="left" vertical="center" wrapText="1" indent="6"/>
    </xf>
    <xf numFmtId="164" fontId="15" fillId="0" borderId="20" xfId="1" applyNumberFormat="1" applyFont="1" applyBorder="1" applyAlignment="1" applyProtection="1">
      <alignment horizontal="right" vertical="center" wrapText="1" indent="1"/>
      <protection locked="0"/>
    </xf>
    <xf numFmtId="0" fontId="8" fillId="0" borderId="3" xfId="1" applyFont="1" applyBorder="1" applyAlignment="1">
      <alignment horizontal="left" vertical="center" wrapText="1" indent="1"/>
    </xf>
    <xf numFmtId="0" fontId="7" fillId="0" borderId="10" xfId="1" applyFont="1" applyBorder="1" applyAlignment="1">
      <alignment horizontal="left" vertical="center" wrapText="1" indent="1"/>
    </xf>
    <xf numFmtId="164" fontId="14" fillId="0" borderId="8" xfId="0" applyNumberFormat="1" applyFont="1" applyBorder="1" applyAlignment="1">
      <alignment horizontal="right" vertical="center" wrapText="1" indent="1"/>
    </xf>
    <xf numFmtId="164" fontId="14" fillId="0" borderId="4" xfId="0" applyNumberFormat="1" applyFont="1" applyBorder="1" applyAlignment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8" xfId="0" quotePrefix="1" applyNumberFormat="1" applyFont="1" applyBorder="1" applyAlignment="1">
      <alignment horizontal="right" vertical="center" wrapText="1" indent="1"/>
    </xf>
    <xf numFmtId="164" fontId="18" fillId="0" borderId="4" xfId="0" quotePrefix="1" applyNumberFormat="1" applyFont="1" applyBorder="1" applyAlignment="1">
      <alignment horizontal="right" vertical="center" wrapText="1" indent="1"/>
    </xf>
    <xf numFmtId="0" fontId="19" fillId="0" borderId="0" xfId="1" applyFont="1"/>
    <xf numFmtId="0" fontId="14" fillId="0" borderId="21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0" fontId="1" fillId="0" borderId="0" xfId="1" applyAlignment="1">
      <alignment horizontal="right" vertical="center" indent="1"/>
    </xf>
    <xf numFmtId="0" fontId="19" fillId="0" borderId="0" xfId="1" applyFont="1" applyAlignment="1">
      <alignment horizontal="center"/>
    </xf>
    <xf numFmtId="164" fontId="17" fillId="0" borderId="1" xfId="1" applyNumberFormat="1" applyFont="1" applyBorder="1" applyAlignment="1">
      <alignment horizontal="left" vertical="center"/>
    </xf>
    <xf numFmtId="0" fontId="6" fillId="0" borderId="3" xfId="1" applyFont="1" applyBorder="1" applyAlignment="1">
      <alignment vertical="center" wrapText="1"/>
    </xf>
  </cellXfs>
  <cellStyles count="2">
    <cellStyle name="Normál" xfId="0" builtinId="0"/>
    <cellStyle name="Normál_KVRENMUNKA" xfId="1" xr:uid="{5D9FAAC3-377D-4E05-BF05-7C992A61EC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1685B-63F7-42AD-A659-C993982C7F98}">
  <sheetPr codeName="Munka3">
    <tabColor theme="6"/>
  </sheetPr>
  <dimension ref="A1:I162"/>
  <sheetViews>
    <sheetView tabSelected="1" view="pageLayout" zoomScaleNormal="100" zoomScaleSheetLayoutView="100" workbookViewId="0">
      <selection activeCell="H3" sqref="H3"/>
    </sheetView>
  </sheetViews>
  <sheetFormatPr defaultRowHeight="15.75" x14ac:dyDescent="0.25"/>
  <cols>
    <col min="1" max="1" width="9.5" style="2" customWidth="1"/>
    <col min="2" max="2" width="83.83203125" style="2" customWidth="1"/>
    <col min="3" max="3" width="21.6640625" style="110" customWidth="1"/>
    <col min="4" max="4" width="19.33203125" style="2" hidden="1" customWidth="1"/>
    <col min="5" max="5" width="15.83203125" style="2" hidden="1" customWidth="1"/>
    <col min="6" max="6" width="15.3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/>
      <c r="B2" s="3"/>
      <c r="C2" s="4" t="s">
        <v>1</v>
      </c>
    </row>
    <row r="3" spans="1:6" ht="38.1" customHeight="1" thickBot="1" x14ac:dyDescent="0.3">
      <c r="A3" s="5" t="s">
        <v>2</v>
      </c>
      <c r="B3" s="6" t="s">
        <v>3</v>
      </c>
      <c r="C3" s="7" t="s">
        <v>4</v>
      </c>
      <c r="D3" s="2" t="s">
        <v>5</v>
      </c>
      <c r="E3" s="2" t="s">
        <v>6</v>
      </c>
      <c r="F3" s="2" t="s">
        <v>7</v>
      </c>
    </row>
    <row r="4" spans="1:6" s="11" customFormat="1" ht="12" customHeight="1" thickBot="1" x14ac:dyDescent="0.25">
      <c r="A4" s="8" t="s">
        <v>8</v>
      </c>
      <c r="B4" s="9" t="s">
        <v>9</v>
      </c>
      <c r="C4" s="10" t="s">
        <v>10</v>
      </c>
    </row>
    <row r="5" spans="1:6" s="17" customFormat="1" ht="12" customHeight="1" thickBot="1" x14ac:dyDescent="0.25">
      <c r="A5" s="12" t="s">
        <v>11</v>
      </c>
      <c r="B5" s="13" t="s">
        <v>12</v>
      </c>
      <c r="C5" s="14">
        <f t="shared" ref="C5:C68" si="0">SUM(D5:F5)</f>
        <v>214474801</v>
      </c>
      <c r="D5" s="15">
        <f>+D6+D7+D8+D9+D10+D11</f>
        <v>214474801</v>
      </c>
      <c r="E5" s="16">
        <f>+E6+E7+E8+E9+E10+E11</f>
        <v>0</v>
      </c>
      <c r="F5" s="16">
        <f>+F6+F7+F8+F9+F10+F11</f>
        <v>0</v>
      </c>
    </row>
    <row r="6" spans="1:6" s="17" customFormat="1" ht="12" customHeight="1" x14ac:dyDescent="0.2">
      <c r="A6" s="18" t="s">
        <v>13</v>
      </c>
      <c r="B6" s="19" t="s">
        <v>14</v>
      </c>
      <c r="C6" s="20">
        <f t="shared" si="0"/>
        <v>0</v>
      </c>
      <c r="D6" s="21"/>
      <c r="E6" s="22"/>
      <c r="F6" s="23"/>
    </row>
    <row r="7" spans="1:6" s="17" customFormat="1" ht="12" customHeight="1" x14ac:dyDescent="0.2">
      <c r="A7" s="24" t="s">
        <v>15</v>
      </c>
      <c r="B7" s="25" t="s">
        <v>16</v>
      </c>
      <c r="C7" s="26">
        <f t="shared" si="0"/>
        <v>0</v>
      </c>
      <c r="D7" s="27"/>
      <c r="E7" s="28"/>
      <c r="F7" s="29"/>
    </row>
    <row r="8" spans="1:6" s="17" customFormat="1" ht="12" customHeight="1" x14ac:dyDescent="0.2">
      <c r="A8" s="24" t="s">
        <v>17</v>
      </c>
      <c r="B8" s="25" t="s">
        <v>18</v>
      </c>
      <c r="C8" s="30">
        <f t="shared" si="0"/>
        <v>201852801</v>
      </c>
      <c r="D8" s="27">
        <f>119410000+63796813+9672244+9819000-845256</f>
        <v>201852801</v>
      </c>
      <c r="E8" s="28"/>
      <c r="F8" s="29"/>
    </row>
    <row r="9" spans="1:6" s="17" customFormat="1" ht="12" customHeight="1" x14ac:dyDescent="0.2">
      <c r="A9" s="24" t="s">
        <v>19</v>
      </c>
      <c r="B9" s="25" t="s">
        <v>20</v>
      </c>
      <c r="C9" s="31">
        <f t="shared" si="0"/>
        <v>12622000</v>
      </c>
      <c r="D9" s="27">
        <f>12622000</f>
        <v>12622000</v>
      </c>
      <c r="E9" s="28"/>
      <c r="F9" s="29"/>
    </row>
    <row r="10" spans="1:6" s="17" customFormat="1" ht="12" customHeight="1" x14ac:dyDescent="0.2">
      <c r="A10" s="24" t="s">
        <v>21</v>
      </c>
      <c r="B10" s="32" t="s">
        <v>22</v>
      </c>
      <c r="C10" s="26">
        <f t="shared" si="0"/>
        <v>0</v>
      </c>
      <c r="D10" s="33">
        <f>63796813+715086-63796813-715086</f>
        <v>0</v>
      </c>
      <c r="E10" s="28"/>
      <c r="F10" s="28"/>
    </row>
    <row r="11" spans="1:6" s="17" customFormat="1" ht="12" customHeight="1" thickBot="1" x14ac:dyDescent="0.25">
      <c r="A11" s="34" t="s">
        <v>23</v>
      </c>
      <c r="B11" s="35" t="s">
        <v>24</v>
      </c>
      <c r="C11" s="36">
        <f t="shared" si="0"/>
        <v>0</v>
      </c>
      <c r="D11" s="27"/>
      <c r="E11" s="29"/>
      <c r="F11" s="29"/>
    </row>
    <row r="12" spans="1:6" s="17" customFormat="1" ht="12" customHeight="1" thickBot="1" x14ac:dyDescent="0.25">
      <c r="A12" s="12" t="s">
        <v>25</v>
      </c>
      <c r="B12" s="37" t="s">
        <v>26</v>
      </c>
      <c r="C12" s="14">
        <f t="shared" si="0"/>
        <v>160089755</v>
      </c>
      <c r="D12" s="15">
        <f>+D13+D14+D15+D16+D17</f>
        <v>140577220</v>
      </c>
      <c r="E12" s="16">
        <f>+E13+E14+E15+E16+E17</f>
        <v>0</v>
      </c>
      <c r="F12" s="16">
        <f>+F13+F14+F15+F16+F17</f>
        <v>19512535</v>
      </c>
    </row>
    <row r="13" spans="1:6" s="17" customFormat="1" ht="12" customHeight="1" x14ac:dyDescent="0.2">
      <c r="A13" s="18" t="s">
        <v>27</v>
      </c>
      <c r="B13" s="19" t="s">
        <v>28</v>
      </c>
      <c r="C13" s="20">
        <f t="shared" si="0"/>
        <v>0</v>
      </c>
      <c r="D13" s="21"/>
      <c r="E13" s="23"/>
      <c r="F13" s="23"/>
    </row>
    <row r="14" spans="1:6" s="17" customFormat="1" ht="12" customHeight="1" x14ac:dyDescent="0.2">
      <c r="A14" s="24" t="s">
        <v>29</v>
      </c>
      <c r="B14" s="25" t="s">
        <v>30</v>
      </c>
      <c r="C14" s="26">
        <f t="shared" si="0"/>
        <v>0</v>
      </c>
      <c r="D14" s="27"/>
      <c r="E14" s="29"/>
      <c r="F14" s="29"/>
    </row>
    <row r="15" spans="1:6" s="17" customFormat="1" ht="12" customHeight="1" x14ac:dyDescent="0.2">
      <c r="A15" s="24" t="s">
        <v>31</v>
      </c>
      <c r="B15" s="25" t="s">
        <v>32</v>
      </c>
      <c r="C15" s="26">
        <f t="shared" si="0"/>
        <v>0</v>
      </c>
      <c r="D15" s="27"/>
      <c r="E15" s="29"/>
      <c r="F15" s="29"/>
    </row>
    <row r="16" spans="1:6" s="17" customFormat="1" ht="12" customHeight="1" x14ac:dyDescent="0.2">
      <c r="A16" s="24" t="s">
        <v>33</v>
      </c>
      <c r="B16" s="25" t="s">
        <v>34</v>
      </c>
      <c r="C16" s="26">
        <f t="shared" si="0"/>
        <v>0</v>
      </c>
      <c r="D16" s="27"/>
      <c r="E16" s="29"/>
      <c r="F16" s="29"/>
    </row>
    <row r="17" spans="1:6" s="17" customFormat="1" ht="12" customHeight="1" x14ac:dyDescent="0.2">
      <c r="A17" s="24" t="s">
        <v>35</v>
      </c>
      <c r="B17" s="25" t="s">
        <v>36</v>
      </c>
      <c r="C17" s="30">
        <f t="shared" si="0"/>
        <v>160089755</v>
      </c>
      <c r="D17" s="33">
        <f>3900000+125887110-4353475+1978928+15000+800000+2336516-15000+6778141+3250000</f>
        <v>140577220</v>
      </c>
      <c r="E17" s="38"/>
      <c r="F17" s="28">
        <v>19512535</v>
      </c>
    </row>
    <row r="18" spans="1:6" s="17" customFormat="1" ht="12" customHeight="1" thickBot="1" x14ac:dyDescent="0.25">
      <c r="A18" s="34" t="s">
        <v>37</v>
      </c>
      <c r="B18" s="35" t="s">
        <v>38</v>
      </c>
      <c r="C18" s="36">
        <f t="shared" si="0"/>
        <v>399535</v>
      </c>
      <c r="D18" s="39"/>
      <c r="E18" s="40"/>
      <c r="F18" s="40">
        <v>399535</v>
      </c>
    </row>
    <row r="19" spans="1:6" s="17" customFormat="1" ht="12" customHeight="1" thickBot="1" x14ac:dyDescent="0.25">
      <c r="A19" s="12" t="s">
        <v>39</v>
      </c>
      <c r="B19" s="13" t="s">
        <v>40</v>
      </c>
      <c r="C19" s="14">
        <f t="shared" si="0"/>
        <v>4353475</v>
      </c>
      <c r="D19" s="15">
        <f>+D20+D21+D22+D23+D24</f>
        <v>4353475</v>
      </c>
      <c r="E19" s="16">
        <f>+E20+E21+E22+E23+E24</f>
        <v>0</v>
      </c>
      <c r="F19" s="16">
        <f>+F20+F21+F22+F23+F24</f>
        <v>0</v>
      </c>
    </row>
    <row r="20" spans="1:6" s="17" customFormat="1" ht="12" customHeight="1" x14ac:dyDescent="0.2">
      <c r="A20" s="18" t="s">
        <v>41</v>
      </c>
      <c r="B20" s="19" t="s">
        <v>42</v>
      </c>
      <c r="C20" s="20">
        <f t="shared" si="0"/>
        <v>0</v>
      </c>
      <c r="D20" s="21"/>
      <c r="E20" s="41"/>
      <c r="F20" s="23"/>
    </row>
    <row r="21" spans="1:6" s="17" customFormat="1" ht="12" customHeight="1" x14ac:dyDescent="0.2">
      <c r="A21" s="24" t="s">
        <v>43</v>
      </c>
      <c r="B21" s="25" t="s">
        <v>44</v>
      </c>
      <c r="C21" s="26">
        <f t="shared" si="0"/>
        <v>0</v>
      </c>
      <c r="D21" s="27"/>
      <c r="E21" s="28"/>
      <c r="F21" s="29"/>
    </row>
    <row r="22" spans="1:6" s="17" customFormat="1" ht="12" customHeight="1" x14ac:dyDescent="0.2">
      <c r="A22" s="24" t="s">
        <v>45</v>
      </c>
      <c r="B22" s="25" t="s">
        <v>46</v>
      </c>
      <c r="C22" s="26">
        <f t="shared" si="0"/>
        <v>0</v>
      </c>
      <c r="D22" s="27"/>
      <c r="E22" s="28"/>
      <c r="F22" s="29"/>
    </row>
    <row r="23" spans="1:6" s="17" customFormat="1" ht="12" customHeight="1" x14ac:dyDescent="0.2">
      <c r="A23" s="24" t="s">
        <v>47</v>
      </c>
      <c r="B23" s="25" t="s">
        <v>48</v>
      </c>
      <c r="C23" s="26">
        <f t="shared" si="0"/>
        <v>0</v>
      </c>
      <c r="D23" s="27"/>
      <c r="E23" s="28"/>
      <c r="F23" s="29"/>
    </row>
    <row r="24" spans="1:6" s="17" customFormat="1" ht="12" customHeight="1" x14ac:dyDescent="0.2">
      <c r="A24" s="24" t="s">
        <v>49</v>
      </c>
      <c r="B24" s="25" t="s">
        <v>50</v>
      </c>
      <c r="C24" s="26">
        <f t="shared" si="0"/>
        <v>4353475</v>
      </c>
      <c r="D24" s="33">
        <v>4353475</v>
      </c>
      <c r="E24" s="28"/>
      <c r="F24" s="28"/>
    </row>
    <row r="25" spans="1:6" s="17" customFormat="1" ht="12" customHeight="1" thickBot="1" x14ac:dyDescent="0.25">
      <c r="A25" s="34" t="s">
        <v>51</v>
      </c>
      <c r="B25" s="42" t="s">
        <v>52</v>
      </c>
      <c r="C25" s="36">
        <f t="shared" si="0"/>
        <v>0</v>
      </c>
      <c r="D25" s="39"/>
      <c r="E25" s="40"/>
      <c r="F25" s="40"/>
    </row>
    <row r="26" spans="1:6" s="17" customFormat="1" ht="12" customHeight="1" thickBot="1" x14ac:dyDescent="0.25">
      <c r="A26" s="12" t="s">
        <v>53</v>
      </c>
      <c r="B26" s="13" t="s">
        <v>54</v>
      </c>
      <c r="C26" s="43">
        <f t="shared" si="0"/>
        <v>0</v>
      </c>
      <c r="D26" s="44">
        <f>+D27+D31+D32+D33</f>
        <v>0</v>
      </c>
      <c r="E26" s="14">
        <f>+E27+E31+E32+E33</f>
        <v>0</v>
      </c>
      <c r="F26" s="14">
        <f>+F27+F31+F32+F33</f>
        <v>0</v>
      </c>
    </row>
    <row r="27" spans="1:6" s="17" customFormat="1" ht="12" customHeight="1" x14ac:dyDescent="0.2">
      <c r="A27" s="18" t="s">
        <v>55</v>
      </c>
      <c r="B27" s="19" t="s">
        <v>56</v>
      </c>
      <c r="C27" s="20">
        <f t="shared" si="0"/>
        <v>0</v>
      </c>
      <c r="D27" s="45">
        <f>+D28+D29+D30</f>
        <v>0</v>
      </c>
      <c r="E27" s="46"/>
      <c r="F27" s="46">
        <f>+F28+F29+F30</f>
        <v>0</v>
      </c>
    </row>
    <row r="28" spans="1:6" s="17" customFormat="1" ht="12" customHeight="1" x14ac:dyDescent="0.2">
      <c r="A28" s="24" t="s">
        <v>57</v>
      </c>
      <c r="B28" s="25" t="s">
        <v>58</v>
      </c>
      <c r="C28" s="26">
        <f t="shared" si="0"/>
        <v>0</v>
      </c>
      <c r="D28" s="27"/>
      <c r="E28" s="29"/>
      <c r="F28" s="29"/>
    </row>
    <row r="29" spans="1:6" s="17" customFormat="1" ht="12" customHeight="1" x14ac:dyDescent="0.2">
      <c r="A29" s="24" t="s">
        <v>59</v>
      </c>
      <c r="B29" s="25" t="s">
        <v>60</v>
      </c>
      <c r="C29" s="26">
        <f t="shared" si="0"/>
        <v>0</v>
      </c>
      <c r="D29" s="27"/>
      <c r="E29" s="29"/>
      <c r="F29" s="29"/>
    </row>
    <row r="30" spans="1:6" s="17" customFormat="1" ht="12" customHeight="1" x14ac:dyDescent="0.2">
      <c r="A30" s="24" t="s">
        <v>61</v>
      </c>
      <c r="B30" s="47" t="s">
        <v>62</v>
      </c>
      <c r="C30" s="26">
        <f t="shared" si="0"/>
        <v>0</v>
      </c>
      <c r="D30" s="27"/>
      <c r="E30" s="28"/>
      <c r="F30" s="29"/>
    </row>
    <row r="31" spans="1:6" s="17" customFormat="1" ht="12" customHeight="1" x14ac:dyDescent="0.2">
      <c r="A31" s="24" t="s">
        <v>63</v>
      </c>
      <c r="B31" s="25" t="s">
        <v>64</v>
      </c>
      <c r="C31" s="26">
        <f t="shared" si="0"/>
        <v>0</v>
      </c>
      <c r="D31" s="27"/>
      <c r="E31" s="29"/>
      <c r="F31" s="29"/>
    </row>
    <row r="32" spans="1:6" s="17" customFormat="1" ht="12" customHeight="1" x14ac:dyDescent="0.2">
      <c r="A32" s="24" t="s">
        <v>65</v>
      </c>
      <c r="B32" s="25" t="s">
        <v>66</v>
      </c>
      <c r="C32" s="26">
        <f t="shared" si="0"/>
        <v>0</v>
      </c>
      <c r="D32" s="27"/>
      <c r="E32" s="29"/>
      <c r="F32" s="29"/>
    </row>
    <row r="33" spans="1:6" s="17" customFormat="1" ht="12" customHeight="1" thickBot="1" x14ac:dyDescent="0.25">
      <c r="A33" s="34" t="s">
        <v>67</v>
      </c>
      <c r="B33" s="42" t="s">
        <v>68</v>
      </c>
      <c r="C33" s="36">
        <f t="shared" si="0"/>
        <v>0</v>
      </c>
      <c r="D33" s="48"/>
      <c r="E33" s="40"/>
      <c r="F33" s="49"/>
    </row>
    <row r="34" spans="1:6" s="17" customFormat="1" ht="12" customHeight="1" thickBot="1" x14ac:dyDescent="0.25">
      <c r="A34" s="12" t="s">
        <v>69</v>
      </c>
      <c r="B34" s="13" t="s">
        <v>70</v>
      </c>
      <c r="C34" s="14">
        <f t="shared" si="0"/>
        <v>190440106</v>
      </c>
      <c r="D34" s="15">
        <f>SUM(D35:D45)</f>
        <v>15119470</v>
      </c>
      <c r="E34" s="16">
        <f>SUM(E35:E45)</f>
        <v>3646250</v>
      </c>
      <c r="F34" s="16">
        <f>SUM(F35:F45)</f>
        <v>171674386</v>
      </c>
    </row>
    <row r="35" spans="1:6" s="17" customFormat="1" ht="12" customHeight="1" x14ac:dyDescent="0.2">
      <c r="A35" s="18" t="s">
        <v>71</v>
      </c>
      <c r="B35" s="19" t="s">
        <v>72</v>
      </c>
      <c r="C35" s="20">
        <f t="shared" si="0"/>
        <v>13199220</v>
      </c>
      <c r="D35" s="21">
        <f>12159000+1040220</f>
        <v>13199220</v>
      </c>
      <c r="E35" s="22"/>
      <c r="F35" s="23"/>
    </row>
    <row r="36" spans="1:6" s="17" customFormat="1" ht="12" customHeight="1" x14ac:dyDescent="0.2">
      <c r="A36" s="24" t="s">
        <v>73</v>
      </c>
      <c r="B36" s="25" t="s">
        <v>74</v>
      </c>
      <c r="C36" s="26">
        <f t="shared" si="0"/>
        <v>8898775</v>
      </c>
      <c r="D36" s="33">
        <f>62992+62992+105000</f>
        <v>230984</v>
      </c>
      <c r="E36" s="28">
        <f>500000+2371063</f>
        <v>2871063</v>
      </c>
      <c r="F36" s="23">
        <v>5796728</v>
      </c>
    </row>
    <row r="37" spans="1:6" s="17" customFormat="1" ht="12" customHeight="1" x14ac:dyDescent="0.2">
      <c r="A37" s="24" t="s">
        <v>75</v>
      </c>
      <c r="B37" s="25" t="s">
        <v>76</v>
      </c>
      <c r="C37" s="30">
        <f t="shared" si="0"/>
        <v>9450000</v>
      </c>
      <c r="D37" s="33"/>
      <c r="E37" s="28"/>
      <c r="F37" s="23">
        <f>12700000-3250000</f>
        <v>9450000</v>
      </c>
    </row>
    <row r="38" spans="1:6" s="17" customFormat="1" ht="12" customHeight="1" x14ac:dyDescent="0.2">
      <c r="A38" s="24" t="s">
        <v>77</v>
      </c>
      <c r="B38" s="25" t="s">
        <v>78</v>
      </c>
      <c r="C38" s="26">
        <f t="shared" si="0"/>
        <v>0</v>
      </c>
      <c r="D38" s="27"/>
      <c r="E38" s="28"/>
      <c r="F38" s="23"/>
    </row>
    <row r="39" spans="1:6" s="17" customFormat="1" ht="12" customHeight="1" x14ac:dyDescent="0.2">
      <c r="A39" s="24" t="s">
        <v>79</v>
      </c>
      <c r="B39" s="25" t="s">
        <v>80</v>
      </c>
      <c r="C39" s="26">
        <f t="shared" si="0"/>
        <v>153919035</v>
      </c>
      <c r="D39" s="27"/>
      <c r="E39" s="28"/>
      <c r="F39" s="23">
        <f>157919035-4000000</f>
        <v>153919035</v>
      </c>
    </row>
    <row r="40" spans="1:6" s="17" customFormat="1" ht="12" customHeight="1" x14ac:dyDescent="0.2">
      <c r="A40" s="24" t="s">
        <v>81</v>
      </c>
      <c r="B40" s="25" t="s">
        <v>82</v>
      </c>
      <c r="C40" s="30">
        <f t="shared" si="0"/>
        <v>3317826</v>
      </c>
      <c r="D40" s="27">
        <f>3283000+17008+17008-3283000</f>
        <v>34016</v>
      </c>
      <c r="E40" s="28">
        <f>135000+640187</f>
        <v>775187</v>
      </c>
      <c r="F40" s="23">
        <v>2508623</v>
      </c>
    </row>
    <row r="41" spans="1:6" s="17" customFormat="1" ht="12" customHeight="1" x14ac:dyDescent="0.2">
      <c r="A41" s="24" t="s">
        <v>83</v>
      </c>
      <c r="B41" s="25" t="s">
        <v>84</v>
      </c>
      <c r="C41" s="26">
        <f t="shared" si="0"/>
        <v>0</v>
      </c>
      <c r="D41" s="27"/>
      <c r="E41" s="28"/>
      <c r="F41" s="23"/>
    </row>
    <row r="42" spans="1:6" s="17" customFormat="1" ht="12" customHeight="1" x14ac:dyDescent="0.2">
      <c r="A42" s="24" t="s">
        <v>85</v>
      </c>
      <c r="B42" s="25" t="s">
        <v>86</v>
      </c>
      <c r="C42" s="26">
        <f t="shared" si="0"/>
        <v>0</v>
      </c>
      <c r="D42" s="27"/>
      <c r="E42" s="28"/>
      <c r="F42" s="28"/>
    </row>
    <row r="43" spans="1:6" s="17" customFormat="1" ht="12" customHeight="1" x14ac:dyDescent="0.2">
      <c r="A43" s="24" t="s">
        <v>87</v>
      </c>
      <c r="B43" s="25" t="s">
        <v>88</v>
      </c>
      <c r="C43" s="26">
        <f t="shared" si="0"/>
        <v>0</v>
      </c>
      <c r="D43" s="33"/>
      <c r="E43" s="28"/>
      <c r="F43" s="28"/>
    </row>
    <row r="44" spans="1:6" s="17" customFormat="1" ht="12" customHeight="1" x14ac:dyDescent="0.2">
      <c r="A44" s="34" t="s">
        <v>89</v>
      </c>
      <c r="B44" s="42" t="s">
        <v>90</v>
      </c>
      <c r="C44" s="26">
        <f t="shared" si="0"/>
        <v>0</v>
      </c>
      <c r="D44" s="39"/>
      <c r="E44" s="40"/>
      <c r="F44" s="40"/>
    </row>
    <row r="45" spans="1:6" s="17" customFormat="1" ht="12" customHeight="1" thickBot="1" x14ac:dyDescent="0.25">
      <c r="A45" s="34" t="s">
        <v>91</v>
      </c>
      <c r="B45" s="35" t="s">
        <v>92</v>
      </c>
      <c r="C45" s="36">
        <f t="shared" si="0"/>
        <v>1655250</v>
      </c>
      <c r="D45" s="39">
        <f>60000+1595250</f>
        <v>1655250</v>
      </c>
      <c r="E45" s="40"/>
      <c r="F45" s="40"/>
    </row>
    <row r="46" spans="1:6" s="17" customFormat="1" ht="12" customHeight="1" thickBot="1" x14ac:dyDescent="0.25">
      <c r="A46" s="12" t="s">
        <v>93</v>
      </c>
      <c r="B46" s="13" t="s">
        <v>94</v>
      </c>
      <c r="C46" s="14">
        <f t="shared" si="0"/>
        <v>0</v>
      </c>
      <c r="D46" s="15">
        <f>SUM(D47:D51)</f>
        <v>0</v>
      </c>
      <c r="E46" s="16">
        <f>SUM(E47:E51)</f>
        <v>0</v>
      </c>
      <c r="F46" s="16">
        <f>SUM(F47:F51)</f>
        <v>0</v>
      </c>
    </row>
    <row r="47" spans="1:6" s="17" customFormat="1" ht="12" customHeight="1" x14ac:dyDescent="0.2">
      <c r="A47" s="18" t="s">
        <v>95</v>
      </c>
      <c r="B47" s="19" t="s">
        <v>96</v>
      </c>
      <c r="C47" s="20">
        <f t="shared" si="0"/>
        <v>0</v>
      </c>
      <c r="D47" s="50"/>
      <c r="E47" s="22"/>
      <c r="F47" s="22"/>
    </row>
    <row r="48" spans="1:6" s="17" customFormat="1" ht="12" customHeight="1" x14ac:dyDescent="0.2">
      <c r="A48" s="24" t="s">
        <v>97</v>
      </c>
      <c r="B48" s="25" t="s">
        <v>98</v>
      </c>
      <c r="C48" s="26">
        <f t="shared" si="0"/>
        <v>0</v>
      </c>
      <c r="D48" s="33"/>
      <c r="E48" s="28"/>
      <c r="F48" s="28"/>
    </row>
    <row r="49" spans="1:6" s="17" customFormat="1" ht="12" customHeight="1" x14ac:dyDescent="0.2">
      <c r="A49" s="24" t="s">
        <v>99</v>
      </c>
      <c r="B49" s="25" t="s">
        <v>100</v>
      </c>
      <c r="C49" s="26">
        <f t="shared" si="0"/>
        <v>0</v>
      </c>
      <c r="D49" s="33"/>
      <c r="E49" s="28"/>
      <c r="F49" s="28"/>
    </row>
    <row r="50" spans="1:6" s="17" customFormat="1" ht="12" customHeight="1" x14ac:dyDescent="0.2">
      <c r="A50" s="24" t="s">
        <v>101</v>
      </c>
      <c r="B50" s="25" t="s">
        <v>102</v>
      </c>
      <c r="C50" s="26">
        <f t="shared" si="0"/>
        <v>0</v>
      </c>
      <c r="D50" s="33"/>
      <c r="E50" s="28"/>
      <c r="F50" s="28"/>
    </row>
    <row r="51" spans="1:6" s="17" customFormat="1" ht="12" customHeight="1" thickBot="1" x14ac:dyDescent="0.25">
      <c r="A51" s="34" t="s">
        <v>103</v>
      </c>
      <c r="B51" s="35" t="s">
        <v>104</v>
      </c>
      <c r="C51" s="36">
        <f t="shared" si="0"/>
        <v>0</v>
      </c>
      <c r="D51" s="39"/>
      <c r="E51" s="40"/>
      <c r="F51" s="40"/>
    </row>
    <row r="52" spans="1:6" s="17" customFormat="1" ht="12" customHeight="1" thickBot="1" x14ac:dyDescent="0.25">
      <c r="A52" s="12" t="s">
        <v>105</v>
      </c>
      <c r="B52" s="13" t="s">
        <v>106</v>
      </c>
      <c r="C52" s="14">
        <f t="shared" si="0"/>
        <v>2274000</v>
      </c>
      <c r="D52" s="15">
        <f>SUM(D53:D55)</f>
        <v>2274000</v>
      </c>
      <c r="E52" s="16">
        <f>SUM(E53:E55)</f>
        <v>0</v>
      </c>
      <c r="F52" s="16">
        <f>SUM(F53:F55)</f>
        <v>0</v>
      </c>
    </row>
    <row r="53" spans="1:6" s="17" customFormat="1" ht="12" customHeight="1" x14ac:dyDescent="0.2">
      <c r="A53" s="18" t="s">
        <v>107</v>
      </c>
      <c r="B53" s="19" t="s">
        <v>108</v>
      </c>
      <c r="C53" s="20">
        <f t="shared" si="0"/>
        <v>0</v>
      </c>
      <c r="D53" s="21"/>
      <c r="E53" s="23"/>
      <c r="F53" s="23"/>
    </row>
    <row r="54" spans="1:6" s="17" customFormat="1" ht="12" customHeight="1" x14ac:dyDescent="0.2">
      <c r="A54" s="24" t="s">
        <v>109</v>
      </c>
      <c r="B54" s="25" t="s">
        <v>110</v>
      </c>
      <c r="C54" s="26">
        <f t="shared" si="0"/>
        <v>1866000</v>
      </c>
      <c r="D54" s="33">
        <f>300000+1566000</f>
        <v>1866000</v>
      </c>
      <c r="E54" s="28"/>
      <c r="F54" s="28"/>
    </row>
    <row r="55" spans="1:6" s="17" customFormat="1" ht="12" customHeight="1" x14ac:dyDescent="0.2">
      <c r="A55" s="24" t="s">
        <v>111</v>
      </c>
      <c r="B55" s="25" t="s">
        <v>112</v>
      </c>
      <c r="C55" s="26">
        <f t="shared" si="0"/>
        <v>408000</v>
      </c>
      <c r="D55" s="33">
        <v>408000</v>
      </c>
      <c r="E55" s="28"/>
      <c r="F55" s="28"/>
    </row>
    <row r="56" spans="1:6" s="17" customFormat="1" ht="12" customHeight="1" thickBot="1" x14ac:dyDescent="0.25">
      <c r="A56" s="34" t="s">
        <v>113</v>
      </c>
      <c r="B56" s="35" t="s">
        <v>114</v>
      </c>
      <c r="C56" s="36">
        <f t="shared" si="0"/>
        <v>0</v>
      </c>
      <c r="D56" s="48"/>
      <c r="E56" s="49"/>
      <c r="F56" s="49"/>
    </row>
    <row r="57" spans="1:6" s="17" customFormat="1" ht="12" customHeight="1" thickBot="1" x14ac:dyDescent="0.25">
      <c r="A57" s="12" t="s">
        <v>115</v>
      </c>
      <c r="B57" s="37" t="s">
        <v>116</v>
      </c>
      <c r="C57" s="14">
        <f t="shared" si="0"/>
        <v>0</v>
      </c>
      <c r="D57" s="15">
        <f>SUM(D58:D60)</f>
        <v>0</v>
      </c>
      <c r="E57" s="16">
        <f>SUM(E58:E60)</f>
        <v>0</v>
      </c>
      <c r="F57" s="16">
        <f>SUM(F58:F60)</f>
        <v>0</v>
      </c>
    </row>
    <row r="58" spans="1:6" s="17" customFormat="1" ht="12" customHeight="1" x14ac:dyDescent="0.2">
      <c r="A58" s="18" t="s">
        <v>117</v>
      </c>
      <c r="B58" s="19" t="s">
        <v>118</v>
      </c>
      <c r="C58" s="20">
        <f t="shared" si="0"/>
        <v>0</v>
      </c>
      <c r="D58" s="33"/>
      <c r="E58" s="28"/>
      <c r="F58" s="28"/>
    </row>
    <row r="59" spans="1:6" s="17" customFormat="1" ht="12" customHeight="1" x14ac:dyDescent="0.2">
      <c r="A59" s="24" t="s">
        <v>119</v>
      </c>
      <c r="B59" s="25" t="s">
        <v>120</v>
      </c>
      <c r="C59" s="26">
        <f t="shared" si="0"/>
        <v>0</v>
      </c>
      <c r="D59" s="33"/>
      <c r="E59" s="28"/>
      <c r="F59" s="28"/>
    </row>
    <row r="60" spans="1:6" s="17" customFormat="1" ht="12" customHeight="1" x14ac:dyDescent="0.2">
      <c r="A60" s="24" t="s">
        <v>121</v>
      </c>
      <c r="B60" s="25" t="s">
        <v>122</v>
      </c>
      <c r="C60" s="26">
        <f t="shared" si="0"/>
        <v>0</v>
      </c>
      <c r="D60" s="33"/>
      <c r="E60" s="28"/>
      <c r="F60" s="28"/>
    </row>
    <row r="61" spans="1:6" s="17" customFormat="1" ht="12" customHeight="1" thickBot="1" x14ac:dyDescent="0.25">
      <c r="A61" s="34" t="s">
        <v>123</v>
      </c>
      <c r="B61" s="35" t="s">
        <v>124</v>
      </c>
      <c r="C61" s="36">
        <f t="shared" si="0"/>
        <v>0</v>
      </c>
      <c r="D61" s="33"/>
      <c r="E61" s="28"/>
      <c r="F61" s="28"/>
    </row>
    <row r="62" spans="1:6" s="17" customFormat="1" ht="12" customHeight="1" thickBot="1" x14ac:dyDescent="0.25">
      <c r="A62" s="51" t="s">
        <v>125</v>
      </c>
      <c r="B62" s="13" t="s">
        <v>126</v>
      </c>
      <c r="C62" s="14">
        <f t="shared" si="0"/>
        <v>571632137</v>
      </c>
      <c r="D62" s="44">
        <f>+D5+D12+D19+D26+D34+D46+D52+D57</f>
        <v>376798966</v>
      </c>
      <c r="E62" s="14">
        <f>+E5+E12+E19+E26+E34+E46+E52+E57</f>
        <v>3646250</v>
      </c>
      <c r="F62" s="14">
        <f>+F5+F12+F19+F26+F34+F46+F52+F57</f>
        <v>191186921</v>
      </c>
    </row>
    <row r="63" spans="1:6" s="17" customFormat="1" ht="12" customHeight="1" thickBot="1" x14ac:dyDescent="0.25">
      <c r="A63" s="52" t="s">
        <v>127</v>
      </c>
      <c r="B63" s="37" t="s">
        <v>128</v>
      </c>
      <c r="C63" s="14">
        <f t="shared" si="0"/>
        <v>0</v>
      </c>
      <c r="D63" s="15">
        <f>SUM(D64:D66)</f>
        <v>0</v>
      </c>
      <c r="E63" s="16">
        <f>SUM(E64:E66)</f>
        <v>0</v>
      </c>
      <c r="F63" s="43">
        <f>SUM(F64:F66)</f>
        <v>0</v>
      </c>
    </row>
    <row r="64" spans="1:6" s="17" customFormat="1" ht="12" customHeight="1" x14ac:dyDescent="0.2">
      <c r="A64" s="18" t="s">
        <v>129</v>
      </c>
      <c r="B64" s="19" t="s">
        <v>130</v>
      </c>
      <c r="C64" s="20">
        <f t="shared" si="0"/>
        <v>0</v>
      </c>
      <c r="D64" s="53"/>
      <c r="E64" s="28"/>
      <c r="F64" s="28">
        <v>0</v>
      </c>
    </row>
    <row r="65" spans="1:6" s="17" customFormat="1" ht="12" customHeight="1" x14ac:dyDescent="0.2">
      <c r="A65" s="24" t="s">
        <v>131</v>
      </c>
      <c r="B65" s="25" t="s">
        <v>132</v>
      </c>
      <c r="C65" s="26">
        <f t="shared" si="0"/>
        <v>0</v>
      </c>
      <c r="D65" s="33"/>
      <c r="E65" s="28"/>
      <c r="F65" s="28"/>
    </row>
    <row r="66" spans="1:6" s="17" customFormat="1" ht="12" customHeight="1" thickBot="1" x14ac:dyDescent="0.25">
      <c r="A66" s="34" t="s">
        <v>133</v>
      </c>
      <c r="B66" s="54" t="s">
        <v>134</v>
      </c>
      <c r="C66" s="36">
        <f t="shared" si="0"/>
        <v>0</v>
      </c>
      <c r="D66" s="33"/>
      <c r="E66" s="28"/>
      <c r="F66" s="28"/>
    </row>
    <row r="67" spans="1:6" s="17" customFormat="1" ht="12" customHeight="1" thickBot="1" x14ac:dyDescent="0.25">
      <c r="A67" s="52" t="s">
        <v>135</v>
      </c>
      <c r="B67" s="37" t="s">
        <v>136</v>
      </c>
      <c r="C67" s="43">
        <f t="shared" si="0"/>
        <v>0</v>
      </c>
      <c r="D67" s="15">
        <f>SUM(D68:D71)</f>
        <v>0</v>
      </c>
      <c r="E67" s="16">
        <f>SUM(E68:E71)</f>
        <v>0</v>
      </c>
      <c r="F67" s="16">
        <f>SUM(F68:F71)</f>
        <v>0</v>
      </c>
    </row>
    <row r="68" spans="1:6" s="17" customFormat="1" ht="12" customHeight="1" x14ac:dyDescent="0.2">
      <c r="A68" s="18" t="s">
        <v>137</v>
      </c>
      <c r="B68" s="19" t="s">
        <v>138</v>
      </c>
      <c r="C68" s="20">
        <f t="shared" si="0"/>
        <v>0</v>
      </c>
      <c r="D68" s="33"/>
      <c r="E68" s="28"/>
      <c r="F68" s="28"/>
    </row>
    <row r="69" spans="1:6" s="17" customFormat="1" ht="12" customHeight="1" x14ac:dyDescent="0.2">
      <c r="A69" s="24" t="s">
        <v>139</v>
      </c>
      <c r="B69" s="25" t="s">
        <v>140</v>
      </c>
      <c r="C69" s="26">
        <f t="shared" ref="C69:C87" si="1">SUM(D69:F69)</f>
        <v>0</v>
      </c>
      <c r="D69" s="33"/>
      <c r="E69" s="28"/>
      <c r="F69" s="28"/>
    </row>
    <row r="70" spans="1:6" s="17" customFormat="1" ht="12" customHeight="1" x14ac:dyDescent="0.2">
      <c r="A70" s="24" t="s">
        <v>141</v>
      </c>
      <c r="B70" s="25" t="s">
        <v>142</v>
      </c>
      <c r="C70" s="26">
        <f t="shared" si="1"/>
        <v>0</v>
      </c>
      <c r="D70" s="33"/>
      <c r="E70" s="28"/>
      <c r="F70" s="28"/>
    </row>
    <row r="71" spans="1:6" s="17" customFormat="1" ht="12" customHeight="1" thickBot="1" x14ac:dyDescent="0.25">
      <c r="A71" s="34" t="s">
        <v>143</v>
      </c>
      <c r="B71" s="35" t="s">
        <v>144</v>
      </c>
      <c r="C71" s="36">
        <f t="shared" si="1"/>
        <v>0</v>
      </c>
      <c r="D71" s="33"/>
      <c r="E71" s="28"/>
      <c r="F71" s="28"/>
    </row>
    <row r="72" spans="1:6" s="17" customFormat="1" ht="12" customHeight="1" thickBot="1" x14ac:dyDescent="0.25">
      <c r="A72" s="52" t="s">
        <v>145</v>
      </c>
      <c r="B72" s="37" t="s">
        <v>146</v>
      </c>
      <c r="C72" s="14">
        <f t="shared" si="1"/>
        <v>18026960</v>
      </c>
      <c r="D72" s="15">
        <f>SUM(D73:D74)</f>
        <v>0</v>
      </c>
      <c r="E72" s="16">
        <f>SUM(E73:E74)</f>
        <v>0</v>
      </c>
      <c r="F72" s="16">
        <f>SUM(F73:F74)</f>
        <v>18026960</v>
      </c>
    </row>
    <row r="73" spans="1:6" s="17" customFormat="1" ht="12" customHeight="1" x14ac:dyDescent="0.2">
      <c r="A73" s="18" t="s">
        <v>147</v>
      </c>
      <c r="B73" s="19" t="s">
        <v>148</v>
      </c>
      <c r="C73" s="20">
        <f t="shared" si="1"/>
        <v>18026960</v>
      </c>
      <c r="D73" s="33"/>
      <c r="E73" s="28"/>
      <c r="F73" s="28">
        <v>18026960</v>
      </c>
    </row>
    <row r="74" spans="1:6" s="17" customFormat="1" ht="12" customHeight="1" thickBot="1" x14ac:dyDescent="0.25">
      <c r="A74" s="34" t="s">
        <v>149</v>
      </c>
      <c r="B74" s="35" t="s">
        <v>150</v>
      </c>
      <c r="C74" s="36">
        <f t="shared" si="1"/>
        <v>0</v>
      </c>
      <c r="D74" s="33"/>
      <c r="E74" s="28"/>
      <c r="F74" s="28"/>
    </row>
    <row r="75" spans="1:6" s="17" customFormat="1" ht="12" customHeight="1" thickBot="1" x14ac:dyDescent="0.25">
      <c r="A75" s="52" t="s">
        <v>151</v>
      </c>
      <c r="B75" s="37" t="s">
        <v>152</v>
      </c>
      <c r="C75" s="14">
        <f t="shared" si="1"/>
        <v>0</v>
      </c>
      <c r="D75" s="15">
        <f>SUM(D76:D78)</f>
        <v>0</v>
      </c>
      <c r="E75" s="16">
        <f>SUM(E76:E78)</f>
        <v>0</v>
      </c>
      <c r="F75" s="16">
        <f>SUM(F76:F78)</f>
        <v>0</v>
      </c>
    </row>
    <row r="76" spans="1:6" s="17" customFormat="1" ht="12" customHeight="1" x14ac:dyDescent="0.2">
      <c r="A76" s="18" t="s">
        <v>153</v>
      </c>
      <c r="B76" s="19" t="s">
        <v>154</v>
      </c>
      <c r="C76" s="20">
        <f t="shared" si="1"/>
        <v>0</v>
      </c>
      <c r="D76" s="33"/>
      <c r="E76" s="28"/>
      <c r="F76" s="28"/>
    </row>
    <row r="77" spans="1:6" s="17" customFormat="1" ht="12" customHeight="1" x14ac:dyDescent="0.2">
      <c r="A77" s="24" t="s">
        <v>155</v>
      </c>
      <c r="B77" s="25" t="s">
        <v>156</v>
      </c>
      <c r="C77" s="26">
        <f t="shared" si="1"/>
        <v>0</v>
      </c>
      <c r="D77" s="33"/>
      <c r="E77" s="28"/>
      <c r="F77" s="28"/>
    </row>
    <row r="78" spans="1:6" s="17" customFormat="1" ht="12" customHeight="1" thickBot="1" x14ac:dyDescent="0.25">
      <c r="A78" s="34" t="s">
        <v>157</v>
      </c>
      <c r="B78" s="35" t="s">
        <v>158</v>
      </c>
      <c r="C78" s="36">
        <f t="shared" si="1"/>
        <v>0</v>
      </c>
      <c r="D78" s="33"/>
      <c r="E78" s="28"/>
      <c r="F78" s="28"/>
    </row>
    <row r="79" spans="1:6" s="17" customFormat="1" ht="12" customHeight="1" thickBot="1" x14ac:dyDescent="0.25">
      <c r="A79" s="52" t="s">
        <v>159</v>
      </c>
      <c r="B79" s="37" t="s">
        <v>160</v>
      </c>
      <c r="C79" s="14">
        <f t="shared" si="1"/>
        <v>0</v>
      </c>
      <c r="D79" s="15">
        <f>SUM(D80:D83)</f>
        <v>0</v>
      </c>
      <c r="E79" s="16">
        <f>SUM(E80:E83)</f>
        <v>0</v>
      </c>
      <c r="F79" s="16">
        <f>SUM(F80:F83)</f>
        <v>0</v>
      </c>
    </row>
    <row r="80" spans="1:6" s="17" customFormat="1" ht="12" customHeight="1" x14ac:dyDescent="0.2">
      <c r="A80" s="55" t="s">
        <v>161</v>
      </c>
      <c r="B80" s="19" t="s">
        <v>162</v>
      </c>
      <c r="C80" s="20">
        <f t="shared" si="1"/>
        <v>0</v>
      </c>
      <c r="D80" s="33"/>
      <c r="E80" s="28"/>
      <c r="F80" s="28"/>
    </row>
    <row r="81" spans="1:6" s="17" customFormat="1" ht="12" customHeight="1" x14ac:dyDescent="0.2">
      <c r="A81" s="56" t="s">
        <v>163</v>
      </c>
      <c r="B81" s="25" t="s">
        <v>164</v>
      </c>
      <c r="C81" s="26">
        <f t="shared" si="1"/>
        <v>0</v>
      </c>
      <c r="D81" s="33"/>
      <c r="E81" s="28"/>
      <c r="F81" s="28"/>
    </row>
    <row r="82" spans="1:6" s="17" customFormat="1" ht="12" customHeight="1" x14ac:dyDescent="0.2">
      <c r="A82" s="56" t="s">
        <v>165</v>
      </c>
      <c r="B82" s="25" t="s">
        <v>166</v>
      </c>
      <c r="C82" s="26">
        <f t="shared" si="1"/>
        <v>0</v>
      </c>
      <c r="D82" s="33"/>
      <c r="E82" s="28"/>
      <c r="F82" s="28"/>
    </row>
    <row r="83" spans="1:6" s="17" customFormat="1" ht="12" customHeight="1" thickBot="1" x14ac:dyDescent="0.25">
      <c r="A83" s="57" t="s">
        <v>167</v>
      </c>
      <c r="B83" s="35" t="s">
        <v>168</v>
      </c>
      <c r="C83" s="36">
        <f t="shared" si="1"/>
        <v>0</v>
      </c>
      <c r="D83" s="33"/>
      <c r="E83" s="28"/>
      <c r="F83" s="28"/>
    </row>
    <row r="84" spans="1:6" s="17" customFormat="1" ht="12" customHeight="1" thickBot="1" x14ac:dyDescent="0.25">
      <c r="A84" s="52" t="s">
        <v>169</v>
      </c>
      <c r="B84" s="37" t="s">
        <v>170</v>
      </c>
      <c r="C84" s="16">
        <f t="shared" si="1"/>
        <v>0</v>
      </c>
      <c r="D84" s="58"/>
      <c r="E84" s="59"/>
      <c r="F84" s="59"/>
    </row>
    <row r="85" spans="1:6" s="17" customFormat="1" ht="13.5" customHeight="1" thickBot="1" x14ac:dyDescent="0.25">
      <c r="A85" s="52" t="s">
        <v>171</v>
      </c>
      <c r="B85" s="37" t="s">
        <v>172</v>
      </c>
      <c r="C85" s="16">
        <f t="shared" si="1"/>
        <v>0</v>
      </c>
      <c r="D85" s="58"/>
      <c r="E85" s="59"/>
      <c r="F85" s="59"/>
    </row>
    <row r="86" spans="1:6" s="17" customFormat="1" ht="15.75" customHeight="1" thickBot="1" x14ac:dyDescent="0.25">
      <c r="A86" s="52" t="s">
        <v>173</v>
      </c>
      <c r="B86" s="60" t="s">
        <v>174</v>
      </c>
      <c r="C86" s="16">
        <f t="shared" si="1"/>
        <v>18026960</v>
      </c>
      <c r="D86" s="44">
        <f>+D63+D67+D72+D75+D79+D85+D84</f>
        <v>0</v>
      </c>
      <c r="E86" s="14">
        <f>+E63+E67+E72+E75+E79+E85+E84</f>
        <v>0</v>
      </c>
      <c r="F86" s="14">
        <f>+F63+F67+F72+F75+F79+F85+F84</f>
        <v>18026960</v>
      </c>
    </row>
    <row r="87" spans="1:6" s="17" customFormat="1" ht="16.5" customHeight="1" thickBot="1" x14ac:dyDescent="0.25">
      <c r="A87" s="61" t="s">
        <v>175</v>
      </c>
      <c r="B87" s="62" t="s">
        <v>176</v>
      </c>
      <c r="C87" s="16">
        <f t="shared" si="1"/>
        <v>589659097</v>
      </c>
      <c r="D87" s="44">
        <f>+D62+D86</f>
        <v>376798966</v>
      </c>
      <c r="E87" s="14">
        <f>+E62+E86</f>
        <v>3646250</v>
      </c>
      <c r="F87" s="14">
        <f>+F62+F86</f>
        <v>209213881</v>
      </c>
    </row>
    <row r="88" spans="1:6" s="17" customFormat="1" ht="83.25" customHeight="1" x14ac:dyDescent="0.2">
      <c r="A88" s="63"/>
      <c r="B88" s="64"/>
      <c r="C88" s="65"/>
    </row>
    <row r="89" spans="1:6" ht="16.5" customHeight="1" x14ac:dyDescent="0.25">
      <c r="A89" s="66" t="s">
        <v>177</v>
      </c>
      <c r="B89" s="66"/>
      <c r="C89" s="66"/>
    </row>
    <row r="90" spans="1:6" ht="16.5" customHeight="1" thickBot="1" x14ac:dyDescent="0.3">
      <c r="A90" s="67" t="s">
        <v>178</v>
      </c>
      <c r="B90" s="67"/>
      <c r="C90" s="68" t="s">
        <v>1</v>
      </c>
    </row>
    <row r="91" spans="1:6" ht="38.1" customHeight="1" thickBot="1" x14ac:dyDescent="0.3">
      <c r="A91" s="5" t="s">
        <v>2</v>
      </c>
      <c r="B91" s="6" t="s">
        <v>179</v>
      </c>
      <c r="C91" s="7" t="str">
        <f>+C3</f>
        <v>2018. évi előirányzat</v>
      </c>
    </row>
    <row r="92" spans="1:6" s="11" customFormat="1" ht="12" customHeight="1" thickBot="1" x14ac:dyDescent="0.25">
      <c r="A92" s="69" t="s">
        <v>8</v>
      </c>
      <c r="B92" s="70" t="s">
        <v>9</v>
      </c>
      <c r="C92" s="71" t="s">
        <v>10</v>
      </c>
    </row>
    <row r="93" spans="1:6" ht="12" customHeight="1" thickBot="1" x14ac:dyDescent="0.3">
      <c r="A93" s="72" t="s">
        <v>11</v>
      </c>
      <c r="B93" s="73" t="s">
        <v>180</v>
      </c>
      <c r="C93" s="16">
        <f t="shared" ref="C93:C154" si="2">SUM(D93:F93)</f>
        <v>664815924</v>
      </c>
      <c r="D93" s="74">
        <f>+D94+D95+D96+D97+D98+D111</f>
        <v>78579200</v>
      </c>
      <c r="E93" s="75">
        <f>+E94+E95+E96+E97+E98+E111</f>
        <v>7067754</v>
      </c>
      <c r="F93" s="16">
        <f>F94+F95+F96+F97+F98+F111</f>
        <v>579168970</v>
      </c>
    </row>
    <row r="94" spans="1:6" ht="12" customHeight="1" x14ac:dyDescent="0.25">
      <c r="A94" s="76" t="s">
        <v>13</v>
      </c>
      <c r="B94" s="77" t="s">
        <v>181</v>
      </c>
      <c r="C94" s="78">
        <f t="shared" si="2"/>
        <v>336445680</v>
      </c>
      <c r="D94" s="79">
        <f>75000+4401892+2491000+258000+550000+1656000+862563+20980-83255+12671+2038500+555000-862563-421346+421346-14000000+195790-1220000</f>
        <v>-3048422</v>
      </c>
      <c r="E94" s="80">
        <v>2528076</v>
      </c>
      <c r="F94" s="80">
        <f>330210986+1473383+4907657+374000</f>
        <v>336966026</v>
      </c>
    </row>
    <row r="95" spans="1:6" ht="12" customHeight="1" x14ac:dyDescent="0.25">
      <c r="A95" s="24" t="s">
        <v>15</v>
      </c>
      <c r="B95" s="81" t="s">
        <v>182</v>
      </c>
      <c r="C95" s="30">
        <f t="shared" si="2"/>
        <v>70941216</v>
      </c>
      <c r="D95" s="33">
        <f>13275+17258+773000+1015000+281135+50310+96525+322928+168200+10847-16237+397508+225941-168200-73948+73948-2730000+38766</f>
        <v>496256</v>
      </c>
      <c r="E95" s="28">
        <v>443678</v>
      </c>
      <c r="F95" s="28">
        <f>68706522+272442+949388+72930</f>
        <v>70001282</v>
      </c>
    </row>
    <row r="96" spans="1:6" ht="12" customHeight="1" x14ac:dyDescent="0.25">
      <c r="A96" s="24" t="s">
        <v>17</v>
      </c>
      <c r="B96" s="81" t="s">
        <v>183</v>
      </c>
      <c r="C96" s="30">
        <f t="shared" si="2"/>
        <v>221591506</v>
      </c>
      <c r="D96" s="39">
        <f>16099000+3082677+397000+194467+34200000+156511+2681000+3300000+44100-8245+192293+77000-179000+955814+64000+1462000-15200000+724180+1524000+764+863600+800000+135000+48173+38100+3810000+253826+95890+89250-670965+697965-10400000-234556</f>
        <v>45293844</v>
      </c>
      <c r="E96" s="40">
        <v>4096000</v>
      </c>
      <c r="F96" s="28">
        <f>170312254+1606688+282720</f>
        <v>172201662</v>
      </c>
    </row>
    <row r="97" spans="1:6" ht="12" customHeight="1" x14ac:dyDescent="0.25">
      <c r="A97" s="24" t="s">
        <v>19</v>
      </c>
      <c r="B97" s="81" t="s">
        <v>184</v>
      </c>
      <c r="C97" s="26">
        <f t="shared" si="2"/>
        <v>0</v>
      </c>
      <c r="D97" s="39"/>
      <c r="E97" s="40"/>
      <c r="F97" s="28"/>
    </row>
    <row r="98" spans="1:6" ht="12" customHeight="1" x14ac:dyDescent="0.25">
      <c r="A98" s="24" t="s">
        <v>185</v>
      </c>
      <c r="B98" s="82" t="s">
        <v>186</v>
      </c>
      <c r="C98" s="26">
        <f t="shared" si="2"/>
        <v>35837522</v>
      </c>
      <c r="D98" s="39">
        <f>5950000+16000000+4093000+1202179+159000+8661630-318287+50000+40000</f>
        <v>35837522</v>
      </c>
      <c r="E98" s="40"/>
      <c r="F98" s="40"/>
    </row>
    <row r="99" spans="1:6" ht="12" customHeight="1" x14ac:dyDescent="0.25">
      <c r="A99" s="24" t="s">
        <v>23</v>
      </c>
      <c r="B99" s="81" t="s">
        <v>187</v>
      </c>
      <c r="C99" s="26">
        <f t="shared" si="2"/>
        <v>1202179</v>
      </c>
      <c r="D99" s="39">
        <v>1202179</v>
      </c>
      <c r="E99" s="40"/>
      <c r="F99" s="40"/>
    </row>
    <row r="100" spans="1:6" ht="12" customHeight="1" x14ac:dyDescent="0.25">
      <c r="A100" s="24" t="s">
        <v>188</v>
      </c>
      <c r="B100" s="83" t="s">
        <v>189</v>
      </c>
      <c r="C100" s="26">
        <f t="shared" si="2"/>
        <v>0</v>
      </c>
      <c r="D100" s="39"/>
      <c r="E100" s="40"/>
      <c r="F100" s="40"/>
    </row>
    <row r="101" spans="1:6" ht="12" customHeight="1" x14ac:dyDescent="0.25">
      <c r="A101" s="24" t="s">
        <v>190</v>
      </c>
      <c r="B101" s="83" t="s">
        <v>191</v>
      </c>
      <c r="C101" s="26">
        <f t="shared" si="2"/>
        <v>159000</v>
      </c>
      <c r="D101" s="39">
        <v>159000</v>
      </c>
      <c r="E101" s="40"/>
      <c r="F101" s="40"/>
    </row>
    <row r="102" spans="1:6" ht="12" customHeight="1" x14ac:dyDescent="0.25">
      <c r="A102" s="24" t="s">
        <v>192</v>
      </c>
      <c r="B102" s="84" t="s">
        <v>193</v>
      </c>
      <c r="C102" s="26">
        <f t="shared" si="2"/>
        <v>0</v>
      </c>
      <c r="D102" s="39"/>
      <c r="E102" s="40"/>
      <c r="F102" s="40"/>
    </row>
    <row r="103" spans="1:6" ht="12" customHeight="1" x14ac:dyDescent="0.25">
      <c r="A103" s="24" t="s">
        <v>194</v>
      </c>
      <c r="B103" s="85" t="s">
        <v>195</v>
      </c>
      <c r="C103" s="26">
        <f t="shared" si="2"/>
        <v>0</v>
      </c>
      <c r="D103" s="39"/>
      <c r="E103" s="40"/>
      <c r="F103" s="40"/>
    </row>
    <row r="104" spans="1:6" ht="12" customHeight="1" x14ac:dyDescent="0.25">
      <c r="A104" s="24" t="s">
        <v>196</v>
      </c>
      <c r="B104" s="85" t="s">
        <v>197</v>
      </c>
      <c r="C104" s="26">
        <f t="shared" si="2"/>
        <v>0</v>
      </c>
      <c r="D104" s="39"/>
      <c r="E104" s="40"/>
      <c r="F104" s="40"/>
    </row>
    <row r="105" spans="1:6" ht="12" customHeight="1" x14ac:dyDescent="0.25">
      <c r="A105" s="24" t="s">
        <v>198</v>
      </c>
      <c r="B105" s="84" t="s">
        <v>199</v>
      </c>
      <c r="C105" s="26">
        <f t="shared" si="2"/>
        <v>0</v>
      </c>
      <c r="D105" s="39"/>
      <c r="E105" s="40"/>
      <c r="F105" s="40"/>
    </row>
    <row r="106" spans="1:6" ht="12" customHeight="1" x14ac:dyDescent="0.25">
      <c r="A106" s="24" t="s">
        <v>200</v>
      </c>
      <c r="B106" s="84" t="s">
        <v>201</v>
      </c>
      <c r="C106" s="26">
        <f t="shared" si="2"/>
        <v>0</v>
      </c>
      <c r="D106" s="39"/>
      <c r="E106" s="40"/>
      <c r="F106" s="40"/>
    </row>
    <row r="107" spans="1:6" ht="12" customHeight="1" x14ac:dyDescent="0.25">
      <c r="A107" s="24" t="s">
        <v>202</v>
      </c>
      <c r="B107" s="85" t="s">
        <v>203</v>
      </c>
      <c r="C107" s="26">
        <f t="shared" si="2"/>
        <v>0</v>
      </c>
      <c r="D107" s="39"/>
      <c r="E107" s="40"/>
      <c r="F107" s="40"/>
    </row>
    <row r="108" spans="1:6" ht="12" customHeight="1" x14ac:dyDescent="0.25">
      <c r="A108" s="86" t="s">
        <v>204</v>
      </c>
      <c r="B108" s="83" t="s">
        <v>205</v>
      </c>
      <c r="C108" s="26">
        <f t="shared" si="2"/>
        <v>0</v>
      </c>
      <c r="D108" s="39"/>
      <c r="E108" s="40"/>
      <c r="F108" s="40"/>
    </row>
    <row r="109" spans="1:6" ht="12" customHeight="1" x14ac:dyDescent="0.25">
      <c r="A109" s="24" t="s">
        <v>206</v>
      </c>
      <c r="B109" s="83" t="s">
        <v>207</v>
      </c>
      <c r="C109" s="26">
        <f t="shared" si="2"/>
        <v>0</v>
      </c>
      <c r="D109" s="39"/>
      <c r="E109" s="40"/>
      <c r="F109" s="40"/>
    </row>
    <row r="110" spans="1:6" ht="12" customHeight="1" x14ac:dyDescent="0.25">
      <c r="A110" s="34" t="s">
        <v>208</v>
      </c>
      <c r="B110" s="83" t="s">
        <v>209</v>
      </c>
      <c r="C110" s="26">
        <f t="shared" si="2"/>
        <v>34476343</v>
      </c>
      <c r="D110" s="33">
        <f>5950000+16000000+4093000+8661630-318287+50000+40000</f>
        <v>34476343</v>
      </c>
      <c r="E110" s="28"/>
      <c r="F110" s="87"/>
    </row>
    <row r="111" spans="1:6" ht="12" customHeight="1" x14ac:dyDescent="0.25">
      <c r="A111" s="24" t="s">
        <v>210</v>
      </c>
      <c r="B111" s="81" t="s">
        <v>211</v>
      </c>
      <c r="C111" s="26">
        <f t="shared" si="2"/>
        <v>0</v>
      </c>
      <c r="D111" s="27"/>
      <c r="E111" s="28"/>
      <c r="F111" s="29"/>
    </row>
    <row r="112" spans="1:6" ht="12" customHeight="1" x14ac:dyDescent="0.25">
      <c r="A112" s="24" t="s">
        <v>212</v>
      </c>
      <c r="B112" s="81" t="s">
        <v>213</v>
      </c>
      <c r="C112" s="26">
        <f t="shared" si="2"/>
        <v>0</v>
      </c>
      <c r="D112" s="48"/>
      <c r="E112" s="40"/>
      <c r="F112" s="29"/>
    </row>
    <row r="113" spans="1:6" ht="12" customHeight="1" thickBot="1" x14ac:dyDescent="0.3">
      <c r="A113" s="88" t="s">
        <v>214</v>
      </c>
      <c r="B113" s="89" t="s">
        <v>215</v>
      </c>
      <c r="C113" s="36">
        <f t="shared" si="2"/>
        <v>0</v>
      </c>
      <c r="D113" s="90"/>
      <c r="E113" s="91"/>
      <c r="F113" s="92"/>
    </row>
    <row r="114" spans="1:6" ht="12" customHeight="1" thickBot="1" x14ac:dyDescent="0.3">
      <c r="A114" s="93" t="s">
        <v>25</v>
      </c>
      <c r="B114" s="94" t="s">
        <v>216</v>
      </c>
      <c r="C114" s="14">
        <f t="shared" si="2"/>
        <v>31760900</v>
      </c>
      <c r="D114" s="15">
        <f>+D115+D117+D119</f>
        <v>19408531</v>
      </c>
      <c r="E114" s="16">
        <f>+E115+E117+E119</f>
        <v>0</v>
      </c>
      <c r="F114" s="95">
        <f>+F115+F117+F119</f>
        <v>12352369</v>
      </c>
    </row>
    <row r="115" spans="1:6" ht="12" customHeight="1" x14ac:dyDescent="0.25">
      <c r="A115" s="18" t="s">
        <v>27</v>
      </c>
      <c r="B115" s="81" t="s">
        <v>217</v>
      </c>
      <c r="C115" s="20">
        <f t="shared" si="2"/>
        <v>30950900</v>
      </c>
      <c r="D115" s="50">
        <f>12873483+377190+3000+1422400-467525-316180+4969510-159000+57150-161497</f>
        <v>18598531</v>
      </c>
      <c r="E115" s="22"/>
      <c r="F115" s="22">
        <f>11730618+621751</f>
        <v>12352369</v>
      </c>
    </row>
    <row r="116" spans="1:6" ht="12" customHeight="1" x14ac:dyDescent="0.25">
      <c r="A116" s="18" t="s">
        <v>29</v>
      </c>
      <c r="B116" s="96" t="s">
        <v>218</v>
      </c>
      <c r="C116" s="26">
        <f t="shared" si="2"/>
        <v>14946401</v>
      </c>
      <c r="D116" s="50">
        <v>12873483</v>
      </c>
      <c r="E116" s="22"/>
      <c r="F116" s="22">
        <v>2072918</v>
      </c>
    </row>
    <row r="117" spans="1:6" ht="12" customHeight="1" x14ac:dyDescent="0.25">
      <c r="A117" s="18" t="s">
        <v>31</v>
      </c>
      <c r="B117" s="96" t="s">
        <v>219</v>
      </c>
      <c r="C117" s="26">
        <f t="shared" si="2"/>
        <v>0</v>
      </c>
      <c r="D117" s="27"/>
      <c r="E117" s="28"/>
      <c r="F117" s="28"/>
    </row>
    <row r="118" spans="1:6" ht="12" customHeight="1" x14ac:dyDescent="0.25">
      <c r="A118" s="18" t="s">
        <v>33</v>
      </c>
      <c r="B118" s="96" t="s">
        <v>220</v>
      </c>
      <c r="C118" s="26">
        <f t="shared" si="2"/>
        <v>0</v>
      </c>
      <c r="D118" s="27"/>
      <c r="E118" s="97"/>
      <c r="F118" s="33"/>
    </row>
    <row r="119" spans="1:6" ht="12" customHeight="1" x14ac:dyDescent="0.25">
      <c r="A119" s="18" t="s">
        <v>35</v>
      </c>
      <c r="B119" s="35" t="s">
        <v>221</v>
      </c>
      <c r="C119" s="26">
        <f t="shared" si="2"/>
        <v>810000</v>
      </c>
      <c r="D119" s="53">
        <f>510000+300000</f>
        <v>810000</v>
      </c>
      <c r="E119" s="33"/>
      <c r="F119" s="33"/>
    </row>
    <row r="120" spans="1:6" ht="12" customHeight="1" x14ac:dyDescent="0.25">
      <c r="A120" s="18" t="s">
        <v>37</v>
      </c>
      <c r="B120" s="32" t="s">
        <v>222</v>
      </c>
      <c r="C120" s="26">
        <f t="shared" si="2"/>
        <v>0</v>
      </c>
      <c r="D120" s="53"/>
      <c r="E120" s="27"/>
      <c r="F120" s="27"/>
    </row>
    <row r="121" spans="1:6" ht="12" customHeight="1" x14ac:dyDescent="0.25">
      <c r="A121" s="18" t="s">
        <v>223</v>
      </c>
      <c r="B121" s="98" t="s">
        <v>224</v>
      </c>
      <c r="C121" s="26">
        <f t="shared" si="2"/>
        <v>0</v>
      </c>
      <c r="D121" s="53"/>
      <c r="E121" s="27"/>
      <c r="F121" s="27"/>
    </row>
    <row r="122" spans="1:6" x14ac:dyDescent="0.25">
      <c r="A122" s="18" t="s">
        <v>225</v>
      </c>
      <c r="B122" s="85" t="s">
        <v>197</v>
      </c>
      <c r="C122" s="26">
        <f t="shared" si="2"/>
        <v>0</v>
      </c>
      <c r="D122" s="53"/>
      <c r="E122" s="27"/>
      <c r="F122" s="27"/>
    </row>
    <row r="123" spans="1:6" ht="12" customHeight="1" x14ac:dyDescent="0.25">
      <c r="A123" s="18" t="s">
        <v>226</v>
      </c>
      <c r="B123" s="85" t="s">
        <v>227</v>
      </c>
      <c r="C123" s="26">
        <f t="shared" si="2"/>
        <v>0</v>
      </c>
      <c r="D123" s="53"/>
      <c r="E123" s="27"/>
      <c r="F123" s="27"/>
    </row>
    <row r="124" spans="1:6" ht="12" customHeight="1" x14ac:dyDescent="0.25">
      <c r="A124" s="18" t="s">
        <v>228</v>
      </c>
      <c r="B124" s="85" t="s">
        <v>229</v>
      </c>
      <c r="C124" s="26">
        <f t="shared" si="2"/>
        <v>0</v>
      </c>
      <c r="D124" s="53"/>
      <c r="E124" s="27"/>
      <c r="F124" s="27"/>
    </row>
    <row r="125" spans="1:6" ht="12" customHeight="1" x14ac:dyDescent="0.25">
      <c r="A125" s="18" t="s">
        <v>230</v>
      </c>
      <c r="B125" s="85" t="s">
        <v>203</v>
      </c>
      <c r="C125" s="26">
        <f t="shared" si="2"/>
        <v>0</v>
      </c>
      <c r="D125" s="53"/>
      <c r="E125" s="27"/>
      <c r="F125" s="27"/>
    </row>
    <row r="126" spans="1:6" ht="12" customHeight="1" x14ac:dyDescent="0.25">
      <c r="A126" s="18" t="s">
        <v>231</v>
      </c>
      <c r="B126" s="85" t="s">
        <v>232</v>
      </c>
      <c r="C126" s="26">
        <f t="shared" si="2"/>
        <v>0</v>
      </c>
      <c r="D126" s="53"/>
      <c r="E126" s="27"/>
      <c r="F126" s="27"/>
    </row>
    <row r="127" spans="1:6" ht="16.5" thickBot="1" x14ac:dyDescent="0.3">
      <c r="A127" s="86" t="s">
        <v>233</v>
      </c>
      <c r="B127" s="85" t="s">
        <v>234</v>
      </c>
      <c r="C127" s="36">
        <f t="shared" si="2"/>
        <v>810000</v>
      </c>
      <c r="D127" s="99">
        <f>510000+300000</f>
        <v>810000</v>
      </c>
      <c r="E127" s="39"/>
      <c r="F127" s="39"/>
    </row>
    <row r="128" spans="1:6" ht="12" customHeight="1" thickBot="1" x14ac:dyDescent="0.3">
      <c r="A128" s="12" t="s">
        <v>39</v>
      </c>
      <c r="B128" s="100" t="s">
        <v>235</v>
      </c>
      <c r="C128" s="14">
        <f t="shared" si="2"/>
        <v>696576824</v>
      </c>
      <c r="D128" s="15">
        <f>+D93+D114</f>
        <v>97987731</v>
      </c>
      <c r="E128" s="16">
        <f>+E93+E114</f>
        <v>7067754</v>
      </c>
      <c r="F128" s="16">
        <f>+F93+F114</f>
        <v>591521339</v>
      </c>
    </row>
    <row r="129" spans="1:6" ht="12" customHeight="1" thickBot="1" x14ac:dyDescent="0.3">
      <c r="A129" s="12" t="s">
        <v>236</v>
      </c>
      <c r="B129" s="100" t="s">
        <v>237</v>
      </c>
      <c r="C129" s="14">
        <f t="shared" si="2"/>
        <v>4444000</v>
      </c>
      <c r="D129" s="15">
        <f>+D130+D131+D132</f>
        <v>4444000</v>
      </c>
      <c r="E129" s="16">
        <f>+E130+E131+E132</f>
        <v>0</v>
      </c>
      <c r="F129" s="16">
        <f>+F130+F131+F132</f>
        <v>0</v>
      </c>
    </row>
    <row r="130" spans="1:6" ht="12" customHeight="1" x14ac:dyDescent="0.25">
      <c r="A130" s="18" t="s">
        <v>55</v>
      </c>
      <c r="B130" s="96" t="s">
        <v>238</v>
      </c>
      <c r="C130" s="20">
        <f t="shared" si="2"/>
        <v>4444000</v>
      </c>
      <c r="D130" s="33">
        <v>4444000</v>
      </c>
      <c r="E130" s="33"/>
      <c r="F130" s="33"/>
    </row>
    <row r="131" spans="1:6" ht="12" customHeight="1" x14ac:dyDescent="0.25">
      <c r="A131" s="18" t="s">
        <v>63</v>
      </c>
      <c r="B131" s="96" t="s">
        <v>239</v>
      </c>
      <c r="C131" s="26">
        <f t="shared" si="2"/>
        <v>0</v>
      </c>
      <c r="D131" s="27"/>
      <c r="E131" s="27"/>
      <c r="F131" s="27"/>
    </row>
    <row r="132" spans="1:6" ht="12" customHeight="1" thickBot="1" x14ac:dyDescent="0.3">
      <c r="A132" s="86" t="s">
        <v>65</v>
      </c>
      <c r="B132" s="96" t="s">
        <v>240</v>
      </c>
      <c r="C132" s="36">
        <f t="shared" si="2"/>
        <v>0</v>
      </c>
      <c r="D132" s="27"/>
      <c r="E132" s="27"/>
      <c r="F132" s="27"/>
    </row>
    <row r="133" spans="1:6" ht="12" customHeight="1" thickBot="1" x14ac:dyDescent="0.3">
      <c r="A133" s="12" t="s">
        <v>69</v>
      </c>
      <c r="B133" s="100" t="s">
        <v>241</v>
      </c>
      <c r="C133" s="43">
        <f t="shared" si="2"/>
        <v>0</v>
      </c>
      <c r="D133" s="15">
        <f>+D134+D135+D136+D137+D138+D139</f>
        <v>0</v>
      </c>
      <c r="E133" s="16">
        <f>+E134+E135+E136+E137+E138+E139</f>
        <v>0</v>
      </c>
      <c r="F133" s="16">
        <f>SUM(F134:F139)</f>
        <v>0</v>
      </c>
    </row>
    <row r="134" spans="1:6" ht="12" customHeight="1" x14ac:dyDescent="0.25">
      <c r="A134" s="18" t="s">
        <v>71</v>
      </c>
      <c r="B134" s="101" t="s">
        <v>242</v>
      </c>
      <c r="C134" s="20">
        <f t="shared" si="2"/>
        <v>0</v>
      </c>
      <c r="D134" s="27"/>
      <c r="E134" s="27"/>
      <c r="F134" s="27"/>
    </row>
    <row r="135" spans="1:6" ht="12" customHeight="1" x14ac:dyDescent="0.25">
      <c r="A135" s="18" t="s">
        <v>73</v>
      </c>
      <c r="B135" s="101" t="s">
        <v>243</v>
      </c>
      <c r="C135" s="26">
        <f t="shared" si="2"/>
        <v>0</v>
      </c>
      <c r="D135" s="27"/>
      <c r="E135" s="27"/>
      <c r="F135" s="27"/>
    </row>
    <row r="136" spans="1:6" ht="12" customHeight="1" x14ac:dyDescent="0.25">
      <c r="A136" s="18" t="s">
        <v>75</v>
      </c>
      <c r="B136" s="101" t="s">
        <v>244</v>
      </c>
      <c r="C136" s="26">
        <f t="shared" si="2"/>
        <v>0</v>
      </c>
      <c r="D136" s="27"/>
      <c r="E136" s="27"/>
      <c r="F136" s="27"/>
    </row>
    <row r="137" spans="1:6" ht="12" customHeight="1" x14ac:dyDescent="0.25">
      <c r="A137" s="18" t="s">
        <v>77</v>
      </c>
      <c r="B137" s="101" t="s">
        <v>245</v>
      </c>
      <c r="C137" s="26">
        <f t="shared" si="2"/>
        <v>0</v>
      </c>
      <c r="D137" s="27"/>
      <c r="E137" s="27"/>
      <c r="F137" s="27"/>
    </row>
    <row r="138" spans="1:6" ht="12" customHeight="1" x14ac:dyDescent="0.25">
      <c r="A138" s="18" t="s">
        <v>79</v>
      </c>
      <c r="B138" s="101" t="s">
        <v>246</v>
      </c>
      <c r="C138" s="26">
        <f t="shared" si="2"/>
        <v>0</v>
      </c>
      <c r="D138" s="27"/>
      <c r="E138" s="27"/>
      <c r="F138" s="27"/>
    </row>
    <row r="139" spans="1:6" ht="12" customHeight="1" thickBot="1" x14ac:dyDescent="0.3">
      <c r="A139" s="86" t="s">
        <v>81</v>
      </c>
      <c r="B139" s="101" t="s">
        <v>247</v>
      </c>
      <c r="C139" s="36">
        <f t="shared" si="2"/>
        <v>0</v>
      </c>
      <c r="D139" s="27"/>
      <c r="E139" s="27"/>
      <c r="F139" s="27"/>
    </row>
    <row r="140" spans="1:6" ht="12" customHeight="1" thickBot="1" x14ac:dyDescent="0.3">
      <c r="A140" s="12" t="s">
        <v>93</v>
      </c>
      <c r="B140" s="100" t="s">
        <v>248</v>
      </c>
      <c r="C140" s="14">
        <f t="shared" si="2"/>
        <v>0</v>
      </c>
      <c r="D140" s="44">
        <f>+D141+D142+D143+D144</f>
        <v>0</v>
      </c>
      <c r="E140" s="14">
        <f>+E141+E142+E143+E144</f>
        <v>0</v>
      </c>
      <c r="F140" s="14">
        <f>+F141+F142+F143+F144</f>
        <v>0</v>
      </c>
    </row>
    <row r="141" spans="1:6" ht="12" customHeight="1" x14ac:dyDescent="0.25">
      <c r="A141" s="18" t="s">
        <v>95</v>
      </c>
      <c r="B141" s="101" t="s">
        <v>249</v>
      </c>
      <c r="C141" s="20">
        <f t="shared" si="2"/>
        <v>0</v>
      </c>
      <c r="D141" s="27"/>
      <c r="E141" s="27"/>
      <c r="F141" s="27"/>
    </row>
    <row r="142" spans="1:6" ht="12" customHeight="1" x14ac:dyDescent="0.25">
      <c r="A142" s="18" t="s">
        <v>97</v>
      </c>
      <c r="B142" s="101" t="s">
        <v>250</v>
      </c>
      <c r="C142" s="26">
        <f t="shared" si="2"/>
        <v>0</v>
      </c>
      <c r="D142" s="27"/>
      <c r="E142" s="27"/>
      <c r="F142" s="27"/>
    </row>
    <row r="143" spans="1:6" ht="12" customHeight="1" x14ac:dyDescent="0.25">
      <c r="A143" s="18" t="s">
        <v>99</v>
      </c>
      <c r="B143" s="101" t="s">
        <v>251</v>
      </c>
      <c r="C143" s="26">
        <f t="shared" si="2"/>
        <v>0</v>
      </c>
      <c r="D143" s="27"/>
      <c r="E143" s="27"/>
      <c r="F143" s="27"/>
    </row>
    <row r="144" spans="1:6" ht="12" customHeight="1" thickBot="1" x14ac:dyDescent="0.3">
      <c r="A144" s="86" t="s">
        <v>101</v>
      </c>
      <c r="B144" s="82" t="s">
        <v>252</v>
      </c>
      <c r="C144" s="36">
        <f t="shared" si="2"/>
        <v>0</v>
      </c>
      <c r="D144" s="27"/>
      <c r="E144" s="27"/>
      <c r="F144" s="27"/>
    </row>
    <row r="145" spans="1:9" ht="12" customHeight="1" thickBot="1" x14ac:dyDescent="0.3">
      <c r="A145" s="12" t="s">
        <v>253</v>
      </c>
      <c r="B145" s="100" t="s">
        <v>254</v>
      </c>
      <c r="C145" s="14">
        <f t="shared" si="2"/>
        <v>0</v>
      </c>
      <c r="D145" s="102">
        <f>+D146+D147+D148+D149+D150</f>
        <v>0</v>
      </c>
      <c r="E145" s="103">
        <f>+E146+E147+E148+E149+E150</f>
        <v>0</v>
      </c>
      <c r="F145" s="103">
        <f>SUM(F146:F150)</f>
        <v>0</v>
      </c>
    </row>
    <row r="146" spans="1:9" ht="12" customHeight="1" x14ac:dyDescent="0.25">
      <c r="A146" s="18" t="s">
        <v>107</v>
      </c>
      <c r="B146" s="101" t="s">
        <v>255</v>
      </c>
      <c r="C146" s="20">
        <f t="shared" si="2"/>
        <v>0</v>
      </c>
      <c r="D146" s="27"/>
      <c r="E146" s="27"/>
      <c r="F146" s="27"/>
    </row>
    <row r="147" spans="1:9" ht="12" customHeight="1" x14ac:dyDescent="0.25">
      <c r="A147" s="18" t="s">
        <v>109</v>
      </c>
      <c r="B147" s="101" t="s">
        <v>256</v>
      </c>
      <c r="C147" s="26">
        <f t="shared" si="2"/>
        <v>0</v>
      </c>
      <c r="D147" s="27"/>
      <c r="E147" s="27"/>
      <c r="F147" s="27"/>
    </row>
    <row r="148" spans="1:9" ht="12" customHeight="1" x14ac:dyDescent="0.25">
      <c r="A148" s="18" t="s">
        <v>111</v>
      </c>
      <c r="B148" s="101" t="s">
        <v>257</v>
      </c>
      <c r="C148" s="26">
        <f t="shared" si="2"/>
        <v>0</v>
      </c>
      <c r="D148" s="27"/>
      <c r="E148" s="27"/>
      <c r="F148" s="27"/>
    </row>
    <row r="149" spans="1:9" ht="12" customHeight="1" x14ac:dyDescent="0.25">
      <c r="A149" s="18" t="s">
        <v>113</v>
      </c>
      <c r="B149" s="101" t="s">
        <v>258</v>
      </c>
      <c r="C149" s="26">
        <f t="shared" si="2"/>
        <v>0</v>
      </c>
      <c r="D149" s="27"/>
      <c r="E149" s="27"/>
      <c r="F149" s="27"/>
    </row>
    <row r="150" spans="1:9" ht="12" customHeight="1" thickBot="1" x14ac:dyDescent="0.3">
      <c r="A150" s="18" t="s">
        <v>259</v>
      </c>
      <c r="B150" s="101" t="s">
        <v>260</v>
      </c>
      <c r="C150" s="36">
        <f t="shared" si="2"/>
        <v>0</v>
      </c>
      <c r="D150" s="48"/>
      <c r="E150" s="48"/>
      <c r="F150" s="27"/>
    </row>
    <row r="151" spans="1:9" ht="12" customHeight="1" thickBot="1" x14ac:dyDescent="0.3">
      <c r="A151" s="12" t="s">
        <v>115</v>
      </c>
      <c r="B151" s="100" t="s">
        <v>261</v>
      </c>
      <c r="C151" s="16">
        <f t="shared" si="2"/>
        <v>0</v>
      </c>
      <c r="D151" s="102"/>
      <c r="E151" s="103"/>
      <c r="F151" s="104"/>
    </row>
    <row r="152" spans="1:9" ht="12" customHeight="1" thickBot="1" x14ac:dyDescent="0.3">
      <c r="A152" s="12" t="s">
        <v>262</v>
      </c>
      <c r="B152" s="100" t="s">
        <v>263</v>
      </c>
      <c r="C152" s="16">
        <f t="shared" si="2"/>
        <v>0</v>
      </c>
      <c r="D152" s="102"/>
      <c r="E152" s="103"/>
      <c r="F152" s="104"/>
    </row>
    <row r="153" spans="1:9" ht="15" customHeight="1" thickBot="1" x14ac:dyDescent="0.3">
      <c r="A153" s="12" t="s">
        <v>264</v>
      </c>
      <c r="B153" s="100" t="s">
        <v>265</v>
      </c>
      <c r="C153" s="16">
        <f t="shared" si="2"/>
        <v>4444000</v>
      </c>
      <c r="D153" s="105">
        <f>+D129+D133+D140+D145+D151+D152</f>
        <v>4444000</v>
      </c>
      <c r="E153" s="106">
        <f>+E129+E133+E140+E145+E151+E152</f>
        <v>0</v>
      </c>
      <c r="F153" s="106">
        <f>+F129+F133+F140+F145+F151+F152</f>
        <v>0</v>
      </c>
      <c r="G153" s="107"/>
      <c r="H153" s="107"/>
      <c r="I153" s="107"/>
    </row>
    <row r="154" spans="1:9" s="17" customFormat="1" ht="12.95" customHeight="1" thickBot="1" x14ac:dyDescent="0.25">
      <c r="A154" s="108" t="s">
        <v>266</v>
      </c>
      <c r="B154" s="109" t="s">
        <v>267</v>
      </c>
      <c r="C154" s="16">
        <f t="shared" si="2"/>
        <v>701020824</v>
      </c>
      <c r="D154" s="105">
        <f>+D128+D153</f>
        <v>102431731</v>
      </c>
      <c r="E154" s="106">
        <f>+E128+E153</f>
        <v>7067754</v>
      </c>
      <c r="F154" s="106">
        <f>+F128+F153</f>
        <v>591521339</v>
      </c>
    </row>
    <row r="155" spans="1:9" ht="7.5" customHeight="1" x14ac:dyDescent="0.25"/>
    <row r="156" spans="1:9" x14ac:dyDescent="0.25">
      <c r="A156" s="111" t="s">
        <v>268</v>
      </c>
      <c r="B156" s="111"/>
      <c r="C156" s="111"/>
    </row>
    <row r="157" spans="1:9" ht="15" customHeight="1" thickBot="1" x14ac:dyDescent="0.3">
      <c r="A157" s="112" t="s">
        <v>269</v>
      </c>
      <c r="B157" s="112"/>
      <c r="C157" s="4" t="s">
        <v>1</v>
      </c>
    </row>
    <row r="158" spans="1:9" ht="13.5" customHeight="1" thickBot="1" x14ac:dyDescent="0.3">
      <c r="A158" s="12">
        <v>1</v>
      </c>
      <c r="B158" s="113" t="s">
        <v>270</v>
      </c>
      <c r="C158" s="16">
        <f>+C62-C128</f>
        <v>-124944687</v>
      </c>
    </row>
    <row r="159" spans="1:9" ht="27.75" customHeight="1" thickBot="1" x14ac:dyDescent="0.3">
      <c r="A159" s="12" t="s">
        <v>25</v>
      </c>
      <c r="B159" s="113" t="s">
        <v>271</v>
      </c>
      <c r="C159" s="16">
        <f>+C86-C153</f>
        <v>13582960</v>
      </c>
    </row>
    <row r="162" spans="4:4" x14ac:dyDescent="0.25">
      <c r="D162" s="107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 
ÖNKÉNT VÁLLALT FELADATAINAK MÉRLEGE
&amp;R&amp;"Times New Roman CE,Félkövér dőlt"&amp;11 3. melléklet a 6/2019.(II.28.)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2019-02-28T08:49:56Z</dcterms:created>
  <dcterms:modified xsi:type="dcterms:W3CDTF">2019-02-28T08:49:57Z</dcterms:modified>
</cp:coreProperties>
</file>