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3_melléklet" sheetId="1" r:id="rId1"/>
  </sheets>
  <externalReferences>
    <externalReference r:id="rId2"/>
  </externalReferences>
  <definedNames>
    <definedName name="_xlnm._FilterDatabase" localSheetId="0" hidden="1">'3_melléklet'!$A$42:$A$55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E10" i="1"/>
  <c r="B11"/>
  <c r="D10" s="1"/>
  <c r="E11" s="1"/>
  <c r="B13"/>
  <c r="B15"/>
  <c r="B17"/>
  <c r="B19"/>
  <c r="B21"/>
  <c r="B25"/>
  <c r="B28"/>
  <c r="B30"/>
  <c r="B35"/>
  <c r="B42"/>
  <c r="B47"/>
  <c r="B63"/>
  <c r="B64" s="1"/>
  <c r="B61" s="1"/>
  <c r="B67"/>
  <c r="B72"/>
  <c r="B75"/>
  <c r="B81"/>
  <c r="B83"/>
  <c r="B87"/>
  <c r="B85" s="1"/>
  <c r="B88"/>
  <c r="B90"/>
  <c r="B92"/>
  <c r="B99"/>
  <c r="B100" s="1"/>
  <c r="B98" s="1"/>
  <c r="B102"/>
  <c r="B105"/>
  <c r="B107"/>
  <c r="B94" l="1"/>
  <c r="B77"/>
  <c r="B68"/>
  <c r="C5" s="1"/>
  <c r="B9"/>
  <c r="B66" l="1"/>
  <c r="B5"/>
  <c r="B57" l="1"/>
</calcChain>
</file>

<file path=xl/sharedStrings.xml><?xml version="1.0" encoding="utf-8"?>
<sst xmlns="http://schemas.openxmlformats.org/spreadsheetml/2006/main" count="74" uniqueCount="58">
  <si>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</si>
  <si>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</si>
  <si>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</si>
  <si>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</si>
  <si>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</si>
  <si>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</si>
  <si>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</si>
  <si>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</si>
  <si>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</t>
  </si>
  <si>
    <t>104035 Gyermekétkezetés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</si>
  <si>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</si>
  <si>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</si>
  <si>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</si>
  <si>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</si>
  <si>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</si>
  <si>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</si>
  <si>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</si>
  <si>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</si>
  <si>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</si>
  <si>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</si>
  <si>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</si>
  <si>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</si>
  <si>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</si>
  <si>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Konyhai gáz továbbszámlázása</t>
  </si>
  <si>
    <t>013360 Más szerv részére végzett pénzügyi-gazdálkodási, üzemeltetési, egyéb szolgáltatások</t>
  </si>
  <si>
    <t xml:space="preserve">            Egyéb intézményi bev. (gépjármű használat )</t>
  </si>
  <si>
    <t xml:space="preserve">            Egyéb intézményi bev. (közműdíjak megtérülése )</t>
  </si>
  <si>
    <t xml:space="preserve">066020 Város-, és községgazdálkodási egyéb szolgáltatások </t>
  </si>
  <si>
    <t>Polgármesteri Hivatal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</si>
  <si>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</si>
  <si>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</si>
  <si>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</si>
  <si>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</si>
  <si>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</si>
  <si>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</si>
  <si>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 Víziközmű Társulat követeléseinek megtérülése</t>
  </si>
  <si>
    <t xml:space="preserve">             Lakástámogatás visszafizetése</t>
  </si>
  <si>
    <t xml:space="preserve">             Kamatbevétel, hozadék</t>
  </si>
  <si>
    <t xml:space="preserve">            Köztemetés, hagyaték</t>
  </si>
  <si>
    <t>882203-1. Köztemetés</t>
  </si>
  <si>
    <t xml:space="preserve">            Anyageladás</t>
  </si>
  <si>
    <t xml:space="preserve">            Felújítás továbbszámlázása</t>
  </si>
  <si>
    <t xml:space="preserve">            Területalapú támogatás</t>
  </si>
  <si>
    <t xml:space="preserve">            Termények értékesítési bevétele </t>
  </si>
  <si>
    <t xml:space="preserve">            Földhasználati díjak</t>
  </si>
  <si>
    <t>kifizet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</si>
  <si>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</si>
  <si>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</si>
  <si>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</si>
  <si>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</si>
  <si>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</si>
  <si>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</si>
  <si>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Visszaigényelhető ÁFA</t>
  </si>
  <si>
    <t>Befizetendő ÁFA</t>
  </si>
  <si>
    <t>013350 Önkormányzati vagyonnal kapcsolatos gazdálkodási feladatok</t>
  </si>
  <si>
    <t>Nagyszénás Nagyközség Önkormányzata</t>
  </si>
  <si>
    <t>2017. évi működési bevételek kormányzati funkciónként (adatok Ft-ban)</t>
  </si>
  <si>
    <t>3.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</si>
</sst>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9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0" fontId="1" fillId="0" borderId="0"/>
    <xf numFmtId="0" fontId="3" fillId="0" borderId="0"/>
    <xf numFmtId="0" fontId="18" fillId="0" borderId="0"/>
  </cellStyleXfs>
  <cellXfs count="49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Border="1"/>
    <xf numFmtId="0" fontId="4" fillId="0" borderId="0" xfId="3" applyFont="1" applyFill="1" applyBorder="1"/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3" applyFont="1" applyBorder="1"/>
    <xf numFmtId="3" fontId="4" fillId="0" borderId="0" xfId="1" applyNumberFormat="1" applyFont="1"/>
    <xf numFmtId="0" fontId="4" fillId="0" borderId="0" xfId="3" applyFont="1" applyFill="1" applyBorder="1" applyAlignment="1">
      <alignment horizontal="left"/>
    </xf>
    <xf numFmtId="3" fontId="7" fillId="0" borderId="0" xfId="2" applyNumberFormat="1" applyFont="1"/>
    <xf numFmtId="0" fontId="8" fillId="0" borderId="0" xfId="3" applyFont="1" applyFill="1" applyBorder="1" applyAlignment="1">
      <alignment horizontal="left"/>
    </xf>
    <xf numFmtId="0" fontId="9" fillId="0" borderId="0" xfId="3" applyFont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Fill="1" applyAlignment="1">
      <alignment horizontal="left"/>
    </xf>
    <xf numFmtId="3" fontId="8" fillId="2" borderId="1" xfId="3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left"/>
    </xf>
    <xf numFmtId="3" fontId="2" fillId="0" borderId="0" xfId="2" applyNumberFormat="1" applyFont="1" applyBorder="1"/>
    <xf numFmtId="3" fontId="10" fillId="0" borderId="0" xfId="2" applyNumberFormat="1" applyFont="1" applyBorder="1"/>
    <xf numFmtId="0" fontId="11" fillId="0" borderId="0" xfId="0" applyFont="1" applyFill="1" applyBorder="1" applyAlignment="1">
      <alignment horizontal="left"/>
    </xf>
    <xf numFmtId="3" fontId="10" fillId="0" borderId="0" xfId="2" applyNumberFormat="1" applyFont="1" applyFill="1" applyBorder="1"/>
    <xf numFmtId="0" fontId="10" fillId="0" borderId="0" xfId="2" applyFont="1" applyFill="1" applyBorder="1"/>
    <xf numFmtId="0" fontId="12" fillId="0" borderId="0" xfId="2" applyFont="1" applyFill="1" applyBorder="1" applyAlignment="1">
      <alignment horizontal="center"/>
    </xf>
    <xf numFmtId="3" fontId="10" fillId="3" borderId="2" xfId="2" applyNumberFormat="1" applyFont="1" applyFill="1" applyBorder="1"/>
    <xf numFmtId="0" fontId="10" fillId="3" borderId="3" xfId="2" applyFont="1" applyFill="1" applyBorder="1"/>
    <xf numFmtId="0" fontId="2" fillId="0" borderId="0" xfId="2" applyFont="1" applyFill="1" applyBorder="1"/>
    <xf numFmtId="3" fontId="10" fillId="0" borderId="0" xfId="2" applyNumberFormat="1" applyFont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2" applyFont="1" applyBorder="1" applyAlignment="1">
      <alignment horizontal="center"/>
    </xf>
    <xf numFmtId="3" fontId="7" fillId="0" borderId="0" xfId="2" applyNumberFormat="1" applyFont="1" applyBorder="1"/>
    <xf numFmtId="0" fontId="7" fillId="0" borderId="0" xfId="2" applyFont="1" applyBorder="1" applyAlignment="1">
      <alignment vertical="top" wrapText="1"/>
    </xf>
    <xf numFmtId="3" fontId="7" fillId="0" borderId="0" xfId="2" applyNumberFormat="1" applyFont="1" applyFill="1" applyBorder="1"/>
    <xf numFmtId="3" fontId="7" fillId="2" borderId="2" xfId="2" applyNumberFormat="1" applyFont="1" applyFill="1" applyBorder="1"/>
    <xf numFmtId="3" fontId="1" fillId="0" borderId="0" xfId="2" applyNumberFormat="1"/>
    <xf numFmtId="165" fontId="8" fillId="0" borderId="0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2" applyFont="1" applyBorder="1"/>
    <xf numFmtId="165" fontId="6" fillId="0" borderId="0" xfId="1" applyNumberFormat="1"/>
    <xf numFmtId="0" fontId="14" fillId="0" borderId="0" xfId="2" applyFont="1" applyBorder="1"/>
    <xf numFmtId="3" fontId="15" fillId="0" borderId="0" xfId="2" applyNumberFormat="1" applyFont="1"/>
    <xf numFmtId="3" fontId="10" fillId="3" borderId="4" xfId="2" applyNumberFormat="1" applyFont="1" applyFill="1" applyBorder="1"/>
    <xf numFmtId="0" fontId="10" fillId="3" borderId="5" xfId="2" applyFont="1" applyFill="1" applyBorder="1"/>
    <xf numFmtId="3" fontId="2" fillId="0" borderId="6" xfId="2" applyNumberFormat="1" applyFont="1" applyBorder="1" applyAlignment="1">
      <alignment horizontal="right"/>
    </xf>
    <xf numFmtId="0" fontId="2" fillId="0" borderId="6" xfId="2" applyFont="1" applyBorder="1"/>
    <xf numFmtId="0" fontId="16" fillId="0" borderId="0" xfId="2" applyFont="1" applyBorder="1" applyAlignment="1">
      <alignment horizontal="center"/>
    </xf>
    <xf numFmtId="0" fontId="17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21/003_2_2017.%20&#233;vi%20k&#246;lts&#233;gvet&#233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  <sheetName val="5_melléklet"/>
      <sheetName val="egyenlegek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164">
          <cell r="B164">
            <v>5645700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08"/>
  <sheetViews>
    <sheetView tabSelected="1" workbookViewId="0">
      <selection activeCell="A2" sqref="A2"/>
    </sheetView>
  </sheetViews>
  <sheetFormatPr defaultRowHeight="12.75"/>
  <cols>
    <col min="1" max="1" width="66.42578125" style="2" customWidth="1"/>
    <col min="2" max="2" width="17" style="2" customWidth="1"/>
    <col min="3" max="3" width="11.140625" style="1" hidden="1" customWidth="1"/>
    <col min="4" max="4" width="16.7109375" style="1" hidden="1" customWidth="1"/>
    <col min="5" max="5" width="22.7109375" style="1" hidden="1" customWidth="1"/>
    <col min="6" max="9" width="0" style="1" hidden="1" customWidth="1"/>
    <col min="10" max="10" width="9.140625" style="1"/>
    <col min="11" max="11" width="10.140625" style="1" bestFit="1" customWidth="1"/>
    <col min="12" max="16384" width="9.140625" style="1"/>
  </cols>
  <sheetData>
    <row r="1" spans="1:11">
      <c r="A1" s="48" t="s">
        <v>57</v>
      </c>
      <c r="B1" s="48"/>
    </row>
    <row r="2" spans="1:11">
      <c r="A2" s="5"/>
      <c r="B2" s="5"/>
    </row>
    <row r="3" spans="1:11">
      <c r="A3" s="47" t="s">
        <v>56</v>
      </c>
      <c r="B3" s="47"/>
    </row>
    <row r="4" spans="1:11" ht="13.5" thickBot="1">
      <c r="A4" s="46"/>
      <c r="B4" s="45"/>
    </row>
    <row r="5" spans="1:11" ht="13.5" thickBot="1">
      <c r="A5" s="44" t="s">
        <v>55</v>
      </c>
      <c r="B5" s="43">
        <f>B9+B13+B17+B21+B30+B35+B42</f>
        <v>71466498.5</v>
      </c>
      <c r="C5" s="42">
        <f>B10+B11+B14+B15+B19+B18+B22+B23+B24+B25+B26+B28+B31+B36+B37+B43+B44+B47+B62+B63+B64+B67+B68+B73+B74+B75+B82+B83+B86+B87+B88+B91+B92+B99+B100+B103+B106+B107+B38+B46+B45</f>
        <v>109571158.5</v>
      </c>
    </row>
    <row r="6" spans="1:11">
      <c r="A6" s="24"/>
      <c r="B6" s="23"/>
    </row>
    <row r="7" spans="1:11">
      <c r="A7" s="25" t="s">
        <v>7</v>
      </c>
      <c r="B7" s="23"/>
    </row>
    <row r="8" spans="1:11">
      <c r="A8" s="5"/>
      <c r="B8" s="20"/>
    </row>
    <row r="9" spans="1:11">
      <c r="A9" s="39" t="s">
        <v>54</v>
      </c>
      <c r="B9" s="21">
        <f>SUM(B10:B11)</f>
        <v>14325600</v>
      </c>
      <c r="D9" s="1" t="s">
        <v>53</v>
      </c>
      <c r="E9" s="1" t="s">
        <v>52</v>
      </c>
    </row>
    <row r="10" spans="1:11">
      <c r="A10" s="41" t="s">
        <v>51</v>
      </c>
      <c r="B10" s="20">
        <v>11280000</v>
      </c>
      <c r="D10" s="40">
        <f>B11+B15+B19+B28+B47</f>
        <v>8891648.5</v>
      </c>
      <c r="E10" s="40">
        <f>'[1]5_melléklet'!B164</f>
        <v>5645700</v>
      </c>
      <c r="K10" s="36"/>
    </row>
    <row r="11" spans="1:11">
      <c r="A11" s="5" t="s">
        <v>50</v>
      </c>
      <c r="B11" s="20">
        <f>B10*0.27</f>
        <v>3045600</v>
      </c>
      <c r="D11" s="40"/>
      <c r="E11" s="40">
        <f>D10-E10</f>
        <v>3245948.5</v>
      </c>
    </row>
    <row r="12" spans="1:11">
      <c r="A12" s="5"/>
      <c r="B12" s="20"/>
      <c r="D12" s="40"/>
      <c r="E12" s="40"/>
    </row>
    <row r="13" spans="1:11">
      <c r="A13" s="22" t="s">
        <v>49</v>
      </c>
      <c r="B13" s="21">
        <f>B14+B15</f>
        <v>457200</v>
      </c>
      <c r="D13" s="40"/>
      <c r="E13" s="40"/>
    </row>
    <row r="14" spans="1:11">
      <c r="A14" s="5" t="s">
        <v>47</v>
      </c>
      <c r="B14" s="20">
        <v>360000</v>
      </c>
      <c r="D14" s="40"/>
      <c r="E14" s="40"/>
    </row>
    <row r="15" spans="1:11">
      <c r="A15" s="5" t="s">
        <v>18</v>
      </c>
      <c r="B15" s="20">
        <f>B14*0.27</f>
        <v>97200</v>
      </c>
      <c r="D15" s="40"/>
      <c r="E15" s="40"/>
    </row>
    <row r="16" spans="1:11">
      <c r="A16" s="5"/>
      <c r="B16" s="20"/>
    </row>
    <row r="17" spans="1:4">
      <c r="A17" s="22" t="s">
        <v>48</v>
      </c>
      <c r="B17" s="21">
        <f>B18+B19</f>
        <v>152400</v>
      </c>
    </row>
    <row r="18" spans="1:4">
      <c r="A18" s="5" t="s">
        <v>47</v>
      </c>
      <c r="B18" s="20">
        <v>120000</v>
      </c>
    </row>
    <row r="19" spans="1:4">
      <c r="A19" s="5" t="s">
        <v>18</v>
      </c>
      <c r="B19" s="20">
        <f>B18*0.27</f>
        <v>32400.000000000004</v>
      </c>
    </row>
    <row r="20" spans="1:4">
      <c r="A20" s="5"/>
      <c r="B20" s="20"/>
    </row>
    <row r="21" spans="1:4">
      <c r="A21" s="22" t="s">
        <v>27</v>
      </c>
      <c r="B21" s="21">
        <f>SUBTOTAL(9,B22:B28)</f>
        <v>17945638.5</v>
      </c>
    </row>
    <row r="22" spans="1:4">
      <c r="A22" s="5" t="s">
        <v>46</v>
      </c>
      <c r="B22" s="20">
        <v>400000</v>
      </c>
      <c r="C22" s="2" t="s">
        <v>45</v>
      </c>
    </row>
    <row r="23" spans="1:4">
      <c r="A23" s="5" t="s">
        <v>44</v>
      </c>
      <c r="B23" s="20">
        <v>3527000</v>
      </c>
      <c r="D23" s="5"/>
    </row>
    <row r="24" spans="1:4">
      <c r="A24" s="5" t="s">
        <v>43</v>
      </c>
      <c r="B24" s="20">
        <v>10000000</v>
      </c>
    </row>
    <row r="25" spans="1:4">
      <c r="A25" s="5" t="s">
        <v>42</v>
      </c>
      <c r="B25" s="20">
        <f>70000*38</f>
        <v>2660000</v>
      </c>
    </row>
    <row r="26" spans="1:4">
      <c r="A26" s="5" t="s">
        <v>41</v>
      </c>
      <c r="B26" s="20">
        <v>195550</v>
      </c>
    </row>
    <row r="27" spans="1:4">
      <c r="A27" s="5" t="s">
        <v>40</v>
      </c>
      <c r="B27" s="20">
        <v>50000</v>
      </c>
    </row>
    <row r="28" spans="1:4">
      <c r="A28" s="5" t="s">
        <v>14</v>
      </c>
      <c r="B28" s="20">
        <f>(B22+B23+B26)*0.27</f>
        <v>1113088.5</v>
      </c>
    </row>
    <row r="29" spans="1:4">
      <c r="A29" s="5"/>
      <c r="B29" s="20"/>
    </row>
    <row r="30" spans="1:4">
      <c r="A30" s="39" t="s">
        <v>39</v>
      </c>
      <c r="B30" s="21">
        <f>SUM(B31)</f>
        <v>1300000</v>
      </c>
    </row>
    <row r="31" spans="1:4">
      <c r="A31" s="5" t="s">
        <v>38</v>
      </c>
      <c r="B31" s="20">
        <v>1300000</v>
      </c>
    </row>
    <row r="32" spans="1:4">
      <c r="A32" s="5"/>
      <c r="B32" s="20"/>
    </row>
    <row r="33" spans="1:4">
      <c r="A33" s="31" t="s">
        <v>22</v>
      </c>
      <c r="B33" s="20"/>
    </row>
    <row r="34" spans="1:4">
      <c r="A34" s="5"/>
      <c r="B34" s="20"/>
    </row>
    <row r="35" spans="1:4" ht="21.75" customHeight="1">
      <c r="A35" s="30" t="s">
        <v>21</v>
      </c>
      <c r="B35" s="32">
        <f>SUM(B36:B38)</f>
        <v>6914300</v>
      </c>
    </row>
    <row r="36" spans="1:4">
      <c r="A36" s="5" t="s">
        <v>37</v>
      </c>
      <c r="B36" s="20">
        <v>4400000</v>
      </c>
    </row>
    <row r="37" spans="1:4">
      <c r="A37" s="5" t="s">
        <v>36</v>
      </c>
      <c r="B37" s="20">
        <v>1014300</v>
      </c>
    </row>
    <row r="38" spans="1:4">
      <c r="A38" s="5" t="s">
        <v>35</v>
      </c>
      <c r="B38" s="20">
        <v>1500000</v>
      </c>
    </row>
    <row r="39" spans="1:4">
      <c r="A39" s="5"/>
      <c r="B39" s="20"/>
    </row>
    <row r="40" spans="1:4">
      <c r="A40" s="31" t="s">
        <v>34</v>
      </c>
      <c r="B40" s="20"/>
    </row>
    <row r="41" spans="1:4">
      <c r="A41" s="5"/>
      <c r="B41" s="20"/>
    </row>
    <row r="42" spans="1:4">
      <c r="A42" s="38" t="s">
        <v>33</v>
      </c>
      <c r="B42" s="37">
        <f>SUBTOTAL(9,B43:B47)</f>
        <v>30371360</v>
      </c>
    </row>
    <row r="43" spans="1:4">
      <c r="A43" s="5" t="s">
        <v>32</v>
      </c>
      <c r="B43" s="20">
        <v>10700000</v>
      </c>
      <c r="C43" s="36"/>
      <c r="D43" s="36"/>
    </row>
    <row r="44" spans="1:4">
      <c r="A44" s="5" t="s">
        <v>31</v>
      </c>
      <c r="B44" s="20">
        <v>13780000</v>
      </c>
    </row>
    <row r="45" spans="1:4">
      <c r="A45" s="5" t="s">
        <v>30</v>
      </c>
      <c r="B45" s="20">
        <v>948000</v>
      </c>
    </row>
    <row r="46" spans="1:4">
      <c r="A46" s="5" t="s">
        <v>29</v>
      </c>
      <c r="B46" s="20">
        <v>340000</v>
      </c>
    </row>
    <row r="47" spans="1:4">
      <c r="A47" s="5" t="s">
        <v>18</v>
      </c>
      <c r="B47" s="20">
        <f>B43*0.05+(B44+B45+B46)*0.27</f>
        <v>4603360</v>
      </c>
      <c r="D47" s="36"/>
    </row>
    <row r="48" spans="1:4">
      <c r="A48" s="5"/>
      <c r="B48" s="20"/>
      <c r="D48" s="36"/>
    </row>
    <row r="49" spans="1:5">
      <c r="A49" s="5"/>
      <c r="B49" s="20"/>
      <c r="D49" s="36"/>
    </row>
    <row r="50" spans="1:5">
      <c r="A50" s="5"/>
      <c r="B50" s="20"/>
      <c r="D50" s="36"/>
    </row>
    <row r="51" spans="1:5">
      <c r="A51" s="5"/>
      <c r="B51" s="20"/>
      <c r="D51" s="36"/>
    </row>
    <row r="52" spans="1:5">
      <c r="A52" s="5"/>
      <c r="B52" s="20"/>
      <c r="D52" s="36"/>
    </row>
    <row r="53" spans="1:5">
      <c r="A53" s="5"/>
      <c r="B53" s="20"/>
      <c r="D53" s="36"/>
    </row>
    <row r="54" spans="1:5">
      <c r="A54" s="5"/>
      <c r="B54" s="20"/>
      <c r="D54" s="36"/>
    </row>
    <row r="55" spans="1:5">
      <c r="A55" s="5"/>
      <c r="B55" s="20"/>
    </row>
    <row r="56" spans="1:5" ht="13.5" thickBot="1">
      <c r="A56" s="5"/>
      <c r="B56" s="20"/>
      <c r="E56" s="36"/>
    </row>
    <row r="57" spans="1:5" ht="13.5" thickBot="1">
      <c r="A57" s="27" t="s">
        <v>28</v>
      </c>
      <c r="B57" s="35">
        <f>B72+B61+B66</f>
        <v>6625590</v>
      </c>
    </row>
    <row r="58" spans="1:5">
      <c r="A58" s="24"/>
      <c r="B58" s="34"/>
    </row>
    <row r="59" spans="1:5">
      <c r="A59" s="25" t="s">
        <v>7</v>
      </c>
      <c r="B59" s="34"/>
    </row>
    <row r="60" spans="1:5">
      <c r="A60" s="5"/>
      <c r="B60" s="20"/>
    </row>
    <row r="61" spans="1:5">
      <c r="A61" s="22" t="s">
        <v>27</v>
      </c>
      <c r="B61" s="21">
        <f>SUM(B62:B64)</f>
        <v>2006600</v>
      </c>
    </row>
    <row r="62" spans="1:5">
      <c r="A62" s="5" t="s">
        <v>26</v>
      </c>
      <c r="B62" s="20">
        <v>300000</v>
      </c>
    </row>
    <row r="63" spans="1:5">
      <c r="A63" s="5" t="s">
        <v>25</v>
      </c>
      <c r="B63" s="20">
        <f>500000+780000</f>
        <v>1280000</v>
      </c>
    </row>
    <row r="64" spans="1:5">
      <c r="A64" s="5" t="s">
        <v>14</v>
      </c>
      <c r="B64" s="20">
        <f>B62*0.27+B63*0.27</f>
        <v>426600</v>
      </c>
    </row>
    <row r="65" spans="1:2">
      <c r="A65" s="5"/>
      <c r="B65" s="20"/>
    </row>
    <row r="66" spans="1:2" ht="18" customHeight="1">
      <c r="A66" s="33" t="s">
        <v>24</v>
      </c>
      <c r="B66" s="32">
        <f>SUM(B67:B68)</f>
        <v>1443990</v>
      </c>
    </row>
    <row r="67" spans="1:2">
      <c r="A67" s="5" t="s">
        <v>23</v>
      </c>
      <c r="B67" s="20">
        <f>537000+600000</f>
        <v>1137000</v>
      </c>
    </row>
    <row r="68" spans="1:2">
      <c r="A68" s="5" t="s">
        <v>14</v>
      </c>
      <c r="B68" s="20">
        <f>B67*0.27</f>
        <v>306990</v>
      </c>
    </row>
    <row r="69" spans="1:2">
      <c r="A69" s="5"/>
      <c r="B69" s="20"/>
    </row>
    <row r="70" spans="1:2">
      <c r="A70" s="31" t="s">
        <v>22</v>
      </c>
      <c r="B70" s="20"/>
    </row>
    <row r="71" spans="1:2">
      <c r="A71" s="5"/>
      <c r="B71" s="20"/>
    </row>
    <row r="72" spans="1:2" ht="21">
      <c r="A72" s="30" t="s">
        <v>21</v>
      </c>
      <c r="B72" s="29">
        <f>SUM(B73:B75)</f>
        <v>3175000</v>
      </c>
    </row>
    <row r="73" spans="1:2">
      <c r="A73" s="5" t="s">
        <v>20</v>
      </c>
      <c r="B73" s="20">
        <v>100000</v>
      </c>
    </row>
    <row r="74" spans="1:2">
      <c r="A74" s="28" t="s">
        <v>19</v>
      </c>
      <c r="B74" s="20">
        <v>2400000</v>
      </c>
    </row>
    <row r="75" spans="1:2">
      <c r="A75" s="5" t="s">
        <v>18</v>
      </c>
      <c r="B75" s="20">
        <f>(B73+B74)*0.27</f>
        <v>675000</v>
      </c>
    </row>
    <row r="76" spans="1:2" ht="13.5" thickBot="1">
      <c r="A76" s="5"/>
      <c r="B76" s="20"/>
    </row>
    <row r="77" spans="1:2" ht="13.5" thickBot="1">
      <c r="A77" s="27" t="s">
        <v>17</v>
      </c>
      <c r="B77" s="26">
        <f>B81+B90+B85</f>
        <v>16703930</v>
      </c>
    </row>
    <row r="78" spans="1:2">
      <c r="A78" s="24"/>
      <c r="B78" s="23"/>
    </row>
    <row r="79" spans="1:2">
      <c r="A79" s="25" t="s">
        <v>7</v>
      </c>
      <c r="B79" s="23"/>
    </row>
    <row r="80" spans="1:2">
      <c r="A80" s="24"/>
      <c r="B80" s="23"/>
    </row>
    <row r="81" spans="1:2">
      <c r="A81" s="22" t="s">
        <v>16</v>
      </c>
      <c r="B81" s="21">
        <f>SUM(B82:B83)</f>
        <v>3048000</v>
      </c>
    </row>
    <row r="82" spans="1:2">
      <c r="A82" s="5" t="s">
        <v>15</v>
      </c>
      <c r="B82" s="20">
        <v>2400000</v>
      </c>
    </row>
    <row r="83" spans="1:2">
      <c r="A83" s="5" t="s">
        <v>14</v>
      </c>
      <c r="B83" s="20">
        <f>B82*0.27</f>
        <v>648000</v>
      </c>
    </row>
    <row r="84" spans="1:2">
      <c r="A84" s="5"/>
      <c r="B84" s="20"/>
    </row>
    <row r="85" spans="1:2">
      <c r="A85" s="22" t="s">
        <v>13</v>
      </c>
      <c r="B85" s="21">
        <f>SUM(B86:B88)</f>
        <v>13282550</v>
      </c>
    </row>
    <row r="86" spans="1:2">
      <c r="A86" s="5" t="s">
        <v>12</v>
      </c>
      <c r="B86" s="20">
        <v>9665000</v>
      </c>
    </row>
    <row r="87" spans="1:2">
      <c r="A87" s="5" t="s">
        <v>11</v>
      </c>
      <c r="B87" s="20">
        <f>B86*0.27</f>
        <v>2609550</v>
      </c>
    </row>
    <row r="88" spans="1:2">
      <c r="A88" s="5" t="s">
        <v>10</v>
      </c>
      <c r="B88" s="20">
        <f>938000+70000</f>
        <v>1008000</v>
      </c>
    </row>
    <row r="89" spans="1:2">
      <c r="A89" s="5"/>
      <c r="B89" s="20"/>
    </row>
    <row r="90" spans="1:2">
      <c r="A90" s="22" t="s">
        <v>9</v>
      </c>
      <c r="B90" s="21">
        <f>B91+B92</f>
        <v>373380</v>
      </c>
    </row>
    <row r="91" spans="1:2">
      <c r="A91" s="5" t="s">
        <v>5</v>
      </c>
      <c r="B91" s="20">
        <v>294000</v>
      </c>
    </row>
    <row r="92" spans="1:2">
      <c r="A92" s="5" t="s">
        <v>0</v>
      </c>
      <c r="B92" s="20">
        <f>B91*0.27</f>
        <v>79380</v>
      </c>
    </row>
    <row r="94" spans="1:2">
      <c r="A94" s="19" t="s">
        <v>8</v>
      </c>
      <c r="B94" s="18">
        <f>B98+B102+B105</f>
        <v>14825140</v>
      </c>
    </row>
    <row r="95" spans="1:2" ht="8.25" customHeight="1">
      <c r="A95" s="17"/>
      <c r="B95" s="16"/>
    </row>
    <row r="96" spans="1:2">
      <c r="A96" s="15" t="s">
        <v>7</v>
      </c>
      <c r="B96" s="15"/>
    </row>
    <row r="97" spans="1:2">
      <c r="A97" s="14"/>
      <c r="B97" s="14"/>
    </row>
    <row r="98" spans="1:2">
      <c r="A98" s="8" t="s">
        <v>6</v>
      </c>
      <c r="B98" s="13">
        <f>B99+B100</f>
        <v>9121140</v>
      </c>
    </row>
    <row r="99" spans="1:2">
      <c r="A99" s="12" t="s">
        <v>5</v>
      </c>
      <c r="B99" s="11">
        <f>521000+6661000</f>
        <v>7182000</v>
      </c>
    </row>
    <row r="100" spans="1:2">
      <c r="A100" s="5" t="s">
        <v>0</v>
      </c>
      <c r="B100" s="9">
        <f>B99*0.27</f>
        <v>1939140.0000000002</v>
      </c>
    </row>
    <row r="101" spans="1:2">
      <c r="A101" s="5"/>
      <c r="B101" s="9"/>
    </row>
    <row r="102" spans="1:2">
      <c r="A102" s="8" t="s">
        <v>4</v>
      </c>
      <c r="B102" s="7">
        <f>B103</f>
        <v>5450000</v>
      </c>
    </row>
    <row r="103" spans="1:2">
      <c r="A103" s="10" t="s">
        <v>3</v>
      </c>
      <c r="B103" s="9">
        <v>5450000</v>
      </c>
    </row>
    <row r="104" spans="1:2">
      <c r="A104" s="10"/>
      <c r="B104" s="9"/>
    </row>
    <row r="105" spans="1:2">
      <c r="A105" s="8" t="s">
        <v>2</v>
      </c>
      <c r="B105" s="7">
        <f>SUM(B106:B107)</f>
        <v>254000</v>
      </c>
    </row>
    <row r="106" spans="1:2">
      <c r="A106" s="6" t="s">
        <v>1</v>
      </c>
      <c r="B106" s="4">
        <v>200000</v>
      </c>
    </row>
    <row r="107" spans="1:2">
      <c r="A107" s="5" t="s">
        <v>0</v>
      </c>
      <c r="B107" s="4">
        <f>B106*0.27</f>
        <v>54000</v>
      </c>
    </row>
    <row r="108" spans="1:2">
      <c r="B108" s="3"/>
    </row>
  </sheetData>
  <autoFilter ref="A42:A55">
    <filterColumn colId="0">
      <iconFilter iconSet="3Arrows"/>
    </filterColumn>
  </autoFilter>
  <mergeCells count="2">
    <mergeCell ref="A3:B3"/>
    <mergeCell ref="A1:B1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2017-02-24T08:57:54Z</dcterms:created>
  <dcterms:modified xsi:type="dcterms:W3CDTF">2017-02-24T09:54:02Z</dcterms:modified>
</cp:coreProperties>
</file>