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25" activeTab="0"/>
  </bookViews>
  <sheets>
    <sheet name="1." sheetId="1" r:id="rId1"/>
    <sheet name="2." sheetId="2" r:id="rId2"/>
    <sheet name="Normatíva 3.mell" sheetId="3" r:id="rId3"/>
    <sheet name="4." sheetId="4" r:id="rId4"/>
    <sheet name="5.-6." sheetId="5" r:id="rId5"/>
    <sheet name="7.A" sheetId="6" r:id="rId6"/>
    <sheet name="7.B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externalReferences>
    <externalReference r:id="rId15"/>
  </externalReferences>
  <definedNames>
    <definedName name="_xlnm.Print_Area" localSheetId="10">'11.'!$A$1:$H$35</definedName>
    <definedName name="_xlnm.Print_Area" localSheetId="6">'7.B'!$A$1:$N$48</definedName>
    <definedName name="_xlnm.Print_Area" localSheetId="7">'8.'!$A$1:$F$21</definedName>
  </definedNames>
  <calcPr fullCalcOnLoad="1"/>
</workbook>
</file>

<file path=xl/sharedStrings.xml><?xml version="1.0" encoding="utf-8"?>
<sst xmlns="http://schemas.openxmlformats.org/spreadsheetml/2006/main" count="594" uniqueCount="341">
  <si>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</si>
  <si>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</si>
  <si>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</si>
  <si>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</si>
  <si>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</si>
  <si>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</si>
  <si>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</si>
  <si>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</si>
  <si>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</si>
  <si>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</si>
  <si>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</si>
  <si>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</si>
  <si>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</si>
  <si>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</si>
  <si>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</si>
  <si>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</si>
  <si>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</si>
  <si>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</si>
  <si>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</si>
  <si>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</si>
  <si>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</si>
  <si>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</si>
  <si>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</si>
  <si>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</si>
  <si>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</si>
  <si>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</si>
  <si>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</si>
  <si>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</si>
  <si>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</si>
  <si>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</si>
  <si>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</si>
  <si>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</si>
  <si>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</si>
  <si>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</si>
  <si>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</si>
  <si>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</si>
  <si>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</si>
  <si>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</si>
  <si>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</si>
  <si>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</si>
  <si>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</si>
  <si>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</si>
  <si>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</si>
  <si>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</si>
  <si>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</si>
  <si>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</si>
  <si>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</si>
  <si>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</si>
  <si>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</si>
  <si>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</si>
  <si>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</si>
  <si>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</si>
  <si>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</si>
  <si>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</si>
  <si>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</si>
  <si>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</si>
  <si>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</si>
  <si>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</si>
  <si>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</si>
  <si>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</si>
  <si>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</si>
  <si>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</si>
  <si>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</si>
  <si>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</si>
  <si>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</si>
  <si>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</si>
  <si>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</si>
  <si>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</si>
  <si>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</si>
  <si>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</si>
  <si>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</si>
  <si>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</si>
  <si>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</si>
  <si>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</si>
  <si>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</si>
  <si>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</si>
  <si>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</si>
  <si>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</si>
  <si>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</si>
  <si>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</si>
  <si>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</si>
  <si>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</si>
  <si>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</si>
  <si>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</si>
  <si>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</si>
  <si>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</si>
  <si>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</si>
  <si>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</si>
  <si>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</si>
  <si>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</si>
  <si>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 xml:space="preserve">                  1. melléklet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</si>
  <si>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</si>
  <si>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</si>
  <si>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</si>
  <si>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</si>
  <si>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</si>
  <si>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</si>
  <si>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</si>
  <si>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</si>
  <si>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</si>
  <si>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</si>
  <si>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</si>
  <si>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</si>
  <si>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</si>
  <si>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</si>
  <si>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</si>
  <si>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</si>
  <si>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</si>
  <si>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</si>
  <si>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</si>
  <si>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</si>
  <si>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</si>
  <si>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</si>
  <si>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</si>
  <si>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</si>
  <si>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</si>
  <si>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</si>
  <si>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</si>
  <si>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</si>
  <si>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</si>
  <si>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</si>
  <si>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</si>
  <si>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</si>
  <si>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</si>
  <si>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</si>
  <si>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</si>
  <si>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</si>
  <si>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</si>
  <si>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</si>
  <si>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</si>
  <si>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</si>
  <si>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</si>
  <si>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</si>
  <si>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</si>
  <si>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</si>
  <si>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</si>
  <si>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</si>
  <si>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</si>
  <si>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</si>
  <si>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</si>
  <si>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</si>
  <si>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</si>
  <si>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</si>
  <si>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</si>
  <si>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</si>
  <si>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</si>
  <si>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</si>
  <si>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</si>
  <si>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</si>
  <si>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HERNÁDNÉMETI ÖNKORMÁNYZAT KÖLTSÉGVETÉS MÉRLEGE</t>
  </si>
  <si>
    <t xml:space="preserve"> 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</si>
  <si>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</si>
  <si>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</si>
  <si>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</si>
  <si>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</si>
  <si>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</si>
  <si>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</si>
  <si>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</si>
  <si>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</si>
  <si>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</si>
  <si>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</si>
  <si>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</si>
  <si>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</si>
  <si>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</si>
  <si>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</si>
  <si>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</si>
  <si>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</si>
  <si>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</si>
  <si>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</si>
  <si>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</si>
  <si>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</si>
  <si>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</si>
  <si>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</si>
  <si>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</si>
  <si>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</si>
  <si>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</si>
  <si>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</si>
  <si>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</si>
  <si>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</si>
  <si>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</si>
  <si>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</si>
  <si>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</si>
  <si>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</si>
  <si>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</si>
  <si>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</si>
  <si>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</si>
  <si>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</si>
  <si>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</si>
  <si>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</si>
  <si>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</si>
  <si>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</si>
  <si>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</si>
  <si>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</si>
  <si>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</si>
  <si>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</si>
  <si>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</si>
  <si>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</si>
  <si>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</si>
  <si>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</si>
  <si>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</si>
  <si>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</si>
  <si>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</si>
  <si>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</si>
  <si>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</si>
  <si>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</si>
  <si>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2017.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</si>
  <si>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</si>
  <si>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</si>
  <si>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</si>
  <si>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</si>
  <si>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</si>
  <si>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</si>
  <si>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</si>
  <si>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</si>
  <si>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</si>
  <si>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</si>
  <si>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</si>
  <si>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</si>
  <si>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</si>
  <si>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</si>
  <si>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</si>
  <si>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</si>
  <si>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</si>
  <si>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</si>
  <si>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</si>
  <si>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</si>
  <si>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</si>
  <si>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</si>
  <si>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</si>
  <si>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</si>
  <si>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</si>
  <si>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</si>
  <si>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</si>
  <si>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</si>
  <si>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</si>
  <si>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</si>
  <si>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</si>
  <si>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7/B melléklet</t>
  </si>
  <si>
    <t>EURÓPAI UNIÓS TÁMOGATÁSSAL MEGVALÓSULÓ PROJEKTEK BEVÉTELEI ÉS KIADÁSAI</t>
  </si>
  <si>
    <t>Hernádnémeti Nagyközség Önkormányzatának nincs több évre kihatással járó döntése.</t>
  </si>
  <si>
    <t>2020. év</t>
  </si>
  <si>
    <t>Kerékpárút építése</t>
  </si>
  <si>
    <t>2019.</t>
  </si>
  <si>
    <t>7/A melléklet</t>
  </si>
  <si>
    <t>Egészségház építése</t>
  </si>
  <si>
    <t>TOP 3.1.1-15 "Kerékpárút fejlesztése Hernádnémetiben"</t>
  </si>
  <si>
    <t>TOP 4.2.1-15 "Idősek nappali ellátása Hernádnémetiben"</t>
  </si>
  <si>
    <t>G. KÖLTSÉGVETÉSI BEVÉTELEK ÖSSZESEN (A+B+D)</t>
  </si>
  <si>
    <t>2021. év</t>
  </si>
  <si>
    <t>2020.</t>
  </si>
  <si>
    <t>2019. után</t>
  </si>
  <si>
    <t>K5. Egyéb működési célú kiadások Társulás</t>
  </si>
  <si>
    <t>K5. Egyéb működési célú kiadások ÁH-n kívűlre</t>
  </si>
  <si>
    <t>K5. Egyéb működési célú kiadások  ÁH-n kívűlre</t>
  </si>
  <si>
    <t>TOP 4.1.1-15 "Egészségügyi alapellátás - orvosi és fogorvosi rendelő - infrastruktúrális fejlesztése Hernádnémetiben"</t>
  </si>
  <si>
    <t xml:space="preserve"> Ft-ban</t>
  </si>
  <si>
    <t>B111. A helyi önkormányzatok működésének általános támogatása összesen</t>
  </si>
  <si>
    <t>B2. Felhalmozási célú támogatások államháztartáson belülről</t>
  </si>
  <si>
    <t xml:space="preserve">        Ft-ban</t>
  </si>
  <si>
    <t xml:space="preserve">       Ft-ban</t>
  </si>
  <si>
    <t>Idősek nappali ellátása épület felújítás</t>
  </si>
  <si>
    <t>Esély otthon, lakások felújítása</t>
  </si>
  <si>
    <t>Adatok  forintban</t>
  </si>
  <si>
    <t>a) Működési (Társadalmi szervezetek támogatása, BURSA,  Gyerekház)</t>
  </si>
  <si>
    <t xml:space="preserve">         Ft-ban</t>
  </si>
  <si>
    <t>EFOP 1.2.11-16-2017-00013 Esély Otthon</t>
  </si>
  <si>
    <t>EFOP-3.7.3-16-2017-00294   Egész életen át tartó tanuláshoz hozzáférés</t>
  </si>
  <si>
    <t>Önkormányzati hivatal működésének támogatása - elismert hivatali létszám alapján</t>
  </si>
  <si>
    <t>I.1.b Település-üzemeltetéshez kapcsolódó feladatellátás támogatása</t>
  </si>
  <si>
    <t/>
  </si>
  <si>
    <t>I.1. jogcímekhez kapcsolódó kiegészítés</t>
  </si>
  <si>
    <t>Polgármesteri illetmény támogatása</t>
  </si>
  <si>
    <t>II.1. Óvodapedagógusok, és az óvodapedagógusok nevelő munkáját közvetlenül segítők bértámogatása</t>
  </si>
  <si>
    <t>2019. évben 8 hónapra - óvoda napi nyitvatartási ideje eléri a nyolc órát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</si>
  <si>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</si>
  <si>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</si>
  <si>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</si>
  <si>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2019. évben 4 hónapra - óvoda napi nyitvatartási ideje eléri a nyolc órát</t>
  </si>
  <si>
    <t>II.2. Óvodaműködtetési támogatás</t>
  </si>
  <si>
    <t>Óvoda napi nyitvatartási ideje eléri a nyolc órát</t>
  </si>
  <si>
    <t>II.4. Kiegészítő támogatás az óvodapedagógusok minősítéséből adódó többletkiadásokhoz</t>
  </si>
  <si>
    <t>A települési önkormányzatok szociális feladatainak egyéb támogatása</t>
  </si>
  <si>
    <t>Család- és gyermekjóléti szolgálat</t>
  </si>
  <si>
    <t>szociális étkeztetés - társulás által történő feladatellátás</t>
  </si>
  <si>
    <t>házi segítségnyújtás- szociális segítés</t>
  </si>
  <si>
    <t>házi segítségnyújtás- személyi gondozás -  társulás által történő feladatellátás</t>
  </si>
  <si>
    <t>időskorúak nappali intézményi ellátása</t>
  </si>
  <si>
    <t>A finanszírozás szempontjából elismert dolgozók bértámogatása</t>
  </si>
  <si>
    <t>Gyermekétkeztetés üzemeltetési támogatása</t>
  </si>
  <si>
    <t>III.6. A rászoruló gyermekek szünidei étkeztetésének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</si>
  <si>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</si>
  <si>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</si>
  <si>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</si>
  <si>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</si>
  <si>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Települési önkormányzatok nyilvános könyvtári és a közművelődési feladatainak támogatása</t>
  </si>
  <si>
    <t>24.</t>
  </si>
  <si>
    <t>Költségvetési kiadások kötelező, önként vállalt valamint államigazgatási megbontásban</t>
  </si>
  <si>
    <t>Hivatal intézmény finanszirozás</t>
  </si>
  <si>
    <t>Előző évi megelőlegezés visszafizetés</t>
  </si>
  <si>
    <t>K5. Egyéb működési célú kiadások Társulásnak</t>
  </si>
  <si>
    <t>Egyéb működési célú kiadások ÁH-n kivűlre</t>
  </si>
  <si>
    <t>Hernádnémeti Önkormányzat Likviditási terve  2019. év</t>
  </si>
  <si>
    <t>c) Finanszírozási</t>
  </si>
  <si>
    <t>Előirányzat-felhasználási terv
2019. évre</t>
  </si>
  <si>
    <t>2022. év</t>
  </si>
  <si>
    <t>2023. év</t>
  </si>
  <si>
    <t>2024. év</t>
  </si>
  <si>
    <t>2021.</t>
  </si>
  <si>
    <t>2022.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</si>
  <si>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</si>
  <si>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</si>
  <si>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</si>
  <si>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</si>
  <si>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</si>
  <si>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</si>
  <si>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</si>
  <si>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</si>
  <si>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</si>
  <si>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</si>
  <si>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</si>
  <si>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</si>
  <si>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Egyéb önkormányzati feladatok támogatása - beszámítás után</t>
  </si>
  <si>
    <t>A települési önkormányzatok működésének támogatása beszámítás és kiegészítés után</t>
  </si>
  <si>
    <t>A helyi önkormányzatok működésének általános támogatása összesen</t>
  </si>
  <si>
    <t>Alapfokozatú végzettségű mesterpedagógus kategóriába sorolt óvodapedagógusok kiegészítő támogatása, akik a minősítést 2018. január 1-éig szerezték meg</t>
  </si>
  <si>
    <t>A települési önkormányzatok egyes köznevelési feladatainak támogatása</t>
  </si>
  <si>
    <t>III.3. Egyes szociális és gyermekjóléti feladatok támogatása</t>
  </si>
  <si>
    <t>III.5. Gyermekétkeztetés támogatása</t>
  </si>
  <si>
    <t>III.7. Bölcsőde, mini bölcsőde támogatása</t>
  </si>
  <si>
    <t>A települési önkormányzatok szociális, gyermekjóléti és gyermekétkeztetési feladatainak támogatása</t>
  </si>
  <si>
    <t>A 2019. évi állami támogatások  alakulása jogcímenként</t>
  </si>
  <si>
    <t>F. FELHALMOZÁSI ÉS FINANSZÍROZÁSI BEVÉTELEK MINDÖSSZESEN (D+E)</t>
  </si>
  <si>
    <t xml:space="preserve">     A 2019. évi bevételi előirányzatok intézményenként és összesen</t>
  </si>
  <si>
    <t>Előző évi elszámolásból származó kiadás</t>
  </si>
  <si>
    <t>Alapfokozatú végzettségű pedagógus II. kategóriába sorolt óvodapedagógusok kiegészítő támogatása, akik a minősítést 2018. december 31-éig szerezték meg</t>
  </si>
  <si>
    <t>Alapfokozatú végzettségű pedagógus II. kategóriába sorolt óvodapedagógusok kiegészítő támogatása, akik a minősítést 2019. december 31-éig szerezték meg</t>
  </si>
  <si>
    <t xml:space="preserve">tárgyi eszköz </t>
  </si>
  <si>
    <t>Minimálbér kompenzációja</t>
  </si>
  <si>
    <t>bértámogatás</t>
  </si>
  <si>
    <t>bértámogatás és kompenzáció</t>
  </si>
  <si>
    <t>ágazati pótlék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</si>
</sst>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_-* #,##0\ _F_t_-;\-* #,##0\ _F_t_-;_-* &quot;-&quot;??\ _F_t_-;_-@_-"/>
    <numFmt numFmtId="168" formatCode="#,##0.0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9"/>
      <color indexed="8"/>
      <name val="Arial CE"/>
      <family val="0"/>
    </font>
    <font>
      <sz val="12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name val="Arial CE"/>
      <family val="0"/>
    </font>
    <font>
      <sz val="11"/>
      <name val="Times New Roman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b/>
      <sz val="14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vertical="center"/>
      <protection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49" fontId="22" fillId="0" borderId="21" xfId="0" applyNumberFormat="1" applyFont="1" applyFill="1" applyBorder="1" applyAlignment="1" applyProtection="1">
      <alignment vertical="center"/>
      <protection/>
    </xf>
    <xf numFmtId="3" fontId="1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25" fillId="0" borderId="0" xfId="56">
      <alignment/>
      <protection/>
    </xf>
    <xf numFmtId="0" fontId="26" fillId="0" borderId="0" xfId="56" applyFont="1">
      <alignment/>
      <protection/>
    </xf>
    <xf numFmtId="3" fontId="26" fillId="0" borderId="17" xfId="56" applyNumberFormat="1" applyFont="1" applyBorder="1">
      <alignment/>
      <protection/>
    </xf>
    <xf numFmtId="0" fontId="25" fillId="0" borderId="17" xfId="56" applyBorder="1">
      <alignment/>
      <protection/>
    </xf>
    <xf numFmtId="3" fontId="25" fillId="0" borderId="17" xfId="56" applyNumberFormat="1" applyBorder="1">
      <alignment/>
      <protection/>
    </xf>
    <xf numFmtId="3" fontId="0" fillId="0" borderId="0" xfId="0" applyNumberFormat="1" applyAlignment="1">
      <alignment/>
    </xf>
    <xf numFmtId="0" fontId="31" fillId="0" borderId="17" xfId="0" applyFont="1" applyBorder="1" applyAlignment="1">
      <alignment horizontal="left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31" fillId="0" borderId="17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33" fillId="0" borderId="17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wrapText="1"/>
    </xf>
    <xf numFmtId="0" fontId="31" fillId="0" borderId="24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/>
    </xf>
    <xf numFmtId="0" fontId="32" fillId="16" borderId="17" xfId="0" applyFont="1" applyFill="1" applyBorder="1" applyAlignment="1">
      <alignment horizontal="left"/>
    </xf>
    <xf numFmtId="0" fontId="29" fillId="0" borderId="17" xfId="0" applyFont="1" applyBorder="1" applyAlignment="1">
      <alignment horizontal="center" vertical="center"/>
    </xf>
    <xf numFmtId="0" fontId="2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17" xfId="0" applyFont="1" applyBorder="1" applyAlignment="1">
      <alignment horizontal="left" wrapText="1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wrapText="1"/>
    </xf>
    <xf numFmtId="0" fontId="35" fillId="0" borderId="24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wrapText="1"/>
    </xf>
    <xf numFmtId="0" fontId="34" fillId="0" borderId="1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center" wrapText="1"/>
    </xf>
    <xf numFmtId="0" fontId="35" fillId="16" borderId="17" xfId="0" applyFont="1" applyFill="1" applyBorder="1" applyAlignment="1">
      <alignment horizontal="left" wrapText="1"/>
    </xf>
    <xf numFmtId="0" fontId="31" fillId="0" borderId="0" xfId="0" applyFont="1" applyAlignment="1">
      <alignment horizontal="right"/>
    </xf>
    <xf numFmtId="3" fontId="30" fillId="0" borderId="17" xfId="0" applyNumberFormat="1" applyFont="1" applyBorder="1" applyAlignment="1">
      <alignment/>
    </xf>
    <xf numFmtId="0" fontId="37" fillId="0" borderId="24" xfId="0" applyFont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3" fontId="29" fillId="0" borderId="17" xfId="0" applyNumberFormat="1" applyFont="1" applyBorder="1" applyAlignment="1">
      <alignment/>
    </xf>
    <xf numFmtId="0" fontId="32" fillId="0" borderId="24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/>
    </xf>
    <xf numFmtId="0" fontId="31" fillId="0" borderId="17" xfId="0" applyFont="1" applyBorder="1" applyAlignment="1">
      <alignment horizontal="left" wrapText="1"/>
    </xf>
    <xf numFmtId="0" fontId="32" fillId="0" borderId="24" xfId="0" applyFont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1" fillId="0" borderId="17" xfId="0" applyFont="1" applyBorder="1" applyAlignment="1">
      <alignment/>
    </xf>
    <xf numFmtId="3" fontId="39" fillId="0" borderId="17" xfId="0" applyNumberFormat="1" applyFont="1" applyBorder="1" applyAlignment="1">
      <alignment horizontal="right"/>
    </xf>
    <xf numFmtId="3" fontId="39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39" fillId="0" borderId="17" xfId="0" applyFont="1" applyBorder="1" applyAlignment="1">
      <alignment/>
    </xf>
    <xf numFmtId="0" fontId="38" fillId="16" borderId="17" xfId="0" applyFont="1" applyFill="1" applyBorder="1" applyAlignment="1">
      <alignment/>
    </xf>
    <xf numFmtId="3" fontId="38" fillId="16" borderId="17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4" fillId="0" borderId="0" xfId="57" applyFont="1" applyFill="1">
      <alignment/>
      <protection/>
    </xf>
    <xf numFmtId="166" fontId="43" fillId="0" borderId="0" xfId="57" applyNumberFormat="1" applyFont="1" applyFill="1" applyBorder="1" applyAlignment="1" applyProtection="1">
      <alignment horizontal="centerContinuous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25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5" fillId="0" borderId="23" xfId="57" applyFont="1" applyFill="1" applyBorder="1" applyAlignment="1">
      <alignment horizontal="center" vertical="center"/>
      <protection/>
    </xf>
    <xf numFmtId="0" fontId="25" fillId="0" borderId="25" xfId="57" applyFont="1" applyFill="1" applyBorder="1" applyAlignment="1">
      <alignment horizontal="center" vertical="center"/>
      <protection/>
    </xf>
    <xf numFmtId="0" fontId="25" fillId="0" borderId="26" xfId="57" applyFont="1" applyFill="1" applyBorder="1" applyProtection="1">
      <alignment/>
      <protection locked="0"/>
    </xf>
    <xf numFmtId="167" fontId="25" fillId="0" borderId="26" xfId="40" applyNumberFormat="1" applyFont="1" applyFill="1" applyBorder="1" applyAlignment="1" applyProtection="1">
      <alignment/>
      <protection locked="0"/>
    </xf>
    <xf numFmtId="167" fontId="25" fillId="0" borderId="27" xfId="40" applyNumberFormat="1" applyFont="1" applyFill="1" applyBorder="1" applyAlignment="1">
      <alignment/>
    </xf>
    <xf numFmtId="0" fontId="25" fillId="0" borderId="16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Protection="1">
      <alignment/>
      <protection locked="0"/>
    </xf>
    <xf numFmtId="167" fontId="25" fillId="0" borderId="17" xfId="40" applyNumberFormat="1" applyFont="1" applyFill="1" applyBorder="1" applyAlignment="1" applyProtection="1">
      <alignment/>
      <protection locked="0"/>
    </xf>
    <xf numFmtId="167" fontId="25" fillId="0" borderId="18" xfId="40" applyNumberFormat="1" applyFont="1" applyFill="1" applyBorder="1" applyAlignment="1">
      <alignment/>
    </xf>
    <xf numFmtId="0" fontId="25" fillId="0" borderId="19" xfId="57" applyFont="1" applyFill="1" applyBorder="1" applyAlignment="1">
      <alignment horizontal="center" vertical="center"/>
      <protection/>
    </xf>
    <xf numFmtId="0" fontId="25" fillId="0" borderId="20" xfId="57" applyFont="1" applyFill="1" applyBorder="1" applyProtection="1">
      <alignment/>
      <protection locked="0"/>
    </xf>
    <xf numFmtId="167" fontId="25" fillId="0" borderId="20" xfId="40" applyNumberFormat="1" applyFont="1" applyFill="1" applyBorder="1" applyAlignment="1" applyProtection="1">
      <alignment/>
      <protection locked="0"/>
    </xf>
    <xf numFmtId="0" fontId="26" fillId="0" borderId="22" xfId="57" applyFont="1" applyFill="1" applyBorder="1">
      <alignment/>
      <protection/>
    </xf>
    <xf numFmtId="167" fontId="25" fillId="0" borderId="22" xfId="57" applyNumberFormat="1" applyFont="1" applyFill="1" applyBorder="1">
      <alignment/>
      <protection/>
    </xf>
    <xf numFmtId="167" fontId="25" fillId="0" borderId="23" xfId="57" applyNumberFormat="1" applyFont="1" applyFill="1" applyBorder="1">
      <alignment/>
      <protection/>
    </xf>
    <xf numFmtId="0" fontId="31" fillId="0" borderId="2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32" fillId="0" borderId="17" xfId="0" applyFont="1" applyBorder="1" applyAlignment="1">
      <alignment horizontal="left" wrapText="1"/>
    </xf>
    <xf numFmtId="0" fontId="32" fillId="0" borderId="2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0" fillId="0" borderId="0" xfId="0" applyFont="1" applyFill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29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0" fillId="0" borderId="17" xfId="0" applyNumberFormat="1" applyFont="1" applyFill="1" applyBorder="1" applyAlignment="1">
      <alignment/>
    </xf>
    <xf numFmtId="3" fontId="26" fillId="0" borderId="18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/>
    </xf>
    <xf numFmtId="3" fontId="29" fillId="0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2" fillId="0" borderId="17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/>
    </xf>
    <xf numFmtId="3" fontId="26" fillId="0" borderId="0" xfId="0" applyNumberFormat="1" applyFont="1" applyFill="1" applyAlignment="1">
      <alignment/>
    </xf>
    <xf numFmtId="3" fontId="30" fillId="0" borderId="17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left"/>
    </xf>
    <xf numFmtId="3" fontId="28" fillId="0" borderId="17" xfId="0" applyNumberFormat="1" applyFont="1" applyFill="1" applyBorder="1" applyAlignment="1">
      <alignment/>
    </xf>
    <xf numFmtId="0" fontId="32" fillId="0" borderId="24" xfId="0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wrapText="1"/>
    </xf>
    <xf numFmtId="0" fontId="32" fillId="0" borderId="24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31" fillId="0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left" wrapText="1"/>
    </xf>
    <xf numFmtId="3" fontId="30" fillId="0" borderId="17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/>
    </xf>
    <xf numFmtId="0" fontId="36" fillId="0" borderId="16" xfId="0" applyFont="1" applyFill="1" applyBorder="1" applyAlignment="1">
      <alignment wrapText="1"/>
    </xf>
    <xf numFmtId="3" fontId="28" fillId="0" borderId="17" xfId="0" applyNumberFormat="1" applyFont="1" applyFill="1" applyBorder="1" applyAlignment="1">
      <alignment horizontal="right"/>
    </xf>
    <xf numFmtId="0" fontId="36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58" applyFont="1" applyFill="1" applyProtection="1">
      <alignment/>
      <protection locked="0"/>
    </xf>
    <xf numFmtId="0" fontId="48" fillId="0" borderId="0" xfId="58" applyFont="1" applyFill="1" applyProtection="1">
      <alignment/>
      <protection/>
    </xf>
    <xf numFmtId="0" fontId="27" fillId="0" borderId="0" xfId="0" applyFont="1" applyFill="1" applyAlignment="1">
      <alignment horizontal="right"/>
    </xf>
    <xf numFmtId="0" fontId="33" fillId="0" borderId="10" xfId="58" applyFont="1" applyFill="1" applyBorder="1" applyAlignment="1" applyProtection="1">
      <alignment horizontal="center" vertical="center" wrapText="1"/>
      <protection/>
    </xf>
    <xf numFmtId="0" fontId="33" fillId="0" borderId="11" xfId="58" applyFont="1" applyFill="1" applyBorder="1" applyAlignment="1" applyProtection="1">
      <alignment horizontal="center" vertical="center"/>
      <protection/>
    </xf>
    <xf numFmtId="0" fontId="34" fillId="0" borderId="21" xfId="58" applyFont="1" applyFill="1" applyBorder="1" applyAlignment="1" applyProtection="1">
      <alignment horizontal="left" vertical="center" indent="1"/>
      <protection/>
    </xf>
    <xf numFmtId="0" fontId="48" fillId="0" borderId="0" xfId="58" applyFont="1" applyFill="1" applyAlignment="1" applyProtection="1">
      <alignment vertical="center"/>
      <protection/>
    </xf>
    <xf numFmtId="166" fontId="34" fillId="0" borderId="32" xfId="58" applyNumberFormat="1" applyFont="1" applyFill="1" applyBorder="1" applyAlignment="1" applyProtection="1">
      <alignment vertical="center"/>
      <protection locked="0"/>
    </xf>
    <xf numFmtId="166" fontId="34" fillId="0" borderId="33" xfId="58" applyNumberFormat="1" applyFont="1" applyFill="1" applyBorder="1" applyAlignment="1" applyProtection="1">
      <alignment vertical="center"/>
      <protection/>
    </xf>
    <xf numFmtId="0" fontId="34" fillId="0" borderId="17" xfId="58" applyFont="1" applyFill="1" applyBorder="1" applyAlignment="1" applyProtection="1">
      <alignment horizontal="left" vertical="center" wrapText="1" indent="1"/>
      <protection/>
    </xf>
    <xf numFmtId="166" fontId="34" fillId="0" borderId="17" xfId="58" applyNumberFormat="1" applyFont="1" applyFill="1" applyBorder="1" applyAlignment="1" applyProtection="1">
      <alignment vertical="center"/>
      <protection locked="0"/>
    </xf>
    <xf numFmtId="166" fontId="34" fillId="0" borderId="18" xfId="58" applyNumberFormat="1" applyFont="1" applyFill="1" applyBorder="1" applyAlignment="1" applyProtection="1">
      <alignment vertical="center"/>
      <protection/>
    </xf>
    <xf numFmtId="0" fontId="48" fillId="0" borderId="0" xfId="58" applyFont="1" applyFill="1" applyAlignment="1" applyProtection="1">
      <alignment vertical="center"/>
      <protection locked="0"/>
    </xf>
    <xf numFmtId="0" fontId="34" fillId="0" borderId="26" xfId="58" applyFont="1" applyFill="1" applyBorder="1" applyAlignment="1" applyProtection="1">
      <alignment horizontal="left" vertical="center" wrapText="1" indent="1"/>
      <protection/>
    </xf>
    <xf numFmtId="166" fontId="34" fillId="0" borderId="26" xfId="58" applyNumberFormat="1" applyFont="1" applyFill="1" applyBorder="1" applyAlignment="1" applyProtection="1">
      <alignment vertical="center"/>
      <protection locked="0"/>
    </xf>
    <xf numFmtId="166" fontId="34" fillId="0" borderId="27" xfId="58" applyNumberFormat="1" applyFont="1" applyFill="1" applyBorder="1" applyAlignment="1" applyProtection="1">
      <alignment vertical="center"/>
      <protection/>
    </xf>
    <xf numFmtId="0" fontId="33" fillId="0" borderId="22" xfId="58" applyFont="1" applyFill="1" applyBorder="1" applyAlignment="1" applyProtection="1">
      <alignment horizontal="left" vertical="center" indent="1"/>
      <protection/>
    </xf>
    <xf numFmtId="166" fontId="35" fillId="0" borderId="22" xfId="58" applyNumberFormat="1" applyFont="1" applyFill="1" applyBorder="1" applyAlignment="1" applyProtection="1">
      <alignment vertical="center"/>
      <protection/>
    </xf>
    <xf numFmtId="166" fontId="35" fillId="0" borderId="23" xfId="58" applyNumberFormat="1" applyFont="1" applyFill="1" applyBorder="1" applyAlignment="1" applyProtection="1">
      <alignment vertical="center"/>
      <protection/>
    </xf>
    <xf numFmtId="0" fontId="33" fillId="0" borderId="22" xfId="58" applyFont="1" applyFill="1" applyBorder="1" applyAlignment="1" applyProtection="1">
      <alignment horizontal="left" vertical="center" wrapText="1" indent="1"/>
      <protection/>
    </xf>
    <xf numFmtId="0" fontId="33" fillId="0" borderId="22" xfId="58" applyFont="1" applyFill="1" applyBorder="1" applyAlignment="1" applyProtection="1">
      <alignment horizontal="left" indent="1"/>
      <protection/>
    </xf>
    <xf numFmtId="166" fontId="35" fillId="0" borderId="22" xfId="58" applyNumberFormat="1" applyFont="1" applyFill="1" applyBorder="1" applyProtection="1">
      <alignment/>
      <protection/>
    </xf>
    <xf numFmtId="166" fontId="35" fillId="0" borderId="23" xfId="58" applyNumberFormat="1" applyFont="1" applyFill="1" applyBorder="1" applyProtection="1">
      <alignment/>
      <protection/>
    </xf>
    <xf numFmtId="0" fontId="25" fillId="0" borderId="0" xfId="58" applyFont="1" applyFill="1" applyProtection="1">
      <alignment/>
      <protection/>
    </xf>
    <xf numFmtId="0" fontId="43" fillId="0" borderId="0" xfId="58" applyFont="1" applyFill="1" applyProtection="1">
      <alignment/>
      <protection locked="0"/>
    </xf>
    <xf numFmtId="0" fontId="47" fillId="0" borderId="0" xfId="58" applyFont="1" applyFill="1" applyProtection="1">
      <alignment/>
      <protection locked="0"/>
    </xf>
    <xf numFmtId="0" fontId="35" fillId="0" borderId="12" xfId="58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right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vertical="center" wrapText="1"/>
    </xf>
    <xf numFmtId="3" fontId="28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17" xfId="0" applyNumberFormat="1" applyFont="1" applyBorder="1" applyAlignment="1">
      <alignment wrapText="1"/>
    </xf>
    <xf numFmtId="0" fontId="35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/>
    </xf>
    <xf numFmtId="0" fontId="28" fillId="0" borderId="17" xfId="0" applyFont="1" applyBorder="1" applyAlignment="1">
      <alignment/>
    </xf>
    <xf numFmtId="3" fontId="33" fillId="0" borderId="24" xfId="0" applyNumberFormat="1" applyFont="1" applyBorder="1" applyAlignment="1">
      <alignment/>
    </xf>
    <xf numFmtId="3" fontId="35" fillId="0" borderId="17" xfId="0" applyNumberFormat="1" applyFont="1" applyBorder="1" applyAlignment="1">
      <alignment vertical="center" wrapText="1"/>
    </xf>
    <xf numFmtId="0" fontId="26" fillId="0" borderId="0" xfId="56" applyFont="1" applyBorder="1" applyAlignment="1">
      <alignment horizontal="center"/>
      <protection/>
    </xf>
    <xf numFmtId="0" fontId="42" fillId="0" borderId="0" xfId="56" applyFont="1" applyBorder="1" applyAlignment="1">
      <alignment horizontal="left"/>
      <protection/>
    </xf>
    <xf numFmtId="0" fontId="31" fillId="0" borderId="24" xfId="0" applyFont="1" applyBorder="1" applyAlignment="1">
      <alignment horizontal="left" wrapText="1"/>
    </xf>
    <xf numFmtId="0" fontId="26" fillId="0" borderId="20" xfId="57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16" borderId="17" xfId="0" applyFont="1" applyFill="1" applyBorder="1" applyAlignment="1">
      <alignment horizontal="left" wrapText="1"/>
    </xf>
    <xf numFmtId="3" fontId="25" fillId="0" borderId="17" xfId="0" applyNumberFormat="1" applyFont="1" applyFill="1" applyBorder="1" applyAlignment="1">
      <alignment/>
    </xf>
    <xf numFmtId="3" fontId="26" fillId="16" borderId="17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17" xfId="0" applyFont="1" applyBorder="1" applyAlignment="1">
      <alignment horizontal="left" wrapText="1"/>
    </xf>
    <xf numFmtId="0" fontId="25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26" fillId="0" borderId="24" xfId="0" applyFont="1" applyBorder="1" applyAlignment="1">
      <alignment horizontal="left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left" vertical="center" wrapText="1"/>
    </xf>
    <xf numFmtId="3" fontId="25" fillId="0" borderId="0" xfId="0" applyNumberFormat="1" applyFont="1" applyFill="1" applyAlignment="1">
      <alignment/>
    </xf>
    <xf numFmtId="0" fontId="25" fillId="7" borderId="0" xfId="0" applyFont="1" applyFill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/>
    </xf>
    <xf numFmtId="0" fontId="26" fillId="16" borderId="17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  <xf numFmtId="0" fontId="33" fillId="0" borderId="3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3" fontId="53" fillId="0" borderId="17" xfId="0" applyNumberFormat="1" applyFont="1" applyFill="1" applyBorder="1" applyAlignment="1">
      <alignment/>
    </xf>
    <xf numFmtId="0" fontId="53" fillId="0" borderId="17" xfId="0" applyFont="1" applyFill="1" applyBorder="1" applyAlignment="1">
      <alignment wrapText="1"/>
    </xf>
    <xf numFmtId="0" fontId="53" fillId="0" borderId="17" xfId="0" applyFont="1" applyFill="1" applyBorder="1" applyAlignment="1">
      <alignment/>
    </xf>
    <xf numFmtId="3" fontId="53" fillId="0" borderId="17" xfId="0" applyNumberFormat="1" applyFont="1" applyFill="1" applyBorder="1" applyAlignment="1">
      <alignment horizontal="right"/>
    </xf>
    <xf numFmtId="0" fontId="53" fillId="0" borderId="17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/>
    </xf>
    <xf numFmtId="0" fontId="52" fillId="16" borderId="17" xfId="0" applyFont="1" applyFill="1" applyBorder="1" applyAlignment="1">
      <alignment vertical="center"/>
    </xf>
    <xf numFmtId="3" fontId="52" fillId="16" borderId="17" xfId="0" applyNumberFormat="1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52" fillId="0" borderId="17" xfId="0" applyNumberFormat="1" applyFont="1" applyBorder="1" applyAlignment="1">
      <alignment horizontal="centerContinuous"/>
    </xf>
    <xf numFmtId="3" fontId="52" fillId="0" borderId="17" xfId="0" applyNumberFormat="1" applyFont="1" applyBorder="1" applyAlignment="1">
      <alignment horizontal="center"/>
    </xf>
    <xf numFmtId="3" fontId="50" fillId="0" borderId="17" xfId="0" applyNumberFormat="1" applyFont="1" applyBorder="1" applyAlignment="1">
      <alignment/>
    </xf>
    <xf numFmtId="3" fontId="52" fillId="16" borderId="17" xfId="0" applyNumberFormat="1" applyFont="1" applyFill="1" applyBorder="1" applyAlignment="1">
      <alignment horizontal="left"/>
    </xf>
    <xf numFmtId="3" fontId="52" fillId="16" borderId="17" xfId="0" applyNumberFormat="1" applyFont="1" applyFill="1" applyBorder="1" applyAlignment="1">
      <alignment/>
    </xf>
    <xf numFmtId="3" fontId="0" fillId="16" borderId="0" xfId="0" applyNumberFormat="1" applyFill="1" applyAlignment="1">
      <alignment/>
    </xf>
    <xf numFmtId="3" fontId="25" fillId="16" borderId="0" xfId="0" applyNumberFormat="1" applyFont="1" applyFill="1" applyAlignment="1">
      <alignment/>
    </xf>
    <xf numFmtId="3" fontId="26" fillId="16" borderId="0" xfId="0" applyNumberFormat="1" applyFont="1" applyFill="1" applyAlignment="1">
      <alignment/>
    </xf>
    <xf numFmtId="0" fontId="26" fillId="16" borderId="0" xfId="0" applyFont="1" applyFill="1" applyAlignment="1">
      <alignment/>
    </xf>
    <xf numFmtId="3" fontId="26" fillId="18" borderId="18" xfId="0" applyNumberFormat="1" applyFont="1" applyFill="1" applyBorder="1" applyAlignment="1">
      <alignment horizontal="right"/>
    </xf>
    <xf numFmtId="3" fontId="30" fillId="18" borderId="17" xfId="0" applyNumberFormat="1" applyFont="1" applyFill="1" applyBorder="1" applyAlignment="1">
      <alignment horizontal="right"/>
    </xf>
    <xf numFmtId="0" fontId="26" fillId="0" borderId="13" xfId="56" applyFont="1" applyBorder="1" applyAlignment="1">
      <alignment horizontal="center"/>
      <protection/>
    </xf>
    <xf numFmtId="0" fontId="26" fillId="0" borderId="14" xfId="56" applyFont="1" applyBorder="1" applyAlignment="1">
      <alignment horizontal="center"/>
      <protection/>
    </xf>
    <xf numFmtId="0" fontId="26" fillId="0" borderId="15" xfId="56" applyFont="1" applyBorder="1" applyAlignment="1">
      <alignment horizontal="center"/>
      <protection/>
    </xf>
    <xf numFmtId="0" fontId="25" fillId="0" borderId="16" xfId="56" applyFont="1" applyBorder="1" applyAlignment="1">
      <alignment wrapText="1"/>
      <protection/>
    </xf>
    <xf numFmtId="0" fontId="25" fillId="0" borderId="18" xfId="56" applyBorder="1">
      <alignment/>
      <protection/>
    </xf>
    <xf numFmtId="0" fontId="25" fillId="0" borderId="16" xfId="56" applyBorder="1" applyAlignment="1">
      <alignment horizontal="left" indent="3"/>
      <protection/>
    </xf>
    <xf numFmtId="3" fontId="25" fillId="0" borderId="18" xfId="56" applyNumberFormat="1" applyBorder="1">
      <alignment/>
      <protection/>
    </xf>
    <xf numFmtId="0" fontId="25" fillId="0" borderId="16" xfId="56" applyFont="1" applyBorder="1" applyAlignment="1">
      <alignment horizontal="left" indent="3"/>
      <protection/>
    </xf>
    <xf numFmtId="0" fontId="26" fillId="0" borderId="16" xfId="56" applyFont="1" applyBorder="1" applyAlignment="1">
      <alignment horizontal="left" indent="3"/>
      <protection/>
    </xf>
    <xf numFmtId="3" fontId="26" fillId="0" borderId="18" xfId="56" applyNumberFormat="1" applyFont="1" applyBorder="1">
      <alignment/>
      <protection/>
    </xf>
    <xf numFmtId="0" fontId="25" fillId="0" borderId="16" xfId="56" applyFont="1" applyBorder="1">
      <alignment/>
      <protection/>
    </xf>
    <xf numFmtId="0" fontId="25" fillId="0" borderId="16" xfId="56" applyFont="1" applyBorder="1" applyAlignment="1">
      <alignment horizontal="left" wrapText="1" indent="3"/>
      <protection/>
    </xf>
    <xf numFmtId="0" fontId="26" fillId="0" borderId="16" xfId="56" applyFont="1" applyBorder="1">
      <alignment/>
      <protection/>
    </xf>
    <xf numFmtId="0" fontId="26" fillId="0" borderId="30" xfId="56" applyFont="1" applyBorder="1">
      <alignment/>
      <protection/>
    </xf>
    <xf numFmtId="3" fontId="26" fillId="0" borderId="31" xfId="56" applyNumberFormat="1" applyFont="1" applyBorder="1">
      <alignment/>
      <protection/>
    </xf>
    <xf numFmtId="3" fontId="26" fillId="0" borderId="34" xfId="56" applyNumberFormat="1" applyFont="1" applyBorder="1">
      <alignment/>
      <protection/>
    </xf>
    <xf numFmtId="3" fontId="26" fillId="19" borderId="17" xfId="0" applyNumberFormat="1" applyFont="1" applyFill="1" applyBorder="1" applyAlignment="1">
      <alignment/>
    </xf>
    <xf numFmtId="3" fontId="25" fillId="19" borderId="17" xfId="0" applyNumberFormat="1" applyFont="1" applyFill="1" applyBorder="1" applyAlignment="1">
      <alignment/>
    </xf>
    <xf numFmtId="0" fontId="32" fillId="18" borderId="24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3" fontId="25" fillId="0" borderId="17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168" fontId="0" fillId="0" borderId="17" xfId="0" applyNumberFormat="1" applyBorder="1" applyAlignment="1">
      <alignment/>
    </xf>
    <xf numFmtId="3" fontId="47" fillId="0" borderId="17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32" fillId="14" borderId="17" xfId="0" applyFont="1" applyFill="1" applyBorder="1" applyAlignment="1">
      <alignment horizontal="left"/>
    </xf>
    <xf numFmtId="3" fontId="29" fillId="14" borderId="17" xfId="0" applyNumberFormat="1" applyFont="1" applyFill="1" applyBorder="1" applyAlignment="1">
      <alignment wrapText="1"/>
    </xf>
    <xf numFmtId="3" fontId="26" fillId="14" borderId="18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0" fontId="19" fillId="0" borderId="0" xfId="0" applyFont="1" applyFill="1" applyAlignment="1" applyProtection="1">
      <alignment wrapText="1"/>
      <protection/>
    </xf>
    <xf numFmtId="0" fontId="25" fillId="0" borderId="0" xfId="55">
      <alignment/>
      <protection/>
    </xf>
    <xf numFmtId="0" fontId="55" fillId="0" borderId="0" xfId="55" applyFont="1" applyFill="1" applyAlignment="1" applyProtection="1">
      <alignment horizontal="centerContinuous" vertical="center"/>
      <protection/>
    </xf>
    <xf numFmtId="0" fontId="56" fillId="0" borderId="0" xfId="55" applyFont="1" applyFill="1" applyAlignment="1" applyProtection="1">
      <alignment horizontal="centerContinuous"/>
      <protection/>
    </xf>
    <xf numFmtId="0" fontId="57" fillId="0" borderId="35" xfId="55" applyFont="1" applyFill="1" applyBorder="1" applyAlignment="1" applyProtection="1">
      <alignment horizontal="center" vertical="center" wrapText="1"/>
      <protection/>
    </xf>
    <xf numFmtId="0" fontId="57" fillId="0" borderId="36" xfId="55" applyFont="1" applyFill="1" applyBorder="1" applyAlignment="1" applyProtection="1">
      <alignment horizontal="center" vertical="center" wrapText="1"/>
      <protection/>
    </xf>
    <xf numFmtId="0" fontId="55" fillId="0" borderId="10" xfId="55" applyFont="1" applyFill="1" applyBorder="1" applyAlignment="1" applyProtection="1">
      <alignment horizontal="center" vertical="center" wrapText="1"/>
      <protection/>
    </xf>
    <xf numFmtId="0" fontId="57" fillId="0" borderId="11" xfId="55" applyFont="1" applyFill="1" applyBorder="1" applyAlignment="1" applyProtection="1">
      <alignment horizontal="center" vertical="center" wrapText="1"/>
      <protection/>
    </xf>
    <xf numFmtId="0" fontId="57" fillId="0" borderId="12" xfId="55" applyFont="1" applyFill="1" applyBorder="1" applyAlignment="1" applyProtection="1">
      <alignment horizontal="center" vertical="center" wrapText="1"/>
      <protection/>
    </xf>
    <xf numFmtId="0" fontId="25" fillId="0" borderId="0" xfId="55" applyAlignment="1">
      <alignment vertical="center"/>
      <protection/>
    </xf>
    <xf numFmtId="0" fontId="28" fillId="0" borderId="17" xfId="0" applyFont="1" applyBorder="1" applyAlignment="1">
      <alignment wrapText="1"/>
    </xf>
    <xf numFmtId="166" fontId="25" fillId="0" borderId="0" xfId="55" applyNumberFormat="1" applyAlignment="1">
      <alignment vertical="center"/>
      <protection/>
    </xf>
    <xf numFmtId="3" fontId="25" fillId="0" borderId="0" xfId="55" applyNumberFormat="1" applyAlignment="1">
      <alignment vertical="center"/>
      <protection/>
    </xf>
    <xf numFmtId="3" fontId="43" fillId="0" borderId="17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8" fillId="0" borderId="0" xfId="55" applyFont="1">
      <alignment/>
      <protection/>
    </xf>
    <xf numFmtId="166" fontId="34" fillId="16" borderId="18" xfId="58" applyNumberFormat="1" applyFont="1" applyFill="1" applyBorder="1" applyAlignment="1" applyProtection="1">
      <alignment vertical="center"/>
      <protection/>
    </xf>
    <xf numFmtId="3" fontId="25" fillId="0" borderId="0" xfId="55" applyNumberFormat="1">
      <alignment/>
      <protection/>
    </xf>
    <xf numFmtId="3" fontId="26" fillId="0" borderId="24" xfId="0" applyNumberFormat="1" applyFont="1" applyBorder="1" applyAlignment="1">
      <alignment horizontal="center"/>
    </xf>
    <xf numFmtId="3" fontId="26" fillId="0" borderId="37" xfId="0" applyNumberFormat="1" applyFont="1" applyBorder="1" applyAlignment="1">
      <alignment horizontal="center"/>
    </xf>
    <xf numFmtId="3" fontId="26" fillId="0" borderId="38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55" fillId="0" borderId="10" xfId="55" applyFont="1" applyFill="1" applyBorder="1" applyAlignment="1" applyProtection="1">
      <alignment horizontal="center" vertical="center" wrapText="1"/>
      <protection/>
    </xf>
    <xf numFmtId="0" fontId="55" fillId="0" borderId="39" xfId="55" applyFont="1" applyFill="1" applyBorder="1" applyAlignment="1" applyProtection="1">
      <alignment horizontal="center" vertical="center" wrapText="1"/>
      <protection/>
    </xf>
    <xf numFmtId="0" fontId="55" fillId="0" borderId="40" xfId="55" applyFont="1" applyFill="1" applyBorder="1" applyAlignment="1" applyProtection="1">
      <alignment horizontal="center" vertical="center" wrapText="1"/>
      <protection/>
    </xf>
    <xf numFmtId="0" fontId="57" fillId="0" borderId="11" xfId="55" applyFont="1" applyFill="1" applyBorder="1" applyAlignment="1" applyProtection="1">
      <alignment horizontal="center" vertical="center" wrapText="1"/>
      <protection/>
    </xf>
    <xf numFmtId="0" fontId="57" fillId="0" borderId="32" xfId="55" applyFont="1" applyFill="1" applyBorder="1" applyAlignment="1" applyProtection="1">
      <alignment horizontal="center" vertical="center" wrapText="1"/>
      <protection/>
    </xf>
    <xf numFmtId="0" fontId="57" fillId="0" borderId="12" xfId="55" applyFont="1" applyFill="1" applyBorder="1" applyAlignment="1" applyProtection="1">
      <alignment horizontal="center" vertical="center" wrapText="1"/>
      <protection/>
    </xf>
    <xf numFmtId="0" fontId="57" fillId="0" borderId="33" xfId="55" applyFont="1" applyFill="1" applyBorder="1" applyAlignment="1" applyProtection="1">
      <alignment horizontal="center" vertical="center" wrapText="1"/>
      <protection/>
    </xf>
    <xf numFmtId="3" fontId="26" fillId="0" borderId="17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50" fillId="0" borderId="28" xfId="0" applyFont="1" applyBorder="1" applyAlignment="1">
      <alignment horizontal="right"/>
    </xf>
    <xf numFmtId="0" fontId="47" fillId="0" borderId="0" xfId="58" applyFont="1" applyFill="1" applyAlignment="1" applyProtection="1">
      <alignment horizontal="center" wrapText="1"/>
      <protection/>
    </xf>
    <xf numFmtId="0" fontId="47" fillId="0" borderId="0" xfId="58" applyFont="1" applyFill="1" applyAlignment="1" applyProtection="1">
      <alignment horizontal="center"/>
      <protection/>
    </xf>
    <xf numFmtId="0" fontId="27" fillId="0" borderId="0" xfId="58" applyFont="1" applyFill="1" applyAlignment="1" applyProtection="1">
      <alignment horizontal="center" textRotation="180"/>
      <protection locked="0"/>
    </xf>
    <xf numFmtId="0" fontId="46" fillId="0" borderId="41" xfId="58" applyFont="1" applyFill="1" applyBorder="1" applyAlignment="1" applyProtection="1">
      <alignment horizontal="left" vertical="center" indent="1"/>
      <protection/>
    </xf>
    <xf numFmtId="0" fontId="46" fillId="0" borderId="42" xfId="58" applyFont="1" applyFill="1" applyBorder="1" applyAlignment="1" applyProtection="1">
      <alignment horizontal="left" vertical="center" indent="1"/>
      <protection/>
    </xf>
    <xf numFmtId="0" fontId="46" fillId="0" borderId="43" xfId="58" applyFont="1" applyFill="1" applyBorder="1" applyAlignment="1" applyProtection="1">
      <alignment horizontal="left" vertical="center" indent="1"/>
      <protection/>
    </xf>
    <xf numFmtId="0" fontId="38" fillId="0" borderId="0" xfId="0" applyFont="1" applyFill="1" applyAlignment="1">
      <alignment horizontal="center"/>
    </xf>
    <xf numFmtId="0" fontId="25" fillId="0" borderId="0" xfId="56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 textRotation="180"/>
      <protection/>
    </xf>
    <xf numFmtId="0" fontId="26" fillId="0" borderId="0" xfId="56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44" fillId="0" borderId="0" xfId="57" applyFont="1" applyFill="1" applyAlignment="1">
      <alignment horizontal="left"/>
      <protection/>
    </xf>
    <xf numFmtId="166" fontId="43" fillId="0" borderId="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26" fillId="0" borderId="44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26" fillId="0" borderId="19" xfId="57" applyFont="1" applyFill="1" applyBorder="1" applyAlignment="1">
      <alignment horizontal="center" vertical="center" wrapText="1"/>
      <protection/>
    </xf>
    <xf numFmtId="0" fontId="26" fillId="0" borderId="14" xfId="57" applyFont="1" applyFill="1" applyBorder="1" applyAlignment="1">
      <alignment horizontal="center" vertical="center" wrapText="1"/>
      <protection/>
    </xf>
    <xf numFmtId="0" fontId="26" fillId="0" borderId="20" xfId="57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32" fillId="0" borderId="17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3" fillId="0" borderId="0" xfId="0" applyFont="1" applyFill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1. olvasat-1" xfId="55"/>
    <cellStyle name="Normál_köteleő,önként vállalt feladat megoszlása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G_H~1\AppData\Local\Temp\mell&#233;klet%20a%20rendelethe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0</v>
          </cell>
          <cell r="D34">
            <v>0</v>
          </cell>
        </row>
      </sheetData>
      <sheetData sheetId="2">
        <row r="36">
          <cell r="E36">
            <v>0</v>
          </cell>
        </row>
        <row r="55">
          <cell r="E55">
            <v>0</v>
          </cell>
        </row>
        <row r="69">
          <cell r="B69">
            <v>0</v>
          </cell>
        </row>
      </sheetData>
      <sheetData sheetId="5">
        <row r="12">
          <cell r="B12">
            <v>0</v>
          </cell>
        </row>
      </sheetData>
      <sheetData sheetId="6">
        <row r="36">
          <cell r="B36">
            <v>0</v>
          </cell>
        </row>
      </sheetData>
      <sheetData sheetId="7"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80">
          <cell r="D80">
            <v>0</v>
          </cell>
        </row>
      </sheetData>
      <sheetData sheetId="9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>
        <row r="29">
          <cell r="E29">
            <v>0</v>
          </cell>
        </row>
        <row r="39">
          <cell r="E39">
            <v>0</v>
          </cell>
        </row>
      </sheetData>
      <sheetData sheetId="14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6">
        <row r="25">
          <cell r="B25">
            <v>0</v>
          </cell>
        </row>
        <row r="41"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2"/>
  <sheetViews>
    <sheetView tabSelected="1" zoomScalePageLayoutView="0" workbookViewId="0" topLeftCell="A58">
      <selection activeCell="F14" sqref="F14"/>
    </sheetView>
  </sheetViews>
  <sheetFormatPr defaultColWidth="9.00390625" defaultRowHeight="12.75"/>
  <cols>
    <col min="1" max="1" width="103.50390625" style="197" customWidth="1"/>
    <col min="2" max="2" width="16.625" style="197" hidden="1" customWidth="1"/>
    <col min="3" max="3" width="16.375" style="197" customWidth="1"/>
    <col min="4" max="4" width="9.375" style="197" customWidth="1"/>
    <col min="5" max="5" width="13.00390625" style="197" bestFit="1" customWidth="1"/>
    <col min="6" max="16384" width="9.375" style="197" customWidth="1"/>
  </cols>
  <sheetData>
    <row r="1" spans="1:3" ht="13.5" customHeight="1">
      <c r="A1" s="316" t="s">
        <v>90</v>
      </c>
      <c r="B1" s="316"/>
      <c r="C1" s="316"/>
    </row>
    <row r="2" ht="9" customHeight="1"/>
    <row r="3" spans="1:3" ht="15">
      <c r="A3" s="317" t="s">
        <v>332</v>
      </c>
      <c r="B3" s="317"/>
      <c r="C3" s="85"/>
    </row>
    <row r="4" ht="13.5" customHeight="1">
      <c r="C4" s="198" t="s">
        <v>255</v>
      </c>
    </row>
    <row r="5" spans="1:3" ht="12.75" customHeight="1">
      <c r="A5" s="318" t="s">
        <v>91</v>
      </c>
      <c r="B5" s="318" t="s">
        <v>92</v>
      </c>
      <c r="C5" s="318" t="s">
        <v>93</v>
      </c>
    </row>
    <row r="6" spans="1:3" ht="9.75" customHeight="1">
      <c r="A6" s="318"/>
      <c r="B6" s="318"/>
      <c r="C6" s="318"/>
    </row>
    <row r="7" spans="1:6" ht="16.5" customHeight="1">
      <c r="A7" s="199" t="s">
        <v>256</v>
      </c>
      <c r="B7" s="200">
        <v>126093307</v>
      </c>
      <c r="C7" s="201">
        <v>129069263</v>
      </c>
      <c r="F7" s="202"/>
    </row>
    <row r="8" spans="1:3" ht="16.5" customHeight="1">
      <c r="A8" s="203" t="s">
        <v>94</v>
      </c>
      <c r="B8" s="200">
        <v>108412267</v>
      </c>
      <c r="C8" s="201">
        <v>114892975</v>
      </c>
    </row>
    <row r="9" spans="1:3" ht="16.5" customHeight="1">
      <c r="A9" s="204" t="s">
        <v>95</v>
      </c>
      <c r="B9" s="200">
        <v>125661209</v>
      </c>
      <c r="C9" s="201">
        <v>140001957</v>
      </c>
    </row>
    <row r="10" spans="1:3" ht="16.5" customHeight="1">
      <c r="A10" s="205" t="s">
        <v>96</v>
      </c>
      <c r="B10" s="200">
        <v>4359630</v>
      </c>
      <c r="C10" s="201">
        <v>4502790</v>
      </c>
    </row>
    <row r="11" spans="1:6" ht="16.5" customHeight="1">
      <c r="A11" s="205" t="s">
        <v>97</v>
      </c>
      <c r="B11" s="200">
        <f>+'[1]2.3.-2.6.'!B12</f>
        <v>0</v>
      </c>
      <c r="C11" s="201">
        <v>27221810</v>
      </c>
      <c r="D11" s="48"/>
      <c r="E11" s="202"/>
      <c r="F11" s="202"/>
    </row>
    <row r="12" spans="1:3" ht="16.5" customHeight="1">
      <c r="A12" s="205" t="s">
        <v>98</v>
      </c>
      <c r="B12" s="200"/>
      <c r="C12" s="201">
        <f>SUM(B12:B12)</f>
        <v>0</v>
      </c>
    </row>
    <row r="13" spans="1:3" ht="16.5" customHeight="1">
      <c r="A13" s="204" t="s">
        <v>99</v>
      </c>
      <c r="B13" s="200"/>
      <c r="C13" s="201">
        <f>SUM(B13:B13)</f>
        <v>0</v>
      </c>
    </row>
    <row r="14" spans="1:3" s="206" customFormat="1" ht="16.5" customHeight="1">
      <c r="A14" s="204" t="s">
        <v>100</v>
      </c>
      <c r="B14" s="200"/>
      <c r="C14" s="201">
        <f>SUM(B14:B14)</f>
        <v>0</v>
      </c>
    </row>
    <row r="15" spans="1:3" ht="16.5" customHeight="1">
      <c r="A15" s="204" t="s">
        <v>101</v>
      </c>
      <c r="B15" s="200"/>
      <c r="C15" s="201">
        <f>SUM(B15:B15)</f>
        <v>0</v>
      </c>
    </row>
    <row r="16" spans="1:3" ht="16.5" customHeight="1">
      <c r="A16" s="204" t="s">
        <v>102</v>
      </c>
      <c r="B16" s="200">
        <v>98468894</v>
      </c>
      <c r="C16" s="201">
        <v>74904602</v>
      </c>
    </row>
    <row r="17" spans="1:3" ht="16.5" customHeight="1">
      <c r="A17" s="207" t="s">
        <v>103</v>
      </c>
      <c r="B17" s="280">
        <f>SUM(B7:B16)</f>
        <v>462995307</v>
      </c>
      <c r="C17" s="201">
        <f>SUM(C7:C16)</f>
        <v>490593397</v>
      </c>
    </row>
    <row r="18" spans="1:3" s="206" customFormat="1" ht="20.25" customHeight="1">
      <c r="A18" s="209" t="s">
        <v>257</v>
      </c>
      <c r="B18" s="69">
        <v>322386992</v>
      </c>
      <c r="C18" s="201">
        <v>147575973</v>
      </c>
    </row>
    <row r="19" spans="1:3" s="206" customFormat="1" ht="16.5" customHeight="1">
      <c r="A19" s="208" t="s">
        <v>104</v>
      </c>
      <c r="B19" s="69">
        <v>33900000</v>
      </c>
      <c r="C19" s="280">
        <v>44900000</v>
      </c>
    </row>
    <row r="20" spans="1:3" ht="16.5" customHeight="1">
      <c r="A20" s="210" t="s">
        <v>105</v>
      </c>
      <c r="B20" s="200"/>
      <c r="C20" s="201">
        <f aca="true" t="shared" si="0" ref="C20:C50">SUM(B20:B20)</f>
        <v>0</v>
      </c>
    </row>
    <row r="21" spans="1:3" ht="16.5" customHeight="1">
      <c r="A21" s="211" t="s">
        <v>106</v>
      </c>
      <c r="B21" s="200">
        <v>13443000</v>
      </c>
      <c r="C21" s="201">
        <v>9113573</v>
      </c>
    </row>
    <row r="22" spans="1:6" ht="16.5" customHeight="1">
      <c r="A22" s="203" t="s">
        <v>107</v>
      </c>
      <c r="B22" s="200">
        <v>100000</v>
      </c>
      <c r="C22" s="201">
        <v>0</v>
      </c>
      <c r="F22" s="202"/>
    </row>
    <row r="23" spans="1:6" ht="16.5" customHeight="1">
      <c r="A23" s="210" t="s">
        <v>108</v>
      </c>
      <c r="B23" s="200">
        <v>0</v>
      </c>
      <c r="C23" s="201">
        <f t="shared" si="0"/>
        <v>0</v>
      </c>
      <c r="F23" s="202"/>
    </row>
    <row r="24" spans="1:3" ht="16.5" customHeight="1">
      <c r="A24" s="210" t="s">
        <v>109</v>
      </c>
      <c r="B24" s="200">
        <v>0</v>
      </c>
      <c r="C24" s="201">
        <f t="shared" si="0"/>
        <v>0</v>
      </c>
    </row>
    <row r="25" spans="1:3" ht="16.5" customHeight="1">
      <c r="A25" s="203" t="s">
        <v>110</v>
      </c>
      <c r="B25" s="200">
        <v>612000</v>
      </c>
      <c r="C25" s="201">
        <v>1057532</v>
      </c>
    </row>
    <row r="26" spans="1:3" ht="16.5" customHeight="1">
      <c r="A26" s="205" t="s">
        <v>111</v>
      </c>
      <c r="B26" s="200"/>
      <c r="C26" s="201">
        <f t="shared" si="0"/>
        <v>0</v>
      </c>
    </row>
    <row r="27" spans="1:50" ht="16.5" customHeight="1">
      <c r="A27" s="203" t="s">
        <v>112</v>
      </c>
      <c r="B27" s="200"/>
      <c r="C27" s="201">
        <f t="shared" si="0"/>
        <v>0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</row>
    <row r="28" spans="1:50" s="213" customFormat="1" ht="16.5" customHeight="1">
      <c r="A28" s="203" t="s">
        <v>113</v>
      </c>
      <c r="B28" s="69"/>
      <c r="C28" s="201">
        <f t="shared" si="0"/>
        <v>0</v>
      </c>
      <c r="D28" s="206"/>
      <c r="E28" s="206"/>
      <c r="F28" s="212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</row>
    <row r="29" spans="1:50" ht="16.5" customHeight="1">
      <c r="A29" s="205" t="s">
        <v>114</v>
      </c>
      <c r="B29" s="281">
        <v>0</v>
      </c>
      <c r="C29" s="201">
        <f t="shared" si="0"/>
        <v>0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</row>
    <row r="30" spans="1:50" ht="16.5" customHeight="1">
      <c r="A30" s="209" t="s">
        <v>115</v>
      </c>
      <c r="B30" s="69">
        <f>SUM(B20:B29)</f>
        <v>14155000</v>
      </c>
      <c r="C30" s="201">
        <f>SUM(C20:C29)</f>
        <v>10171105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</row>
    <row r="31" spans="1:50" ht="16.5" customHeight="1">
      <c r="A31" s="214"/>
      <c r="B31" s="69"/>
      <c r="C31" s="201">
        <f t="shared" si="0"/>
        <v>0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</row>
    <row r="32" spans="1:3" ht="16.5" customHeight="1">
      <c r="A32" s="211" t="s">
        <v>116</v>
      </c>
      <c r="B32" s="69"/>
      <c r="C32" s="201">
        <f t="shared" si="0"/>
        <v>0</v>
      </c>
    </row>
    <row r="33" spans="1:3" ht="16.5" customHeight="1">
      <c r="A33" s="211" t="s">
        <v>117</v>
      </c>
      <c r="B33" s="200"/>
      <c r="C33" s="201">
        <f t="shared" si="0"/>
        <v>0</v>
      </c>
    </row>
    <row r="34" spans="1:3" ht="16.5" customHeight="1">
      <c r="A34" s="203" t="s">
        <v>118</v>
      </c>
      <c r="B34" s="200">
        <v>0</v>
      </c>
      <c r="C34" s="201">
        <f t="shared" si="0"/>
        <v>0</v>
      </c>
    </row>
    <row r="35" spans="1:3" ht="16.5" customHeight="1">
      <c r="A35" s="209" t="s">
        <v>119</v>
      </c>
      <c r="B35" s="69">
        <f>SUM(B32:B34)</f>
        <v>0</v>
      </c>
      <c r="C35" s="201">
        <f t="shared" si="0"/>
        <v>0</v>
      </c>
    </row>
    <row r="36" spans="1:3" ht="16.5" customHeight="1">
      <c r="A36" s="209" t="s">
        <v>120</v>
      </c>
      <c r="B36" s="69">
        <f>+B17+B19+B30+B35+B18</f>
        <v>833437299</v>
      </c>
      <c r="C36" s="201">
        <f>C17+C18+C19+C30</f>
        <v>693240475</v>
      </c>
    </row>
    <row r="37" spans="1:3" ht="16.5" customHeight="1">
      <c r="A37" s="203"/>
      <c r="B37" s="200"/>
      <c r="C37" s="201">
        <f t="shared" si="0"/>
        <v>0</v>
      </c>
    </row>
    <row r="38" spans="1:3" ht="16.5" customHeight="1">
      <c r="A38" s="203" t="s">
        <v>121</v>
      </c>
      <c r="B38" s="200"/>
      <c r="C38" s="201">
        <f t="shared" si="0"/>
        <v>0</v>
      </c>
    </row>
    <row r="39" spans="1:3" ht="16.5" customHeight="1">
      <c r="A39" s="203" t="s">
        <v>122</v>
      </c>
      <c r="B39" s="200"/>
      <c r="C39" s="201">
        <f t="shared" si="0"/>
        <v>0</v>
      </c>
    </row>
    <row r="40" spans="1:3" ht="16.5" customHeight="1">
      <c r="A40" s="203" t="s">
        <v>123</v>
      </c>
      <c r="B40" s="200">
        <v>308865189</v>
      </c>
      <c r="C40" s="201">
        <v>307379292</v>
      </c>
    </row>
    <row r="41" spans="1:3" ht="16.5" customHeight="1">
      <c r="A41" s="203" t="s">
        <v>124</v>
      </c>
      <c r="B41" s="200"/>
      <c r="C41" s="201">
        <f t="shared" si="0"/>
        <v>0</v>
      </c>
    </row>
    <row r="42" spans="1:3" ht="16.5" customHeight="1">
      <c r="A42" s="203" t="s">
        <v>125</v>
      </c>
      <c r="B42" s="69"/>
      <c r="C42" s="201">
        <f t="shared" si="0"/>
        <v>0</v>
      </c>
    </row>
    <row r="43" spans="1:3" ht="16.5" customHeight="1">
      <c r="A43" s="205" t="s">
        <v>126</v>
      </c>
      <c r="B43" s="69"/>
      <c r="C43" s="201">
        <f t="shared" si="0"/>
        <v>0</v>
      </c>
    </row>
    <row r="44" spans="1:3" ht="16.5" customHeight="1">
      <c r="A44" s="205" t="s">
        <v>127</v>
      </c>
      <c r="B44" s="69"/>
      <c r="C44" s="201">
        <f t="shared" si="0"/>
        <v>0</v>
      </c>
    </row>
    <row r="45" spans="1:3" ht="16.5" customHeight="1">
      <c r="A45" s="209" t="s">
        <v>128</v>
      </c>
      <c r="B45" s="69">
        <f>SUM(B38:B44)</f>
        <v>308865189</v>
      </c>
      <c r="C45" s="201">
        <f>SUM(C38:C44)</f>
        <v>307379292</v>
      </c>
    </row>
    <row r="46" spans="1:3" ht="4.5" customHeight="1">
      <c r="A46" s="203"/>
      <c r="B46" s="69"/>
      <c r="C46" s="201">
        <f t="shared" si="0"/>
        <v>0</v>
      </c>
    </row>
    <row r="47" spans="1:3" ht="16.5" customHeight="1">
      <c r="A47" s="209" t="s">
        <v>129</v>
      </c>
      <c r="B47" s="69">
        <f>+B36+B45</f>
        <v>1142302488</v>
      </c>
      <c r="C47" s="201">
        <f>C36+C45</f>
        <v>1000619767</v>
      </c>
    </row>
    <row r="48" spans="1:3" ht="16.5" customHeight="1">
      <c r="A48" s="210" t="s">
        <v>130</v>
      </c>
      <c r="B48" s="200"/>
      <c r="C48" s="201">
        <f t="shared" si="0"/>
        <v>0</v>
      </c>
    </row>
    <row r="49" spans="1:3" ht="16.5" customHeight="1">
      <c r="A49" s="215" t="s">
        <v>131</v>
      </c>
      <c r="B49" s="200"/>
      <c r="C49" s="201">
        <f t="shared" si="0"/>
        <v>0</v>
      </c>
    </row>
    <row r="50" spans="1:3" ht="16.5" customHeight="1">
      <c r="A50" s="210" t="s">
        <v>132</v>
      </c>
      <c r="B50" s="200"/>
      <c r="C50" s="201">
        <f t="shared" si="0"/>
        <v>0</v>
      </c>
    </row>
    <row r="51" spans="1:3" ht="16.5" customHeight="1">
      <c r="A51" s="210" t="s">
        <v>133</v>
      </c>
      <c r="B51" s="200"/>
      <c r="C51" s="201">
        <f aca="true" t="shared" si="1" ref="C51:C81">SUM(B51:B51)</f>
        <v>0</v>
      </c>
    </row>
    <row r="52" spans="1:3" ht="16.5" customHeight="1">
      <c r="A52" s="216" t="s">
        <v>134</v>
      </c>
      <c r="B52" s="281">
        <v>0</v>
      </c>
      <c r="C52" s="201">
        <f t="shared" si="1"/>
        <v>0</v>
      </c>
    </row>
    <row r="53" spans="1:3" ht="16.5" customHeight="1">
      <c r="A53" s="217" t="s">
        <v>135</v>
      </c>
      <c r="B53" s="69">
        <f>SUM(B48:B52)</f>
        <v>0</v>
      </c>
      <c r="C53" s="201">
        <f t="shared" si="1"/>
        <v>0</v>
      </c>
    </row>
    <row r="54" spans="1:3" ht="6.75" customHeight="1">
      <c r="A54" s="218"/>
      <c r="B54" s="69"/>
      <c r="C54" s="201">
        <f t="shared" si="1"/>
        <v>0</v>
      </c>
    </row>
    <row r="55" spans="1:3" ht="16.5" customHeight="1">
      <c r="A55" s="210" t="s">
        <v>136</v>
      </c>
      <c r="B55" s="219">
        <v>0</v>
      </c>
      <c r="C55" s="201">
        <f t="shared" si="1"/>
        <v>0</v>
      </c>
    </row>
    <row r="56" spans="1:3" ht="16.5" customHeight="1">
      <c r="A56" s="210" t="s">
        <v>137</v>
      </c>
      <c r="B56" s="200"/>
      <c r="C56" s="201">
        <f t="shared" si="1"/>
        <v>0</v>
      </c>
    </row>
    <row r="57" spans="1:3" ht="16.5" customHeight="1">
      <c r="A57" s="203" t="s">
        <v>138</v>
      </c>
      <c r="B57" s="219"/>
      <c r="C57" s="201">
        <f t="shared" si="1"/>
        <v>0</v>
      </c>
    </row>
    <row r="58" spans="1:3" ht="16.5" customHeight="1">
      <c r="A58" s="205" t="s">
        <v>139</v>
      </c>
      <c r="B58" s="200"/>
      <c r="C58" s="201">
        <f t="shared" si="1"/>
        <v>0</v>
      </c>
    </row>
    <row r="59" spans="1:3" ht="16.5" customHeight="1">
      <c r="A59" s="205" t="s">
        <v>140</v>
      </c>
      <c r="B59" s="200"/>
      <c r="C59" s="201">
        <f t="shared" si="1"/>
        <v>0</v>
      </c>
    </row>
    <row r="60" spans="1:3" ht="4.5" customHeight="1">
      <c r="A60" s="220"/>
      <c r="B60" s="200"/>
      <c r="C60" s="201">
        <f t="shared" si="1"/>
        <v>0</v>
      </c>
    </row>
    <row r="61" spans="1:3" ht="16.5" customHeight="1">
      <c r="A61" s="221" t="s">
        <v>141</v>
      </c>
      <c r="B61" s="69">
        <f>SUM(B55:B59)</f>
        <v>0</v>
      </c>
      <c r="C61" s="201">
        <f t="shared" si="1"/>
        <v>0</v>
      </c>
    </row>
    <row r="62" spans="1:3" ht="10.5" customHeight="1">
      <c r="A62" s="220"/>
      <c r="B62" s="219"/>
      <c r="C62" s="201">
        <f t="shared" si="1"/>
        <v>0</v>
      </c>
    </row>
    <row r="63" spans="1:3" ht="16.5" customHeight="1">
      <c r="A63" s="215" t="s">
        <v>142</v>
      </c>
      <c r="B63" s="219"/>
      <c r="C63" s="201">
        <f t="shared" si="1"/>
        <v>0</v>
      </c>
    </row>
    <row r="64" spans="1:3" ht="16.5" customHeight="1">
      <c r="A64" s="210" t="s">
        <v>143</v>
      </c>
      <c r="B64" s="219">
        <f>+'[1]2.7.-2.10'!B36</f>
        <v>0</v>
      </c>
      <c r="C64" s="201">
        <f t="shared" si="1"/>
        <v>0</v>
      </c>
    </row>
    <row r="65" spans="1:3" ht="16.5" customHeight="1">
      <c r="A65" s="210" t="s">
        <v>144</v>
      </c>
      <c r="B65" s="219"/>
      <c r="C65" s="201">
        <f t="shared" si="1"/>
        <v>0</v>
      </c>
    </row>
    <row r="66" spans="1:3" ht="5.25" customHeight="1">
      <c r="A66" s="203"/>
      <c r="B66" s="219"/>
      <c r="C66" s="201">
        <f t="shared" si="1"/>
        <v>0</v>
      </c>
    </row>
    <row r="67" spans="1:3" ht="16.5" customHeight="1">
      <c r="A67" s="222" t="s">
        <v>145</v>
      </c>
      <c r="B67" s="223">
        <f>SUM(B63:B65)</f>
        <v>0</v>
      </c>
      <c r="C67" s="201">
        <f t="shared" si="1"/>
        <v>0</v>
      </c>
    </row>
    <row r="68" spans="1:3" ht="5.25" customHeight="1">
      <c r="A68" s="203"/>
      <c r="B68" s="219"/>
      <c r="C68" s="201">
        <f t="shared" si="1"/>
        <v>0</v>
      </c>
    </row>
    <row r="69" spans="1:3" ht="16.5" customHeight="1">
      <c r="A69" s="207" t="s">
        <v>146</v>
      </c>
      <c r="B69" s="69">
        <f>+B53+B61+B67</f>
        <v>0</v>
      </c>
      <c r="C69" s="201">
        <f t="shared" si="1"/>
        <v>0</v>
      </c>
    </row>
    <row r="70" spans="1:3" ht="3.75" customHeight="1">
      <c r="A70" s="203"/>
      <c r="B70" s="219"/>
      <c r="C70" s="201">
        <f t="shared" si="1"/>
        <v>0</v>
      </c>
    </row>
    <row r="71" spans="1:3" ht="16.5" customHeight="1">
      <c r="A71" s="203" t="s">
        <v>121</v>
      </c>
      <c r="B71" s="200"/>
      <c r="C71" s="201">
        <f t="shared" si="1"/>
        <v>0</v>
      </c>
    </row>
    <row r="72" spans="1:3" ht="16.5" customHeight="1">
      <c r="A72" s="203" t="s">
        <v>122</v>
      </c>
      <c r="B72" s="219"/>
      <c r="C72" s="201">
        <f t="shared" si="1"/>
        <v>0</v>
      </c>
    </row>
    <row r="73" spans="1:3" ht="16.5" customHeight="1">
      <c r="A73" s="203" t="s">
        <v>123</v>
      </c>
      <c r="B73" s="200">
        <v>0</v>
      </c>
      <c r="C73" s="201">
        <f t="shared" si="1"/>
        <v>0</v>
      </c>
    </row>
    <row r="74" spans="1:3" ht="16.5" customHeight="1">
      <c r="A74" s="203" t="s">
        <v>124</v>
      </c>
      <c r="B74" s="200"/>
      <c r="C74" s="201">
        <f t="shared" si="1"/>
        <v>0</v>
      </c>
    </row>
    <row r="75" spans="1:3" ht="16.5" customHeight="1">
      <c r="A75" s="203" t="s">
        <v>125</v>
      </c>
      <c r="B75" s="200"/>
      <c r="C75" s="201">
        <f t="shared" si="1"/>
        <v>0</v>
      </c>
    </row>
    <row r="76" spans="1:3" ht="16.5" customHeight="1">
      <c r="A76" s="205" t="s">
        <v>126</v>
      </c>
      <c r="B76" s="200"/>
      <c r="C76" s="201">
        <f t="shared" si="1"/>
        <v>0</v>
      </c>
    </row>
    <row r="77" spans="1:3" ht="16.5" customHeight="1">
      <c r="A77" s="205" t="s">
        <v>127</v>
      </c>
      <c r="B77" s="200"/>
      <c r="C77" s="201">
        <f t="shared" si="1"/>
        <v>0</v>
      </c>
    </row>
    <row r="78" spans="1:3" ht="16.5" customHeight="1">
      <c r="A78" s="209" t="s">
        <v>128</v>
      </c>
      <c r="B78" s="69">
        <f>SUM(B71:B77)</f>
        <v>0</v>
      </c>
      <c r="C78" s="201">
        <f t="shared" si="1"/>
        <v>0</v>
      </c>
    </row>
    <row r="79" spans="1:3" ht="6.75" customHeight="1">
      <c r="A79" s="214"/>
      <c r="B79" s="219"/>
      <c r="C79" s="201">
        <f t="shared" si="1"/>
        <v>0</v>
      </c>
    </row>
    <row r="80" spans="1:3" ht="16.5" customHeight="1">
      <c r="A80" s="209" t="s">
        <v>147</v>
      </c>
      <c r="B80" s="224">
        <f>+B69+B78</f>
        <v>0</v>
      </c>
      <c r="C80" s="201">
        <f t="shared" si="1"/>
        <v>0</v>
      </c>
    </row>
    <row r="81" spans="1:3" ht="7.5" customHeight="1">
      <c r="A81" s="225"/>
      <c r="B81" s="226"/>
      <c r="C81" s="201">
        <f t="shared" si="1"/>
        <v>0</v>
      </c>
    </row>
    <row r="82" spans="1:3" ht="16.5" customHeight="1">
      <c r="A82" s="227" t="s">
        <v>148</v>
      </c>
      <c r="B82" s="224">
        <f>+B47+B80</f>
        <v>1142302488</v>
      </c>
      <c r="C82" s="201">
        <f>C47</f>
        <v>1000619767</v>
      </c>
    </row>
  </sheetData>
  <sheetProtection/>
  <mergeCells count="5">
    <mergeCell ref="A1:C1"/>
    <mergeCell ref="A3:B3"/>
    <mergeCell ref="A5:A6"/>
    <mergeCell ref="B5:B6"/>
    <mergeCell ref="C5:C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120" workbookViewId="0" topLeftCell="A1">
      <selection activeCell="F5" sqref="F5"/>
    </sheetView>
  </sheetViews>
  <sheetFormatPr defaultColWidth="9.00390625" defaultRowHeight="12.75"/>
  <cols>
    <col min="1" max="1" width="5.625" style="86" customWidth="1"/>
    <col min="2" max="2" width="30.125" style="86" customWidth="1"/>
    <col min="3" max="5" width="11.625" style="86" customWidth="1"/>
    <col min="6" max="6" width="13.00390625" style="86" customWidth="1"/>
    <col min="7" max="7" width="15.125" style="86" customWidth="1"/>
    <col min="8" max="16384" width="9.375" style="86" customWidth="1"/>
  </cols>
  <sheetData>
    <row r="1" spans="1:7" ht="33" customHeight="1">
      <c r="A1" s="354" t="s">
        <v>31</v>
      </c>
      <c r="B1" s="354"/>
      <c r="C1" s="354"/>
      <c r="D1" s="354"/>
      <c r="E1" s="354"/>
      <c r="F1" s="354"/>
      <c r="G1" s="354"/>
    </row>
    <row r="2" spans="1:8" ht="15.75" customHeight="1" thickBot="1">
      <c r="A2" s="87"/>
      <c r="B2" s="87"/>
      <c r="C2" s="87"/>
      <c r="D2" s="355"/>
      <c r="E2" s="355"/>
      <c r="F2" s="362" t="s">
        <v>32</v>
      </c>
      <c r="G2" s="362"/>
      <c r="H2" s="88"/>
    </row>
    <row r="3" spans="1:7" ht="63" customHeight="1">
      <c r="A3" s="358" t="s">
        <v>10</v>
      </c>
      <c r="B3" s="360" t="s">
        <v>33</v>
      </c>
      <c r="C3" s="360" t="s">
        <v>34</v>
      </c>
      <c r="D3" s="360"/>
      <c r="E3" s="360"/>
      <c r="F3" s="360"/>
      <c r="G3" s="356" t="s">
        <v>35</v>
      </c>
    </row>
    <row r="4" spans="1:7" ht="15" thickBot="1">
      <c r="A4" s="359"/>
      <c r="B4" s="361"/>
      <c r="C4" s="196" t="s">
        <v>242</v>
      </c>
      <c r="D4" s="196" t="s">
        <v>249</v>
      </c>
      <c r="E4" s="196" t="s">
        <v>307</v>
      </c>
      <c r="F4" s="196" t="s">
        <v>308</v>
      </c>
      <c r="G4" s="357"/>
    </row>
    <row r="5" spans="1:7" ht="15" thickBot="1">
      <c r="A5" s="89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1">
        <v>7</v>
      </c>
    </row>
    <row r="6" spans="1:7" ht="14.25">
      <c r="A6" s="92" t="s">
        <v>0</v>
      </c>
      <c r="B6" s="93"/>
      <c r="C6" s="94">
        <v>0</v>
      </c>
      <c r="D6" s="94">
        <v>0</v>
      </c>
      <c r="E6" s="94">
        <v>0</v>
      </c>
      <c r="F6" s="94">
        <v>0</v>
      </c>
      <c r="G6" s="95">
        <f>SUM(C6:F6)</f>
        <v>0</v>
      </c>
    </row>
    <row r="7" spans="1:7" ht="14.25">
      <c r="A7" s="96" t="s">
        <v>1</v>
      </c>
      <c r="B7" s="97"/>
      <c r="C7" s="98"/>
      <c r="D7" s="98"/>
      <c r="E7" s="98"/>
      <c r="F7" s="98"/>
      <c r="G7" s="99">
        <f>SUM(C7:F7)</f>
        <v>0</v>
      </c>
    </row>
    <row r="8" spans="1:7" ht="14.25">
      <c r="A8" s="96" t="s">
        <v>2</v>
      </c>
      <c r="B8" s="97"/>
      <c r="C8" s="98"/>
      <c r="D8" s="98"/>
      <c r="E8" s="98"/>
      <c r="F8" s="98"/>
      <c r="G8" s="99">
        <f>SUM(C8:F8)</f>
        <v>0</v>
      </c>
    </row>
    <row r="9" spans="1:7" ht="14.25">
      <c r="A9" s="96" t="s">
        <v>14</v>
      </c>
      <c r="B9" s="97"/>
      <c r="C9" s="98"/>
      <c r="D9" s="98"/>
      <c r="E9" s="98"/>
      <c r="F9" s="98"/>
      <c r="G9" s="99">
        <f>SUM(C9:F9)</f>
        <v>0</v>
      </c>
    </row>
    <row r="10" spans="1:7" ht="15" thickBot="1">
      <c r="A10" s="100" t="s">
        <v>3</v>
      </c>
      <c r="B10" s="101"/>
      <c r="C10" s="102"/>
      <c r="D10" s="102"/>
      <c r="E10" s="102"/>
      <c r="F10" s="102"/>
      <c r="G10" s="99">
        <f>SUM(C10:F10)</f>
        <v>0</v>
      </c>
    </row>
    <row r="11" spans="1:7" ht="15" thickBot="1">
      <c r="A11" s="89" t="s">
        <v>4</v>
      </c>
      <c r="B11" s="103" t="s">
        <v>36</v>
      </c>
      <c r="C11" s="104">
        <f>SUM(C6:C10)</f>
        <v>0</v>
      </c>
      <c r="D11" s="104">
        <f>SUM(D6:D10)</f>
        <v>0</v>
      </c>
      <c r="E11" s="104">
        <f>SUM(E6:E10)</f>
        <v>0</v>
      </c>
      <c r="F11" s="104">
        <f>SUM(F6:F10)</f>
        <v>0</v>
      </c>
      <c r="G11" s="105">
        <f>SUM(G6:G10)</f>
        <v>0</v>
      </c>
    </row>
    <row r="14" spans="1:7" ht="14.25">
      <c r="A14" s="353" t="s">
        <v>73</v>
      </c>
      <c r="B14" s="353"/>
      <c r="C14" s="353"/>
      <c r="D14" s="353"/>
      <c r="E14" s="353"/>
      <c r="F14" s="353"/>
      <c r="G14" s="353"/>
    </row>
    <row r="15" spans="1:7" ht="14.25">
      <c r="A15" s="353"/>
      <c r="B15" s="353"/>
      <c r="C15" s="353"/>
      <c r="D15" s="353"/>
      <c r="E15" s="353"/>
      <c r="F15" s="353"/>
      <c r="G15" s="353"/>
    </row>
  </sheetData>
  <sheetProtection/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37" sqref="D37"/>
    </sheetView>
  </sheetViews>
  <sheetFormatPr defaultColWidth="24.875" defaultRowHeight="12.75"/>
  <cols>
    <col min="1" max="1" width="37.375" style="0" customWidth="1"/>
    <col min="2" max="4" width="11.375" style="0" customWidth="1"/>
    <col min="5" max="5" width="42.375" style="0" customWidth="1"/>
    <col min="6" max="8" width="11.375" style="0" customWidth="1"/>
  </cols>
  <sheetData>
    <row r="1" spans="7:9" ht="12.75">
      <c r="G1" s="57"/>
      <c r="H1" s="57" t="s">
        <v>71</v>
      </c>
      <c r="I1" s="57"/>
    </row>
    <row r="2" spans="1:9" ht="12.75">
      <c r="A2" s="352" t="s">
        <v>218</v>
      </c>
      <c r="B2" s="352"/>
      <c r="C2" s="352"/>
      <c r="D2" s="352"/>
      <c r="E2" s="352"/>
      <c r="F2" s="352"/>
      <c r="G2" s="352"/>
      <c r="H2" s="352"/>
      <c r="I2" s="84"/>
    </row>
    <row r="3" spans="1:9" ht="12.75">
      <c r="A3" s="106"/>
      <c r="B3" s="107"/>
      <c r="C3" s="107"/>
      <c r="D3" s="71"/>
      <c r="E3" s="107"/>
      <c r="G3" s="72"/>
      <c r="H3" s="72" t="s">
        <v>264</v>
      </c>
      <c r="I3" s="72"/>
    </row>
    <row r="4" spans="1:9" ht="12.75">
      <c r="A4" s="363" t="s">
        <v>151</v>
      </c>
      <c r="B4" s="363"/>
      <c r="C4" s="363"/>
      <c r="D4" s="363"/>
      <c r="E4" s="363" t="s">
        <v>152</v>
      </c>
      <c r="F4" s="363"/>
      <c r="G4" s="363"/>
      <c r="H4" s="363"/>
      <c r="I4" s="108"/>
    </row>
    <row r="5" spans="1:9" ht="12.75">
      <c r="A5" s="364" t="s">
        <v>153</v>
      </c>
      <c r="B5" s="366" t="s">
        <v>219</v>
      </c>
      <c r="C5" s="367"/>
      <c r="D5" s="368"/>
      <c r="E5" s="364" t="s">
        <v>153</v>
      </c>
      <c r="F5" s="369" t="s">
        <v>219</v>
      </c>
      <c r="G5" s="369"/>
      <c r="H5" s="369"/>
      <c r="I5" s="109"/>
    </row>
    <row r="6" spans="1:9" ht="12.75">
      <c r="A6" s="365"/>
      <c r="B6" s="110">
        <v>2020</v>
      </c>
      <c r="C6" s="110">
        <v>2021</v>
      </c>
      <c r="D6" s="110">
        <v>2022</v>
      </c>
      <c r="E6" s="365"/>
      <c r="F6" s="110">
        <v>2020</v>
      </c>
      <c r="G6" s="110">
        <v>2021</v>
      </c>
      <c r="H6" s="110">
        <v>2022</v>
      </c>
      <c r="I6" s="109"/>
    </row>
    <row r="7" spans="1:9" ht="24.75" customHeight="1">
      <c r="A7" s="67" t="s">
        <v>154</v>
      </c>
      <c r="B7" s="111">
        <v>481750000</v>
      </c>
      <c r="C7" s="111">
        <f aca="true" t="shared" si="0" ref="C7:D9">+B7*1.02</f>
        <v>491385000</v>
      </c>
      <c r="D7" s="111">
        <f t="shared" si="0"/>
        <v>501212700</v>
      </c>
      <c r="E7" s="30" t="s">
        <v>155</v>
      </c>
      <c r="F7" s="111">
        <v>70000000</v>
      </c>
      <c r="G7" s="111">
        <f>+F7*1.02</f>
        <v>71400000</v>
      </c>
      <c r="H7" s="111">
        <f>+G7*1.02</f>
        <v>72828000</v>
      </c>
      <c r="I7" s="112"/>
    </row>
    <row r="8" spans="1:9" ht="24" customHeight="1">
      <c r="A8" s="31" t="s">
        <v>156</v>
      </c>
      <c r="B8" s="111">
        <v>33900000</v>
      </c>
      <c r="C8" s="111">
        <f t="shared" si="0"/>
        <v>34578000</v>
      </c>
      <c r="D8" s="111">
        <f t="shared" si="0"/>
        <v>35269560</v>
      </c>
      <c r="E8" s="36" t="s">
        <v>157</v>
      </c>
      <c r="F8" s="111">
        <v>13650000</v>
      </c>
      <c r="G8" s="111">
        <f aca="true" t="shared" si="1" ref="G8:H35">+F8*1.02</f>
        <v>13923000</v>
      </c>
      <c r="H8" s="111">
        <f t="shared" si="1"/>
        <v>14201460</v>
      </c>
      <c r="I8" s="112"/>
    </row>
    <row r="9" spans="1:9" ht="12.75" customHeight="1">
      <c r="A9" s="195" t="s">
        <v>158</v>
      </c>
      <c r="B9" s="111">
        <v>15000000</v>
      </c>
      <c r="C9" s="111">
        <f t="shared" si="0"/>
        <v>15300000</v>
      </c>
      <c r="D9" s="111">
        <f t="shared" si="0"/>
        <v>15606000</v>
      </c>
      <c r="E9" s="30" t="s">
        <v>159</v>
      </c>
      <c r="F9" s="111">
        <v>90000000</v>
      </c>
      <c r="G9" s="111">
        <f t="shared" si="1"/>
        <v>91800000</v>
      </c>
      <c r="H9" s="111">
        <f t="shared" si="1"/>
        <v>93636000</v>
      </c>
      <c r="I9" s="112"/>
    </row>
    <row r="10" spans="1:9" ht="12.75" customHeight="1">
      <c r="A10" s="195" t="s">
        <v>160</v>
      </c>
      <c r="B10" s="111">
        <f>+'[1]1'!B10*1.02</f>
        <v>0</v>
      </c>
      <c r="C10" s="111">
        <f aca="true" t="shared" si="2" ref="C10:D34">+B10*1.02</f>
        <v>0</v>
      </c>
      <c r="D10" s="111">
        <f t="shared" si="2"/>
        <v>0</v>
      </c>
      <c r="E10" s="30" t="s">
        <v>161</v>
      </c>
      <c r="F10" s="111">
        <v>37000000</v>
      </c>
      <c r="G10" s="111">
        <f t="shared" si="1"/>
        <v>37740000</v>
      </c>
      <c r="H10" s="111">
        <f t="shared" si="1"/>
        <v>38494800</v>
      </c>
      <c r="I10" s="112"/>
    </row>
    <row r="11" spans="1:9" ht="12.75" customHeight="1">
      <c r="A11" s="30"/>
      <c r="B11" s="111">
        <f>+'[1]1'!B11*1.02</f>
        <v>0</v>
      </c>
      <c r="C11" s="111">
        <f t="shared" si="2"/>
        <v>0</v>
      </c>
      <c r="D11" s="111">
        <f t="shared" si="2"/>
        <v>0</v>
      </c>
      <c r="E11" s="30" t="s">
        <v>162</v>
      </c>
      <c r="F11" s="111">
        <v>260000000</v>
      </c>
      <c r="G11" s="111">
        <f t="shared" si="1"/>
        <v>265200000</v>
      </c>
      <c r="H11" s="111">
        <f t="shared" si="1"/>
        <v>270504000</v>
      </c>
      <c r="I11" s="112"/>
    </row>
    <row r="12" spans="1:9" ht="12.75" customHeight="1">
      <c r="A12" s="34"/>
      <c r="B12" s="111">
        <f>+'[1]1'!B12*1.02</f>
        <v>0</v>
      </c>
      <c r="C12" s="111">
        <f t="shared" si="2"/>
        <v>0</v>
      </c>
      <c r="D12" s="111">
        <f t="shared" si="2"/>
        <v>0</v>
      </c>
      <c r="E12" s="59" t="s">
        <v>163</v>
      </c>
      <c r="F12" s="111">
        <f>+'[1]1'!D12*1.02</f>
        <v>0</v>
      </c>
      <c r="G12" s="111">
        <f t="shared" si="1"/>
        <v>0</v>
      </c>
      <c r="H12" s="111">
        <f t="shared" si="1"/>
        <v>0</v>
      </c>
      <c r="I12" s="112"/>
    </row>
    <row r="13" spans="1:9" ht="12.75" customHeight="1">
      <c r="A13" s="60"/>
      <c r="B13" s="111">
        <f>+'[1]1'!B13*1.02</f>
        <v>0</v>
      </c>
      <c r="C13" s="111">
        <f t="shared" si="2"/>
        <v>0</v>
      </c>
      <c r="D13" s="111">
        <f t="shared" si="2"/>
        <v>0</v>
      </c>
      <c r="E13" s="32" t="s">
        <v>164</v>
      </c>
      <c r="F13" s="111">
        <f>+'[1]1'!D13*1.02</f>
        <v>0</v>
      </c>
      <c r="G13" s="111">
        <f t="shared" si="1"/>
        <v>0</v>
      </c>
      <c r="H13" s="111">
        <f t="shared" si="1"/>
        <v>0</v>
      </c>
      <c r="I13" s="112"/>
    </row>
    <row r="14" spans="1:9" ht="12.75" customHeight="1">
      <c r="A14" s="32"/>
      <c r="B14" s="111">
        <f>+'[1]1'!B14*1.02</f>
        <v>0</v>
      </c>
      <c r="C14" s="111">
        <f t="shared" si="2"/>
        <v>0</v>
      </c>
      <c r="D14" s="111">
        <f t="shared" si="2"/>
        <v>0</v>
      </c>
      <c r="E14" s="61"/>
      <c r="F14" s="111">
        <f>+'[1]1'!D14*1.02</f>
        <v>0</v>
      </c>
      <c r="G14" s="111">
        <f t="shared" si="1"/>
        <v>0</v>
      </c>
      <c r="H14" s="111">
        <f t="shared" si="1"/>
        <v>0</v>
      </c>
      <c r="I14" s="112"/>
    </row>
    <row r="15" spans="1:9" ht="12.75" customHeight="1">
      <c r="A15" s="113" t="s">
        <v>165</v>
      </c>
      <c r="B15" s="111">
        <f>SUM(B7:B14)</f>
        <v>530650000</v>
      </c>
      <c r="C15" s="111">
        <f>SUM(C7:C14)</f>
        <v>541263000</v>
      </c>
      <c r="D15" s="111">
        <f>SUM(D7:D14)</f>
        <v>552088260</v>
      </c>
      <c r="E15" s="114" t="s">
        <v>166</v>
      </c>
      <c r="F15" s="111">
        <f>SUM(F7:F14)</f>
        <v>470650000</v>
      </c>
      <c r="G15" s="111">
        <f t="shared" si="1"/>
        <v>480063000</v>
      </c>
      <c r="H15" s="111">
        <f t="shared" si="1"/>
        <v>489664260</v>
      </c>
      <c r="I15" s="112"/>
    </row>
    <row r="16" spans="1:9" ht="12.75" customHeight="1">
      <c r="A16" s="32"/>
      <c r="B16" s="111">
        <f>+'[1]1'!B16*1.02</f>
        <v>0</v>
      </c>
      <c r="C16" s="111">
        <f t="shared" si="2"/>
        <v>0</v>
      </c>
      <c r="D16" s="111">
        <f t="shared" si="2"/>
        <v>0</v>
      </c>
      <c r="E16" s="32"/>
      <c r="F16" s="111">
        <f>+'[1]1'!D16*1.02</f>
        <v>0</v>
      </c>
      <c r="G16" s="111">
        <f t="shared" si="1"/>
        <v>0</v>
      </c>
      <c r="H16" s="111">
        <f t="shared" si="1"/>
        <v>0</v>
      </c>
      <c r="I16" s="112"/>
    </row>
    <row r="17" spans="1:9" ht="12.75" customHeight="1">
      <c r="A17" s="63" t="s">
        <v>167</v>
      </c>
      <c r="B17" s="111">
        <v>0</v>
      </c>
      <c r="C17" s="111">
        <f t="shared" si="2"/>
        <v>0</v>
      </c>
      <c r="D17" s="111">
        <f t="shared" si="2"/>
        <v>0</v>
      </c>
      <c r="E17" s="63" t="s">
        <v>168</v>
      </c>
      <c r="F17" s="111">
        <v>60000000</v>
      </c>
      <c r="G17" s="111">
        <f t="shared" si="1"/>
        <v>61200000</v>
      </c>
      <c r="H17" s="111">
        <f t="shared" si="1"/>
        <v>62424000</v>
      </c>
      <c r="I17" s="112"/>
    </row>
    <row r="18" spans="1:9" ht="12.75" customHeight="1">
      <c r="A18" s="60"/>
      <c r="B18" s="111">
        <f>+'[1]1'!B18*1.02</f>
        <v>0</v>
      </c>
      <c r="C18" s="111">
        <f t="shared" si="2"/>
        <v>0</v>
      </c>
      <c r="D18" s="111">
        <f t="shared" si="2"/>
        <v>0</v>
      </c>
      <c r="E18" s="64"/>
      <c r="F18" s="111">
        <f>+'[1]1'!D18*1.02</f>
        <v>0</v>
      </c>
      <c r="G18" s="111">
        <f t="shared" si="1"/>
        <v>0</v>
      </c>
      <c r="H18" s="111">
        <f t="shared" si="1"/>
        <v>0</v>
      </c>
      <c r="I18" s="112"/>
    </row>
    <row r="19" spans="1:9" ht="23.25" customHeight="1">
      <c r="A19" s="65" t="s">
        <v>169</v>
      </c>
      <c r="B19" s="111">
        <f>B15+B17</f>
        <v>530650000</v>
      </c>
      <c r="C19" s="111">
        <f>C15+C17</f>
        <v>541263000</v>
      </c>
      <c r="D19" s="111">
        <f>D15+D17</f>
        <v>552088260</v>
      </c>
      <c r="E19" s="114" t="s">
        <v>170</v>
      </c>
      <c r="F19" s="111">
        <f>F15+F17</f>
        <v>530650000</v>
      </c>
      <c r="G19" s="111">
        <f t="shared" si="1"/>
        <v>541263000</v>
      </c>
      <c r="H19" s="111">
        <f t="shared" si="1"/>
        <v>552088260</v>
      </c>
      <c r="I19" s="112"/>
    </row>
    <row r="20" spans="1:9" ht="12.75" customHeight="1">
      <c r="A20" s="36"/>
      <c r="B20" s="111"/>
      <c r="C20" s="111"/>
      <c r="D20" s="111"/>
      <c r="E20" s="32"/>
      <c r="F20" s="111">
        <f>+'[1]1'!D20*1.02</f>
        <v>0</v>
      </c>
      <c r="G20" s="111">
        <f t="shared" si="1"/>
        <v>0</v>
      </c>
      <c r="H20" s="111">
        <f t="shared" si="1"/>
        <v>0</v>
      </c>
      <c r="I20" s="112"/>
    </row>
    <row r="21" spans="1:9" ht="18" customHeight="1">
      <c r="A21" s="31" t="s">
        <v>171</v>
      </c>
      <c r="B21" s="111">
        <v>0</v>
      </c>
      <c r="C21" s="111">
        <f t="shared" si="2"/>
        <v>0</v>
      </c>
      <c r="D21" s="111">
        <f t="shared" si="2"/>
        <v>0</v>
      </c>
      <c r="E21" s="32" t="s">
        <v>172</v>
      </c>
      <c r="F21" s="111">
        <v>0</v>
      </c>
      <c r="G21" s="111">
        <f t="shared" si="1"/>
        <v>0</v>
      </c>
      <c r="H21" s="111">
        <f t="shared" si="1"/>
        <v>0</v>
      </c>
      <c r="I21" s="112"/>
    </row>
    <row r="22" spans="1:9" ht="12.75" customHeight="1">
      <c r="A22" s="31" t="s">
        <v>173</v>
      </c>
      <c r="B22" s="111">
        <f>+'[1]1'!B22*1.02</f>
        <v>0</v>
      </c>
      <c r="C22" s="111">
        <f t="shared" si="2"/>
        <v>0</v>
      </c>
      <c r="D22" s="111">
        <f t="shared" si="2"/>
        <v>0</v>
      </c>
      <c r="E22" s="32" t="s">
        <v>174</v>
      </c>
      <c r="F22" s="111">
        <v>0</v>
      </c>
      <c r="G22" s="111">
        <f t="shared" si="1"/>
        <v>0</v>
      </c>
      <c r="H22" s="111">
        <f t="shared" si="1"/>
        <v>0</v>
      </c>
      <c r="I22" s="112"/>
    </row>
    <row r="23" spans="1:9" ht="12.75" customHeight="1">
      <c r="A23" s="30" t="s">
        <v>145</v>
      </c>
      <c r="B23" s="111">
        <f>+'[1]1'!B23*1.02</f>
        <v>0</v>
      </c>
      <c r="C23" s="111">
        <f t="shared" si="2"/>
        <v>0</v>
      </c>
      <c r="D23" s="111">
        <f t="shared" si="2"/>
        <v>0</v>
      </c>
      <c r="E23" s="32" t="s">
        <v>175</v>
      </c>
      <c r="F23" s="111">
        <v>0</v>
      </c>
      <c r="G23" s="111">
        <f t="shared" si="1"/>
        <v>0</v>
      </c>
      <c r="H23" s="111">
        <f t="shared" si="1"/>
        <v>0</v>
      </c>
      <c r="I23" s="112"/>
    </row>
    <row r="24" spans="1:9" ht="12.75" customHeight="1">
      <c r="A24" s="113" t="s">
        <v>176</v>
      </c>
      <c r="B24" s="111">
        <f>SUM(B21:B23)</f>
        <v>0</v>
      </c>
      <c r="C24" s="111">
        <f t="shared" si="2"/>
        <v>0</v>
      </c>
      <c r="D24" s="111">
        <f t="shared" si="2"/>
        <v>0</v>
      </c>
      <c r="E24" s="114" t="s">
        <v>177</v>
      </c>
      <c r="F24" s="111">
        <f>SUM(F21:F23)</f>
        <v>0</v>
      </c>
      <c r="G24" s="111">
        <f t="shared" si="1"/>
        <v>0</v>
      </c>
      <c r="H24" s="111">
        <f t="shared" si="1"/>
        <v>0</v>
      </c>
      <c r="I24" s="112"/>
    </row>
    <row r="25" spans="1:9" ht="12.75" customHeight="1">
      <c r="A25" s="30"/>
      <c r="B25" s="111"/>
      <c r="C25" s="111"/>
      <c r="D25" s="111"/>
      <c r="E25" s="32"/>
      <c r="F25" s="111">
        <f>+'[1]1'!D25*1.02</f>
        <v>0</v>
      </c>
      <c r="G25" s="111">
        <f t="shared" si="1"/>
        <v>0</v>
      </c>
      <c r="H25" s="111">
        <f t="shared" si="1"/>
        <v>0</v>
      </c>
      <c r="I25" s="112"/>
    </row>
    <row r="26" spans="1:9" ht="12.75" customHeight="1">
      <c r="A26" s="63" t="s">
        <v>178</v>
      </c>
      <c r="B26" s="111">
        <v>20000000</v>
      </c>
      <c r="C26" s="111">
        <f t="shared" si="2"/>
        <v>20400000</v>
      </c>
      <c r="D26" s="111">
        <f t="shared" si="2"/>
        <v>20808000</v>
      </c>
      <c r="E26" s="63" t="s">
        <v>179</v>
      </c>
      <c r="F26" s="111">
        <v>20000000</v>
      </c>
      <c r="G26" s="111">
        <f t="shared" si="1"/>
        <v>20400000</v>
      </c>
      <c r="H26" s="111">
        <f t="shared" si="1"/>
        <v>20808000</v>
      </c>
      <c r="I26" s="112"/>
    </row>
    <row r="27" spans="1:9" ht="12.75" customHeight="1">
      <c r="A27" s="66" t="s">
        <v>180</v>
      </c>
      <c r="B27" s="111">
        <v>20000000</v>
      </c>
      <c r="C27" s="111">
        <v>20400000</v>
      </c>
      <c r="D27" s="111">
        <v>20808000</v>
      </c>
      <c r="E27" s="63"/>
      <c r="F27" s="111">
        <f>+'[1]1'!D27*1.02</f>
        <v>0</v>
      </c>
      <c r="G27" s="111">
        <f t="shared" si="1"/>
        <v>0</v>
      </c>
      <c r="H27" s="111">
        <f t="shared" si="1"/>
        <v>0</v>
      </c>
      <c r="I27" s="112"/>
    </row>
    <row r="28" spans="1:9" ht="12.75" customHeight="1">
      <c r="A28" s="30"/>
      <c r="B28" s="111">
        <f>+'[1]1'!B28*1.02</f>
        <v>0</v>
      </c>
      <c r="C28" s="111">
        <f t="shared" si="2"/>
        <v>0</v>
      </c>
      <c r="D28" s="111">
        <f t="shared" si="2"/>
        <v>0</v>
      </c>
      <c r="E28" s="32"/>
      <c r="F28" s="111">
        <f>+'[1]1'!D28*1.02</f>
        <v>0</v>
      </c>
      <c r="G28" s="111">
        <f t="shared" si="1"/>
        <v>0</v>
      </c>
      <c r="H28" s="111">
        <f t="shared" si="1"/>
        <v>0</v>
      </c>
      <c r="I28" s="112"/>
    </row>
    <row r="29" spans="1:8" ht="23.25" customHeight="1">
      <c r="A29" s="65" t="s">
        <v>181</v>
      </c>
      <c r="B29" s="111">
        <f>SUM(B24:B26)</f>
        <v>20000000</v>
      </c>
      <c r="C29" s="111">
        <f t="shared" si="2"/>
        <v>20400000</v>
      </c>
      <c r="D29" s="111">
        <f t="shared" si="2"/>
        <v>20808000</v>
      </c>
      <c r="E29" s="63" t="s">
        <v>182</v>
      </c>
      <c r="F29" s="111">
        <f>F24+F26</f>
        <v>20000000</v>
      </c>
      <c r="G29" s="111">
        <f t="shared" si="1"/>
        <v>20400000</v>
      </c>
      <c r="H29" s="111">
        <f t="shared" si="1"/>
        <v>20808000</v>
      </c>
    </row>
    <row r="30" spans="1:8" ht="12.75" customHeight="1">
      <c r="A30" s="67"/>
      <c r="B30" s="111">
        <f>+'[1]1'!B30*1.02</f>
        <v>0</v>
      </c>
      <c r="C30" s="111">
        <f t="shared" si="2"/>
        <v>0</v>
      </c>
      <c r="D30" s="111">
        <f t="shared" si="2"/>
        <v>0</v>
      </c>
      <c r="E30" s="61"/>
      <c r="F30" s="111">
        <f>+'[1]1'!D30*1.02</f>
        <v>0</v>
      </c>
      <c r="G30" s="111">
        <f t="shared" si="1"/>
        <v>0</v>
      </c>
      <c r="H30" s="111">
        <f t="shared" si="1"/>
        <v>0</v>
      </c>
    </row>
    <row r="31" spans="1:8" ht="23.25" customHeight="1">
      <c r="A31" s="33" t="s">
        <v>183</v>
      </c>
      <c r="B31" s="111">
        <f>B15</f>
        <v>530650000</v>
      </c>
      <c r="C31" s="111">
        <f t="shared" si="2"/>
        <v>541263000</v>
      </c>
      <c r="D31" s="111">
        <f t="shared" si="2"/>
        <v>552088260</v>
      </c>
      <c r="E31" s="63" t="s">
        <v>184</v>
      </c>
      <c r="F31" s="111">
        <v>0</v>
      </c>
      <c r="G31" s="111">
        <v>0</v>
      </c>
      <c r="H31" s="111">
        <f t="shared" si="1"/>
        <v>0</v>
      </c>
    </row>
    <row r="32" spans="1:8" ht="12.75" customHeight="1">
      <c r="A32" s="68"/>
      <c r="B32" s="111"/>
      <c r="C32" s="111">
        <f t="shared" si="2"/>
        <v>0</v>
      </c>
      <c r="D32" s="111">
        <f t="shared" si="2"/>
        <v>0</v>
      </c>
      <c r="E32" s="64"/>
      <c r="F32" s="111">
        <f>+'[1]1'!D32*1.02</f>
        <v>0</v>
      </c>
      <c r="G32" s="111">
        <f t="shared" si="1"/>
        <v>0</v>
      </c>
      <c r="H32" s="111">
        <f t="shared" si="1"/>
        <v>0</v>
      </c>
    </row>
    <row r="33" spans="1:8" ht="22.5" customHeight="1">
      <c r="A33" s="33" t="s">
        <v>185</v>
      </c>
      <c r="B33" s="111">
        <f>B17+B26</f>
        <v>20000000</v>
      </c>
      <c r="C33" s="111">
        <f t="shared" si="2"/>
        <v>20400000</v>
      </c>
      <c r="D33" s="111">
        <f t="shared" si="2"/>
        <v>20808000</v>
      </c>
      <c r="E33" s="63" t="s">
        <v>186</v>
      </c>
      <c r="F33" s="111">
        <f>+'[1]1'!D33*1.02</f>
        <v>0</v>
      </c>
      <c r="G33" s="111">
        <f t="shared" si="1"/>
        <v>0</v>
      </c>
      <c r="H33" s="111">
        <f t="shared" si="1"/>
        <v>0</v>
      </c>
    </row>
    <row r="34" spans="1:8" ht="12.75" customHeight="1">
      <c r="A34" s="67"/>
      <c r="B34" s="111">
        <f>+'[1]1'!B34*1.02</f>
        <v>0</v>
      </c>
      <c r="C34" s="111">
        <f t="shared" si="2"/>
        <v>0</v>
      </c>
      <c r="D34" s="111">
        <f t="shared" si="2"/>
        <v>0</v>
      </c>
      <c r="E34" s="61"/>
      <c r="F34" s="111">
        <f>+'[1]1'!D34*1.02</f>
        <v>0</v>
      </c>
      <c r="G34" s="111">
        <f t="shared" si="1"/>
        <v>0</v>
      </c>
      <c r="H34" s="111">
        <f t="shared" si="1"/>
        <v>0</v>
      </c>
    </row>
    <row r="35" spans="1:8" ht="12.75" customHeight="1">
      <c r="A35" s="45" t="s">
        <v>187</v>
      </c>
      <c r="B35" s="111">
        <f>B19+B29</f>
        <v>550650000</v>
      </c>
      <c r="C35" s="111">
        <f>C19+C29</f>
        <v>561663000</v>
      </c>
      <c r="D35" s="111">
        <f>D19+D29</f>
        <v>572896260</v>
      </c>
      <c r="E35" s="45" t="s">
        <v>188</v>
      </c>
      <c r="F35" s="111">
        <f>F19+F29</f>
        <v>550650000</v>
      </c>
      <c r="G35" s="111">
        <f t="shared" si="1"/>
        <v>561663000</v>
      </c>
      <c r="H35" s="111">
        <f t="shared" si="1"/>
        <v>572896260</v>
      </c>
    </row>
  </sheetData>
  <sheetProtection/>
  <mergeCells count="7">
    <mergeCell ref="A2:H2"/>
    <mergeCell ref="A4:D4"/>
    <mergeCell ref="E4:H4"/>
    <mergeCell ref="A5:A6"/>
    <mergeCell ref="B5:D5"/>
    <mergeCell ref="E5:E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9">
      <selection activeCell="D47" sqref="D47"/>
    </sheetView>
  </sheetViews>
  <sheetFormatPr defaultColWidth="9.00390625" defaultRowHeight="12.75"/>
  <cols>
    <col min="1" max="1" width="38.125" style="1" customWidth="1"/>
    <col min="2" max="4" width="13.875" style="1" customWidth="1"/>
    <col min="5" max="5" width="27.00390625" style="1" customWidth="1"/>
    <col min="6" max="16384" width="9.375" style="1" customWidth="1"/>
  </cols>
  <sheetData>
    <row r="1" spans="1:5" ht="12.75">
      <c r="A1" s="2"/>
      <c r="B1" s="2"/>
      <c r="C1" s="2"/>
      <c r="D1" s="2"/>
      <c r="E1" s="2" t="s">
        <v>68</v>
      </c>
    </row>
    <row r="2" spans="1:5" ht="21" customHeight="1">
      <c r="A2" s="370" t="s">
        <v>238</v>
      </c>
      <c r="B2" s="371"/>
      <c r="C2" s="371"/>
      <c r="D2" s="371"/>
      <c r="E2" s="371"/>
    </row>
    <row r="3" spans="1:5" ht="20.25" customHeight="1">
      <c r="A3" s="295" t="s">
        <v>37</v>
      </c>
      <c r="B3" s="374" t="s">
        <v>245</v>
      </c>
      <c r="C3" s="374"/>
      <c r="D3" s="374"/>
      <c r="E3" s="374"/>
    </row>
    <row r="4" spans="1:5" ht="10.5" customHeight="1" thickBot="1">
      <c r="A4" s="2"/>
      <c r="B4" s="2"/>
      <c r="C4" s="2"/>
      <c r="D4" s="373"/>
      <c r="E4" s="373"/>
    </row>
    <row r="5" spans="1:5" ht="10.5" customHeight="1" thickBot="1">
      <c r="A5" s="3" t="s">
        <v>38</v>
      </c>
      <c r="B5" s="4" t="s">
        <v>205</v>
      </c>
      <c r="C5" s="4" t="s">
        <v>206</v>
      </c>
      <c r="D5" s="4" t="s">
        <v>250</v>
      </c>
      <c r="E5" s="5" t="s">
        <v>39</v>
      </c>
    </row>
    <row r="6" spans="1:5" ht="10.5" customHeight="1">
      <c r="A6" s="6" t="s">
        <v>40</v>
      </c>
      <c r="B6" s="7"/>
      <c r="C6" s="7"/>
      <c r="D6" s="7"/>
      <c r="E6" s="8">
        <f>SUM(B6:D6)</f>
        <v>0</v>
      </c>
    </row>
    <row r="7" spans="1:5" ht="10.5" customHeight="1">
      <c r="A7" s="9" t="s">
        <v>41</v>
      </c>
      <c r="B7" s="10"/>
      <c r="C7" s="10"/>
      <c r="D7" s="10"/>
      <c r="E7" s="11">
        <f>SUM(B7:D7)</f>
        <v>0</v>
      </c>
    </row>
    <row r="8" spans="1:5" ht="10.5" customHeight="1">
      <c r="A8" s="12" t="s">
        <v>42</v>
      </c>
      <c r="B8" s="13">
        <v>184159906</v>
      </c>
      <c r="C8" s="13"/>
      <c r="D8" s="13">
        <v>7934220</v>
      </c>
      <c r="E8" s="14">
        <f>SUM(B8:D8)</f>
        <v>192094126</v>
      </c>
    </row>
    <row r="9" spans="1:5" ht="10.5" customHeight="1" thickBot="1">
      <c r="A9" s="15"/>
      <c r="B9" s="16"/>
      <c r="C9" s="16"/>
      <c r="D9" s="16"/>
      <c r="E9" s="14">
        <f>SUM(B9:D9)</f>
        <v>0</v>
      </c>
    </row>
    <row r="10" spans="1:5" ht="10.5" customHeight="1" thickBot="1">
      <c r="A10" s="17" t="s">
        <v>43</v>
      </c>
      <c r="B10" s="18">
        <f>B6+SUM(B8:B9)</f>
        <v>184159906</v>
      </c>
      <c r="C10" s="18">
        <f>C6+SUM(C8:C9)</f>
        <v>0</v>
      </c>
      <c r="D10" s="18">
        <f>D6+SUM(D8:D9)</f>
        <v>7934220</v>
      </c>
      <c r="E10" s="19">
        <f>E6+SUM(E8:E9)</f>
        <v>192094126</v>
      </c>
    </row>
    <row r="11" spans="1:5" ht="10.5" customHeight="1" thickBot="1">
      <c r="A11" s="20"/>
      <c r="B11" s="20"/>
      <c r="C11" s="20"/>
      <c r="D11" s="20"/>
      <c r="E11" s="20"/>
    </row>
    <row r="12" spans="1:5" ht="10.5" customHeight="1" thickBot="1">
      <c r="A12" s="3" t="s">
        <v>44</v>
      </c>
      <c r="B12" s="4" t="str">
        <f>B5</f>
        <v>2017.</v>
      </c>
      <c r="C12" s="4" t="str">
        <f>C5</f>
        <v>2018.</v>
      </c>
      <c r="D12" s="4" t="str">
        <f>D5</f>
        <v>2019. után</v>
      </c>
      <c r="E12" s="5" t="s">
        <v>39</v>
      </c>
    </row>
    <row r="13" spans="1:5" ht="10.5" customHeight="1">
      <c r="A13" s="6" t="s">
        <v>45</v>
      </c>
      <c r="B13" s="7"/>
      <c r="C13" s="7"/>
      <c r="D13" s="7"/>
      <c r="E13" s="8">
        <f>SUM(B13:D13)</f>
        <v>0</v>
      </c>
    </row>
    <row r="14" spans="1:5" ht="10.5" customHeight="1">
      <c r="A14" s="21" t="s">
        <v>46</v>
      </c>
      <c r="B14" s="13">
        <v>0</v>
      </c>
      <c r="C14" s="13">
        <v>179557986</v>
      </c>
      <c r="D14" s="13">
        <v>12536140</v>
      </c>
      <c r="E14" s="14">
        <f>SUM(B14:D14)</f>
        <v>192094126</v>
      </c>
    </row>
    <row r="15" spans="1:5" ht="10.5" customHeight="1">
      <c r="A15" s="12" t="s">
        <v>47</v>
      </c>
      <c r="B15" s="13"/>
      <c r="C15" s="13"/>
      <c r="D15" s="13"/>
      <c r="E15" s="14">
        <f>SUM(B15:D15)</f>
        <v>0</v>
      </c>
    </row>
    <row r="16" spans="1:5" ht="10.5" customHeight="1" thickBot="1">
      <c r="A16" s="12" t="s">
        <v>48</v>
      </c>
      <c r="B16" s="13"/>
      <c r="C16" s="13"/>
      <c r="D16" s="13"/>
      <c r="E16" s="14">
        <f>SUM(B16:D16)</f>
        <v>0</v>
      </c>
    </row>
    <row r="17" spans="1:5" ht="10.5" customHeight="1" thickBot="1">
      <c r="A17" s="17" t="s">
        <v>49</v>
      </c>
      <c r="B17" s="18">
        <f>SUM(B13:B16)</f>
        <v>0</v>
      </c>
      <c r="C17" s="18">
        <f>SUM(C13:C16)</f>
        <v>179557986</v>
      </c>
      <c r="D17" s="18">
        <f>SUM(D13:D16)</f>
        <v>12536140</v>
      </c>
      <c r="E17" s="19">
        <f>SUM(E13:E16)</f>
        <v>192094126</v>
      </c>
    </row>
    <row r="18" spans="1:5" ht="10.5" customHeight="1">
      <c r="A18" s="2"/>
      <c r="B18" s="2"/>
      <c r="C18" s="2"/>
      <c r="D18" s="2"/>
      <c r="E18" s="2"/>
    </row>
    <row r="19" spans="1:5" ht="17.25" customHeight="1">
      <c r="A19" s="295" t="s">
        <v>37</v>
      </c>
      <c r="B19" s="374" t="s">
        <v>246</v>
      </c>
      <c r="C19" s="374"/>
      <c r="D19" s="374"/>
      <c r="E19" s="374"/>
    </row>
    <row r="20" spans="1:5" ht="10.5" customHeight="1" thickBot="1">
      <c r="A20" s="2"/>
      <c r="B20" s="2"/>
      <c r="C20" s="2"/>
      <c r="D20" s="373"/>
      <c r="E20" s="373"/>
    </row>
    <row r="21" spans="1:5" ht="10.5" customHeight="1" thickBot="1">
      <c r="A21" s="3" t="s">
        <v>38</v>
      </c>
      <c r="B21" s="4" t="s">
        <v>205</v>
      </c>
      <c r="C21" s="4" t="s">
        <v>206</v>
      </c>
      <c r="D21" s="4" t="s">
        <v>250</v>
      </c>
      <c r="E21" s="5" t="s">
        <v>39</v>
      </c>
    </row>
    <row r="22" spans="1:5" ht="10.5" customHeight="1">
      <c r="A22" s="6" t="s">
        <v>40</v>
      </c>
      <c r="B22" s="7"/>
      <c r="C22" s="7"/>
      <c r="D22" s="7"/>
      <c r="E22" s="8">
        <f>SUM(B22:D22)</f>
        <v>0</v>
      </c>
    </row>
    <row r="23" spans="1:5" ht="10.5" customHeight="1">
      <c r="A23" s="9" t="s">
        <v>41</v>
      </c>
      <c r="B23" s="10"/>
      <c r="C23" s="10"/>
      <c r="D23" s="10"/>
      <c r="E23" s="11">
        <f>SUM(B23:D23)</f>
        <v>0</v>
      </c>
    </row>
    <row r="24" spans="1:5" ht="10.5" customHeight="1">
      <c r="A24" s="12" t="s">
        <v>42</v>
      </c>
      <c r="B24" s="13"/>
      <c r="C24" s="13">
        <v>134870695</v>
      </c>
      <c r="D24" s="13">
        <v>6731000</v>
      </c>
      <c r="E24" s="14">
        <f>SUM(B24:D24)</f>
        <v>141601695</v>
      </c>
    </row>
    <row r="25" spans="1:5" ht="10.5" customHeight="1" thickBot="1">
      <c r="A25" s="15"/>
      <c r="B25" s="16"/>
      <c r="C25" s="16"/>
      <c r="D25" s="16"/>
      <c r="E25" s="14">
        <f>SUM(B25:D25)</f>
        <v>0</v>
      </c>
    </row>
    <row r="26" spans="1:5" ht="10.5" customHeight="1" thickBot="1">
      <c r="A26" s="17" t="s">
        <v>43</v>
      </c>
      <c r="B26" s="18">
        <f>B22+SUM(B24:B25)</f>
        <v>0</v>
      </c>
      <c r="C26" s="18">
        <f>C22+SUM(C24:C25)</f>
        <v>134870695</v>
      </c>
      <c r="D26" s="18">
        <f>D22+SUM(D24:D25)</f>
        <v>6731000</v>
      </c>
      <c r="E26" s="19">
        <f>E22+SUM(E24:E25)</f>
        <v>141601695</v>
      </c>
    </row>
    <row r="27" spans="1:5" ht="10.5" customHeight="1" thickBot="1">
      <c r="A27" s="20"/>
      <c r="B27" s="20"/>
      <c r="C27" s="20"/>
      <c r="D27" s="20"/>
      <c r="E27" s="20"/>
    </row>
    <row r="28" spans="1:5" ht="10.5" customHeight="1" thickBot="1">
      <c r="A28" s="3" t="s">
        <v>44</v>
      </c>
      <c r="B28" s="4" t="str">
        <f>B21</f>
        <v>2017.</v>
      </c>
      <c r="C28" s="4" t="str">
        <f>C21</f>
        <v>2018.</v>
      </c>
      <c r="D28" s="4" t="str">
        <f>D21</f>
        <v>2019. után</v>
      </c>
      <c r="E28" s="5" t="s">
        <v>39</v>
      </c>
    </row>
    <row r="29" spans="1:5" ht="10.5" customHeight="1">
      <c r="A29" s="6" t="s">
        <v>45</v>
      </c>
      <c r="B29" s="7"/>
      <c r="C29" s="7"/>
      <c r="D29" s="7"/>
      <c r="E29" s="8">
        <f>SUM(B29:D29)</f>
        <v>0</v>
      </c>
    </row>
    <row r="30" spans="1:5" ht="10.5" customHeight="1">
      <c r="A30" s="21" t="s">
        <v>46</v>
      </c>
      <c r="B30" s="13"/>
      <c r="C30" s="13">
        <v>14433510</v>
      </c>
      <c r="D30" s="13">
        <v>125415585</v>
      </c>
      <c r="E30" s="14">
        <f>SUM(B30:D30)</f>
        <v>139849095</v>
      </c>
    </row>
    <row r="31" spans="1:5" ht="10.5" customHeight="1">
      <c r="A31" s="12" t="s">
        <v>47</v>
      </c>
      <c r="B31" s="13"/>
      <c r="C31" s="13">
        <v>1752600</v>
      </c>
      <c r="D31" s="13"/>
      <c r="E31" s="14">
        <f>SUM(B31:D31)</f>
        <v>1752600</v>
      </c>
    </row>
    <row r="32" spans="1:5" ht="10.5" customHeight="1" thickBot="1">
      <c r="A32" s="12" t="s">
        <v>48</v>
      </c>
      <c r="B32" s="13"/>
      <c r="C32" s="13"/>
      <c r="D32" s="13"/>
      <c r="E32" s="14">
        <f>SUM(B32:D32)</f>
        <v>0</v>
      </c>
    </row>
    <row r="33" spans="1:5" ht="10.5" customHeight="1" thickBot="1">
      <c r="A33" s="17" t="s">
        <v>49</v>
      </c>
      <c r="B33" s="18">
        <f>SUM(B29:B32)</f>
        <v>0</v>
      </c>
      <c r="C33" s="18">
        <f>SUM(C29:C32)</f>
        <v>16186110</v>
      </c>
      <c r="D33" s="18">
        <f>SUM(D29:D32)</f>
        <v>125415585</v>
      </c>
      <c r="E33" s="19">
        <f>SUM(E29:E32)</f>
        <v>141601695</v>
      </c>
    </row>
    <row r="34" spans="1:5" ht="10.5" customHeight="1">
      <c r="A34" s="22"/>
      <c r="B34" s="23"/>
      <c r="C34" s="23"/>
      <c r="D34" s="23"/>
      <c r="E34" s="23"/>
    </row>
    <row r="35" spans="1:5" ht="28.5" customHeight="1">
      <c r="A35" s="295" t="s">
        <v>37</v>
      </c>
      <c r="B35" s="372" t="s">
        <v>254</v>
      </c>
      <c r="C35" s="372"/>
      <c r="D35" s="372"/>
      <c r="E35" s="372"/>
    </row>
    <row r="36" spans="1:5" ht="10.5" customHeight="1" thickBot="1">
      <c r="A36" s="2"/>
      <c r="B36" s="2"/>
      <c r="C36" s="2"/>
      <c r="D36" s="373"/>
      <c r="E36" s="373"/>
    </row>
    <row r="37" spans="1:5" ht="10.5" customHeight="1" thickBot="1">
      <c r="A37" s="3" t="s">
        <v>38</v>
      </c>
      <c r="B37" s="4" t="s">
        <v>205</v>
      </c>
      <c r="C37" s="4" t="s">
        <v>206</v>
      </c>
      <c r="D37" s="4" t="s">
        <v>250</v>
      </c>
      <c r="E37" s="5" t="s">
        <v>39</v>
      </c>
    </row>
    <row r="38" spans="1:5" ht="10.5" customHeight="1">
      <c r="A38" s="6" t="s">
        <v>40</v>
      </c>
      <c r="B38" s="7"/>
      <c r="C38" s="7"/>
      <c r="D38" s="7"/>
      <c r="E38" s="8">
        <f>SUM(B38:D38)</f>
        <v>0</v>
      </c>
    </row>
    <row r="39" spans="1:5" ht="10.5" customHeight="1">
      <c r="A39" s="9" t="s">
        <v>41</v>
      </c>
      <c r="B39" s="10"/>
      <c r="C39" s="10"/>
      <c r="D39" s="10"/>
      <c r="E39" s="11">
        <f>SUM(B39:D39)</f>
        <v>0</v>
      </c>
    </row>
    <row r="40" spans="1:5" ht="10.5" customHeight="1" thickBot="1">
      <c r="A40" s="12" t="s">
        <v>42</v>
      </c>
      <c r="B40" s="13">
        <v>57404000</v>
      </c>
      <c r="C40" s="13"/>
      <c r="D40" s="13">
        <v>889000</v>
      </c>
      <c r="E40" s="14">
        <f>SUM(B40:D40)</f>
        <v>58293000</v>
      </c>
    </row>
    <row r="41" spans="1:5" ht="10.5" customHeight="1" thickBot="1">
      <c r="A41" s="17" t="s">
        <v>43</v>
      </c>
      <c r="B41" s="18">
        <f>B38+SUM(B40:B40)</f>
        <v>57404000</v>
      </c>
      <c r="C41" s="18">
        <f>C38+SUM(C40:C40)</f>
        <v>0</v>
      </c>
      <c r="D41" s="18">
        <f>D38+SUM(D40:D40)</f>
        <v>889000</v>
      </c>
      <c r="E41" s="19">
        <f>E38+SUM(E40:E40)</f>
        <v>58293000</v>
      </c>
    </row>
    <row r="42" spans="1:5" ht="10.5" customHeight="1" thickBot="1">
      <c r="A42" s="20"/>
      <c r="B42" s="20"/>
      <c r="C42" s="20"/>
      <c r="D42" s="20"/>
      <c r="E42" s="20"/>
    </row>
    <row r="43" spans="1:5" ht="10.5" customHeight="1" thickBot="1">
      <c r="A43" s="3" t="s">
        <v>44</v>
      </c>
      <c r="B43" s="4" t="str">
        <f>B37</f>
        <v>2017.</v>
      </c>
      <c r="C43" s="4" t="str">
        <f>C37</f>
        <v>2018.</v>
      </c>
      <c r="D43" s="4" t="str">
        <f>D37</f>
        <v>2019. után</v>
      </c>
      <c r="E43" s="5" t="s">
        <v>39</v>
      </c>
    </row>
    <row r="44" spans="1:5" ht="10.5" customHeight="1">
      <c r="A44" s="6" t="s">
        <v>45</v>
      </c>
      <c r="B44" s="7"/>
      <c r="C44" s="7"/>
      <c r="D44" s="7"/>
      <c r="E44" s="8">
        <f>SUM(B44:D44)</f>
        <v>0</v>
      </c>
    </row>
    <row r="45" spans="1:5" ht="10.5" customHeight="1">
      <c r="A45" s="21" t="s">
        <v>46</v>
      </c>
      <c r="B45" s="13"/>
      <c r="C45" s="13">
        <v>635000</v>
      </c>
      <c r="D45" s="13">
        <v>53975000</v>
      </c>
      <c r="E45" s="14">
        <f>SUM(B45:D45)</f>
        <v>54610000</v>
      </c>
    </row>
    <row r="46" spans="1:5" ht="10.5" customHeight="1">
      <c r="A46" s="12" t="s">
        <v>47</v>
      </c>
      <c r="B46" s="13">
        <v>1270000</v>
      </c>
      <c r="C46" s="13">
        <v>482600</v>
      </c>
      <c r="D46" s="13">
        <v>1930400</v>
      </c>
      <c r="E46" s="14">
        <f>SUM(B46:D46)</f>
        <v>3683000</v>
      </c>
    </row>
    <row r="47" spans="1:5" ht="10.5" customHeight="1" thickBot="1">
      <c r="A47" s="12" t="s">
        <v>48</v>
      </c>
      <c r="B47" s="13"/>
      <c r="C47" s="13"/>
      <c r="D47" s="13"/>
      <c r="E47" s="14">
        <f>SUM(B47:D47)</f>
        <v>0</v>
      </c>
    </row>
    <row r="48" spans="1:5" ht="10.5" customHeight="1" thickBot="1">
      <c r="A48" s="17" t="s">
        <v>49</v>
      </c>
      <c r="B48" s="18">
        <f>SUM(B44:B47)</f>
        <v>1270000</v>
      </c>
      <c r="C48" s="18">
        <f>SUM(C44:C47)</f>
        <v>1117600</v>
      </c>
      <c r="D48" s="18">
        <f>SUM(D44:D47)</f>
        <v>55905400</v>
      </c>
      <c r="E48" s="19">
        <f>SUM(E44:E47)</f>
        <v>58293000</v>
      </c>
    </row>
    <row r="49" spans="1:5" ht="21.75" customHeight="1">
      <c r="A49" s="295" t="s">
        <v>37</v>
      </c>
      <c r="B49" s="372" t="s">
        <v>265</v>
      </c>
      <c r="C49" s="372"/>
      <c r="D49" s="372"/>
      <c r="E49" s="372"/>
    </row>
    <row r="50" spans="1:5" ht="14.25" thickBot="1">
      <c r="A50" s="2"/>
      <c r="B50" s="2"/>
      <c r="C50" s="2"/>
      <c r="D50" s="373"/>
      <c r="E50" s="373"/>
    </row>
    <row r="51" spans="1:5" ht="13.5" thickBot="1">
      <c r="A51" s="3" t="s">
        <v>38</v>
      </c>
      <c r="B51" s="4" t="s">
        <v>206</v>
      </c>
      <c r="C51" s="4" t="s">
        <v>242</v>
      </c>
      <c r="D51" s="4">
        <v>2020</v>
      </c>
      <c r="E51" s="5" t="s">
        <v>39</v>
      </c>
    </row>
    <row r="52" spans="1:5" ht="12.75">
      <c r="A52" s="6" t="s">
        <v>40</v>
      </c>
      <c r="B52" s="7"/>
      <c r="C52" s="7"/>
      <c r="D52" s="7"/>
      <c r="E52" s="8">
        <f>SUM(B52:D52)</f>
        <v>0</v>
      </c>
    </row>
    <row r="53" spans="1:5" ht="12.75">
      <c r="A53" s="9" t="s">
        <v>41</v>
      </c>
      <c r="B53" s="10"/>
      <c r="C53" s="10"/>
      <c r="D53" s="10"/>
      <c r="E53" s="11">
        <f>SUM(B53:D53)</f>
        <v>0</v>
      </c>
    </row>
    <row r="54" spans="1:5" ht="13.5" thickBot="1">
      <c r="A54" s="12" t="s">
        <v>42</v>
      </c>
      <c r="B54" s="13">
        <v>45196324</v>
      </c>
      <c r="C54" s="13">
        <v>58070496</v>
      </c>
      <c r="D54" s="13">
        <v>77518477</v>
      </c>
      <c r="E54" s="14">
        <f>SUM(B54:D54)</f>
        <v>180785297</v>
      </c>
    </row>
    <row r="55" spans="1:5" ht="13.5" thickBot="1">
      <c r="A55" s="17" t="s">
        <v>43</v>
      </c>
      <c r="B55" s="18">
        <f>B52+SUM(B54:B54)</f>
        <v>45196324</v>
      </c>
      <c r="C55" s="18">
        <f>C52+SUM(C54:C54)</f>
        <v>58070496</v>
      </c>
      <c r="D55" s="18">
        <f>D52+SUM(D54:D54)</f>
        <v>77518477</v>
      </c>
      <c r="E55" s="19">
        <f>E52+SUM(E54:E54)</f>
        <v>180785297</v>
      </c>
    </row>
    <row r="56" spans="1:5" ht="13.5" thickBot="1">
      <c r="A56" s="20"/>
      <c r="B56" s="20"/>
      <c r="C56" s="20"/>
      <c r="D56" s="20"/>
      <c r="E56" s="20"/>
    </row>
    <row r="57" spans="1:5" ht="13.5" thickBot="1">
      <c r="A57" s="3" t="s">
        <v>44</v>
      </c>
      <c r="B57" s="4" t="str">
        <f>B51</f>
        <v>2018.</v>
      </c>
      <c r="C57" s="4" t="str">
        <f>C51</f>
        <v>2019.</v>
      </c>
      <c r="D57" s="4">
        <f>D51</f>
        <v>2020</v>
      </c>
      <c r="E57" s="5" t="s">
        <v>39</v>
      </c>
    </row>
    <row r="58" spans="1:5" ht="12.75">
      <c r="A58" s="6" t="s">
        <v>45</v>
      </c>
      <c r="B58" s="7"/>
      <c r="C58" s="7"/>
      <c r="D58" s="7"/>
      <c r="E58" s="8">
        <f>SUM(B58:D58)</f>
        <v>0</v>
      </c>
    </row>
    <row r="59" spans="1:5" ht="12.75">
      <c r="A59" s="21" t="s">
        <v>46</v>
      </c>
      <c r="B59" s="13"/>
      <c r="C59" s="13">
        <v>21152507</v>
      </c>
      <c r="D59" s="13">
        <v>51848915</v>
      </c>
      <c r="E59" s="14">
        <f>SUM(B59:D59)</f>
        <v>73001422</v>
      </c>
    </row>
    <row r="60" spans="1:5" ht="12.75">
      <c r="A60" s="12" t="s">
        <v>47</v>
      </c>
      <c r="B60" s="13">
        <v>14273368</v>
      </c>
      <c r="C60" s="13">
        <v>22261993</v>
      </c>
      <c r="D60" s="13">
        <v>71248511</v>
      </c>
      <c r="E60" s="14">
        <f>SUM(B60:D60)</f>
        <v>107783872</v>
      </c>
    </row>
    <row r="61" spans="1:5" ht="13.5" thickBot="1">
      <c r="A61" s="12" t="s">
        <v>48</v>
      </c>
      <c r="B61" s="13"/>
      <c r="C61" s="13"/>
      <c r="D61" s="13"/>
      <c r="E61" s="14">
        <f>SUM(B61:D61)</f>
        <v>0</v>
      </c>
    </row>
    <row r="62" spans="1:5" ht="13.5" thickBot="1">
      <c r="A62" s="17" t="s">
        <v>49</v>
      </c>
      <c r="B62" s="18">
        <f>SUM(B58:B61)</f>
        <v>14273368</v>
      </c>
      <c r="C62" s="18">
        <f>SUM(C58:C61)</f>
        <v>43414500</v>
      </c>
      <c r="D62" s="18">
        <f>SUM(D58:D61)</f>
        <v>123097426</v>
      </c>
      <c r="E62" s="19">
        <f>SUM(E58:E61)</f>
        <v>180785294</v>
      </c>
    </row>
    <row r="65" spans="1:5" ht="33.75" customHeight="1">
      <c r="A65" s="295" t="s">
        <v>37</v>
      </c>
      <c r="B65" s="372" t="s">
        <v>266</v>
      </c>
      <c r="C65" s="372"/>
      <c r="D65" s="372"/>
      <c r="E65" s="372"/>
    </row>
    <row r="66" spans="1:5" ht="14.25" thickBot="1">
      <c r="A66" s="2"/>
      <c r="B66" s="2"/>
      <c r="C66" s="2"/>
      <c r="D66" s="373"/>
      <c r="E66" s="373"/>
    </row>
    <row r="67" spans="1:5" ht="13.5" thickBot="1">
      <c r="A67" s="3" t="s">
        <v>38</v>
      </c>
      <c r="B67" s="4" t="s">
        <v>206</v>
      </c>
      <c r="C67" s="4" t="s">
        <v>242</v>
      </c>
      <c r="D67" s="4" t="s">
        <v>249</v>
      </c>
      <c r="E67" s="5" t="s">
        <v>39</v>
      </c>
    </row>
    <row r="68" spans="1:5" ht="12.75">
      <c r="A68" s="6" t="s">
        <v>40</v>
      </c>
      <c r="B68" s="7"/>
      <c r="C68" s="7"/>
      <c r="D68" s="7"/>
      <c r="E68" s="8">
        <f>SUM(B68:D68)</f>
        <v>0</v>
      </c>
    </row>
    <row r="69" spans="1:5" ht="12.75">
      <c r="A69" s="9" t="s">
        <v>41</v>
      </c>
      <c r="B69" s="10"/>
      <c r="C69" s="10"/>
      <c r="D69" s="10"/>
      <c r="E69" s="11">
        <f>SUM(B69:D69)</f>
        <v>0</v>
      </c>
    </row>
    <row r="70" spans="1:5" ht="13.5" thickBot="1">
      <c r="A70" s="12" t="s">
        <v>42</v>
      </c>
      <c r="B70" s="13">
        <v>24689739</v>
      </c>
      <c r="C70" s="13">
        <v>11653709</v>
      </c>
      <c r="D70" s="13">
        <v>0</v>
      </c>
      <c r="E70" s="14">
        <f>SUM(B70:D70)</f>
        <v>36343448</v>
      </c>
    </row>
    <row r="71" spans="1:5" ht="13.5" thickBot="1">
      <c r="A71" s="17" t="s">
        <v>43</v>
      </c>
      <c r="B71" s="18">
        <f>B68+SUM(B70:B70)</f>
        <v>24689739</v>
      </c>
      <c r="C71" s="18">
        <f>C68+SUM(C70:C70)</f>
        <v>11653709</v>
      </c>
      <c r="D71" s="18">
        <f>D68+SUM(D70:D70)</f>
        <v>0</v>
      </c>
      <c r="E71" s="19">
        <f>E68+SUM(E70:E70)</f>
        <v>36343448</v>
      </c>
    </row>
    <row r="72" spans="1:5" ht="13.5" thickBot="1">
      <c r="A72" s="20"/>
      <c r="B72" s="20"/>
      <c r="C72" s="20"/>
      <c r="D72" s="20"/>
      <c r="E72" s="20"/>
    </row>
    <row r="73" spans="1:5" ht="13.5" thickBot="1">
      <c r="A73" s="3" t="s">
        <v>44</v>
      </c>
      <c r="B73" s="4" t="str">
        <f>B67</f>
        <v>2018.</v>
      </c>
      <c r="C73" s="4" t="str">
        <f>C67</f>
        <v>2019.</v>
      </c>
      <c r="D73" s="4" t="str">
        <f>D67</f>
        <v>2020.</v>
      </c>
      <c r="E73" s="5" t="s">
        <v>39</v>
      </c>
    </row>
    <row r="74" spans="1:5" ht="12.75">
      <c r="A74" s="6" t="s">
        <v>45</v>
      </c>
      <c r="B74" s="7"/>
      <c r="C74" s="7"/>
      <c r="D74" s="7"/>
      <c r="E74" s="8">
        <f>SUM(B74:D74)</f>
        <v>0</v>
      </c>
    </row>
    <row r="75" spans="1:5" ht="12.75">
      <c r="A75" s="21" t="s">
        <v>46</v>
      </c>
      <c r="B75" s="13"/>
      <c r="C75" s="13"/>
      <c r="D75" s="13"/>
      <c r="E75" s="14">
        <f>SUM(B75:D75)</f>
        <v>0</v>
      </c>
    </row>
    <row r="76" spans="1:5" ht="12.75">
      <c r="A76" s="12" t="s">
        <v>47</v>
      </c>
      <c r="B76" s="13">
        <v>11787800</v>
      </c>
      <c r="C76" s="13">
        <v>24555648</v>
      </c>
      <c r="D76" s="13">
        <v>0</v>
      </c>
      <c r="E76" s="14">
        <f>SUM(B76:D76)</f>
        <v>36343448</v>
      </c>
    </row>
    <row r="77" spans="1:5" ht="13.5" thickBot="1">
      <c r="A77" s="12" t="s">
        <v>48</v>
      </c>
      <c r="B77" s="13"/>
      <c r="C77" s="13"/>
      <c r="D77" s="13"/>
      <c r="E77" s="14">
        <f>SUM(B77:D77)</f>
        <v>0</v>
      </c>
    </row>
    <row r="78" spans="1:5" ht="13.5" thickBot="1">
      <c r="A78" s="17" t="s">
        <v>49</v>
      </c>
      <c r="B78" s="18">
        <f>SUM(B74:B77)</f>
        <v>11787800</v>
      </c>
      <c r="C78" s="18">
        <f>SUM(C74:C77)</f>
        <v>24555648</v>
      </c>
      <c r="D78" s="18">
        <f>SUM(D74:D77)</f>
        <v>0</v>
      </c>
      <c r="E78" s="19">
        <f>SUM(E74:E77)</f>
        <v>36343448</v>
      </c>
    </row>
  </sheetData>
  <sheetProtection/>
  <mergeCells count="11">
    <mergeCell ref="B49:E49"/>
    <mergeCell ref="D50:E50"/>
    <mergeCell ref="B65:E65"/>
    <mergeCell ref="D66:E66"/>
    <mergeCell ref="A2:E2"/>
    <mergeCell ref="B35:E35"/>
    <mergeCell ref="D36:E36"/>
    <mergeCell ref="B3:E3"/>
    <mergeCell ref="D4:E4"/>
    <mergeCell ref="B19:E19"/>
    <mergeCell ref="D20:E20"/>
  </mergeCells>
  <conditionalFormatting sqref="B17:D17 B10:D10 B33:E34 B26:D26 E6:E10 E13:E17 E22:E26 E29:E33 E38:E41 E52:E55">
    <cfRule type="cellIs" priority="5" dxfId="0" operator="equal" stopIfTrue="1">
      <formula>0</formula>
    </cfRule>
  </conditionalFormatting>
  <conditionalFormatting sqref="B48:E48 B41:D41 E44:E47">
    <cfRule type="cellIs" priority="4" dxfId="0" operator="equal" stopIfTrue="1">
      <formula>0</formula>
    </cfRule>
  </conditionalFormatting>
  <conditionalFormatting sqref="B62:E62 B55:D55 E58:E61">
    <cfRule type="cellIs" priority="3" dxfId="0" operator="equal" stopIfTrue="1">
      <formula>0</formula>
    </cfRule>
  </conditionalFormatting>
  <conditionalFormatting sqref="E68:E71">
    <cfRule type="cellIs" priority="2" dxfId="0" operator="equal" stopIfTrue="1">
      <formula>0</formula>
    </cfRule>
  </conditionalFormatting>
  <conditionalFormatting sqref="B78:E78 B71:D71 E74:E77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9.125" style="0" customWidth="1"/>
    <col min="2" max="2" width="14.50390625" style="0" customWidth="1"/>
    <col min="3" max="3" width="49.125" style="0" customWidth="1"/>
    <col min="4" max="4" width="16.125" style="0" customWidth="1"/>
  </cols>
  <sheetData>
    <row r="1" ht="12.75">
      <c r="D1" s="57" t="s">
        <v>67</v>
      </c>
    </row>
    <row r="2" spans="1:4" ht="12.75">
      <c r="A2" s="319" t="s">
        <v>149</v>
      </c>
      <c r="B2" s="319"/>
      <c r="C2" s="319"/>
      <c r="D2" s="319"/>
    </row>
    <row r="3" spans="1:4" ht="12.75">
      <c r="A3" s="319" t="s">
        <v>242</v>
      </c>
      <c r="B3" s="319"/>
      <c r="C3" s="319"/>
      <c r="D3" s="319"/>
    </row>
    <row r="4" spans="1:4" ht="12.75">
      <c r="A4" t="s">
        <v>150</v>
      </c>
      <c r="D4" s="57" t="s">
        <v>258</v>
      </c>
    </row>
    <row r="5" spans="1:4" ht="13.5" customHeight="1">
      <c r="A5" s="320" t="s">
        <v>151</v>
      </c>
      <c r="B5" s="320"/>
      <c r="C5" s="320" t="s">
        <v>152</v>
      </c>
      <c r="D5" s="320"/>
    </row>
    <row r="6" spans="1:4" ht="13.5" customHeight="1">
      <c r="A6" s="46" t="s">
        <v>153</v>
      </c>
      <c r="B6" s="46" t="s">
        <v>50</v>
      </c>
      <c r="C6" s="46" t="s">
        <v>153</v>
      </c>
      <c r="D6" s="46" t="s">
        <v>50</v>
      </c>
    </row>
    <row r="7" spans="1:4" ht="13.5" customHeight="1">
      <c r="A7" s="30" t="s">
        <v>154</v>
      </c>
      <c r="B7" s="58">
        <f>'1.'!C17</f>
        <v>490593397</v>
      </c>
      <c r="C7" s="30" t="s">
        <v>155</v>
      </c>
      <c r="D7" s="58">
        <v>90210000</v>
      </c>
    </row>
    <row r="8" spans="1:4" ht="21" customHeight="1">
      <c r="A8" s="31" t="s">
        <v>156</v>
      </c>
      <c r="B8" s="58">
        <f>'1.'!C19</f>
        <v>44900000</v>
      </c>
      <c r="C8" s="36" t="s">
        <v>157</v>
      </c>
      <c r="D8" s="58">
        <v>13751500</v>
      </c>
    </row>
    <row r="9" spans="1:4" ht="13.5" customHeight="1">
      <c r="A9" s="32" t="s">
        <v>158</v>
      </c>
      <c r="B9" s="58">
        <f>'1.'!C30</f>
        <v>10171105</v>
      </c>
      <c r="C9" s="30" t="s">
        <v>159</v>
      </c>
      <c r="D9" s="58">
        <v>157543883</v>
      </c>
    </row>
    <row r="10" spans="1:4" ht="13.5" customHeight="1">
      <c r="A10" s="32" t="s">
        <v>160</v>
      </c>
      <c r="B10" s="58">
        <v>0</v>
      </c>
      <c r="C10" s="30" t="s">
        <v>161</v>
      </c>
      <c r="D10" s="58">
        <v>39394414</v>
      </c>
    </row>
    <row r="11" spans="1:4" ht="13.5" customHeight="1">
      <c r="A11" s="30"/>
      <c r="B11" s="58">
        <v>0</v>
      </c>
      <c r="C11" s="30" t="s">
        <v>251</v>
      </c>
      <c r="D11" s="58">
        <v>266459816</v>
      </c>
    </row>
    <row r="12" spans="1:4" ht="13.5" customHeight="1">
      <c r="A12" s="34"/>
      <c r="B12" s="58">
        <v>0</v>
      </c>
      <c r="C12" s="59" t="s">
        <v>252</v>
      </c>
      <c r="D12" s="58">
        <v>22393400</v>
      </c>
    </row>
    <row r="13" spans="1:4" ht="13.5" customHeight="1">
      <c r="A13" s="60"/>
      <c r="B13" s="58">
        <v>0</v>
      </c>
      <c r="C13" s="59" t="s">
        <v>333</v>
      </c>
      <c r="D13" s="58">
        <v>852853</v>
      </c>
    </row>
    <row r="14" spans="1:4" ht="13.5" customHeight="1">
      <c r="A14" s="32"/>
      <c r="B14" s="58">
        <v>0</v>
      </c>
      <c r="C14" s="32"/>
      <c r="D14" s="58">
        <v>0</v>
      </c>
    </row>
    <row r="15" spans="1:4" ht="13.5" customHeight="1">
      <c r="A15" s="34" t="s">
        <v>165</v>
      </c>
      <c r="B15" s="62">
        <f>SUM(B7:B14)</f>
        <v>545664502</v>
      </c>
      <c r="C15" s="63" t="s">
        <v>166</v>
      </c>
      <c r="D15" s="62">
        <f>SUM(D7:D14)</f>
        <v>590605866</v>
      </c>
    </row>
    <row r="16" spans="1:4" ht="13.5" customHeight="1">
      <c r="A16" s="63"/>
      <c r="B16" s="62"/>
      <c r="C16" s="32" t="s">
        <v>297</v>
      </c>
      <c r="D16" s="58">
        <v>69509600</v>
      </c>
    </row>
    <row r="17" spans="1:4" ht="13.5" customHeight="1">
      <c r="A17" s="32"/>
      <c r="B17" s="58">
        <v>0</v>
      </c>
      <c r="C17" s="32" t="s">
        <v>298</v>
      </c>
      <c r="D17" s="58">
        <v>13089325</v>
      </c>
    </row>
    <row r="18" spans="1:4" ht="13.5" customHeight="1">
      <c r="A18" s="63" t="s">
        <v>167</v>
      </c>
      <c r="B18" s="58">
        <v>0</v>
      </c>
      <c r="C18" s="63" t="s">
        <v>168</v>
      </c>
      <c r="D18" s="62">
        <f>D16+D17</f>
        <v>82598925</v>
      </c>
    </row>
    <row r="19" spans="1:4" ht="13.5" customHeight="1">
      <c r="A19" s="60"/>
      <c r="B19" s="58">
        <v>0</v>
      </c>
      <c r="C19" s="64"/>
      <c r="D19" s="58">
        <v>0</v>
      </c>
    </row>
    <row r="20" spans="1:4" ht="13.5" customHeight="1">
      <c r="A20" s="65" t="s">
        <v>169</v>
      </c>
      <c r="B20" s="62">
        <f>SUM(B15:B19)</f>
        <v>545664502</v>
      </c>
      <c r="C20" s="63" t="s">
        <v>170</v>
      </c>
      <c r="D20" s="62">
        <f>D15+D18</f>
        <v>673204791</v>
      </c>
    </row>
    <row r="21" spans="1:4" ht="13.5" customHeight="1">
      <c r="A21" s="36"/>
      <c r="B21" s="58">
        <v>0</v>
      </c>
      <c r="C21" s="32"/>
      <c r="D21" s="58">
        <v>0</v>
      </c>
    </row>
    <row r="22" spans="1:4" ht="13.5" customHeight="1">
      <c r="A22" s="31" t="s">
        <v>171</v>
      </c>
      <c r="B22" s="58">
        <f>'1.'!C18</f>
        <v>147575973</v>
      </c>
      <c r="C22" s="32" t="s">
        <v>172</v>
      </c>
      <c r="D22" s="58">
        <v>75488122</v>
      </c>
    </row>
    <row r="23" spans="1:4" ht="13.5" customHeight="1">
      <c r="A23" s="31" t="s">
        <v>173</v>
      </c>
      <c r="B23" s="58">
        <v>0</v>
      </c>
      <c r="C23" s="32" t="s">
        <v>174</v>
      </c>
      <c r="D23" s="58">
        <v>251926854</v>
      </c>
    </row>
    <row r="24" spans="1:4" ht="13.5" customHeight="1">
      <c r="A24" s="30" t="s">
        <v>145</v>
      </c>
      <c r="B24" s="58">
        <v>0</v>
      </c>
      <c r="C24" s="32" t="s">
        <v>175</v>
      </c>
      <c r="D24" s="58">
        <v>0</v>
      </c>
    </row>
    <row r="25" spans="1:4" ht="13.5" customHeight="1">
      <c r="A25" s="34" t="s">
        <v>176</v>
      </c>
      <c r="B25" s="62">
        <f>B22+B23+B24</f>
        <v>147575973</v>
      </c>
      <c r="C25" s="63" t="s">
        <v>177</v>
      </c>
      <c r="D25" s="62">
        <f>SUM(D21:D24)</f>
        <v>327414976</v>
      </c>
    </row>
    <row r="26" spans="1:4" ht="13.5" customHeight="1">
      <c r="A26" s="30"/>
      <c r="B26" s="58">
        <v>0</v>
      </c>
      <c r="C26" s="32"/>
      <c r="D26" s="58">
        <v>0</v>
      </c>
    </row>
    <row r="27" spans="1:4" ht="13.5" customHeight="1">
      <c r="A27" s="63" t="s">
        <v>178</v>
      </c>
      <c r="B27" s="62">
        <f>'1.'!C40</f>
        <v>307379292</v>
      </c>
      <c r="C27" s="63" t="s">
        <v>179</v>
      </c>
      <c r="D27" s="58">
        <v>0</v>
      </c>
    </row>
    <row r="28" spans="1:4" ht="13.5" customHeight="1">
      <c r="A28" s="66" t="s">
        <v>180</v>
      </c>
      <c r="B28" s="58">
        <v>307379292</v>
      </c>
      <c r="C28" s="63"/>
      <c r="D28" s="58">
        <v>0</v>
      </c>
    </row>
    <row r="29" spans="1:4" ht="13.5" customHeight="1">
      <c r="A29" s="30"/>
      <c r="B29" s="58">
        <v>0</v>
      </c>
      <c r="C29" s="32"/>
      <c r="D29" s="58">
        <v>0</v>
      </c>
    </row>
    <row r="30" spans="1:4" ht="22.5" customHeight="1">
      <c r="A30" s="65" t="s">
        <v>331</v>
      </c>
      <c r="B30" s="62">
        <f>SUM(B25:B27)</f>
        <v>454955265</v>
      </c>
      <c r="C30" s="63" t="s">
        <v>182</v>
      </c>
      <c r="D30" s="62">
        <f>SUM(D25:D29)</f>
        <v>327414976</v>
      </c>
    </row>
    <row r="31" spans="1:4" ht="13.5" customHeight="1">
      <c r="A31" s="33" t="s">
        <v>247</v>
      </c>
      <c r="B31" s="62">
        <f>B15+B18+B25</f>
        <v>693240475</v>
      </c>
      <c r="C31" s="63" t="s">
        <v>184</v>
      </c>
      <c r="D31" s="62">
        <f>D15+D25</f>
        <v>918020842</v>
      </c>
    </row>
    <row r="32" spans="1:4" ht="13.5" customHeight="1">
      <c r="A32" s="67"/>
      <c r="B32" s="58">
        <v>0</v>
      </c>
      <c r="C32" s="61"/>
      <c r="D32" s="58">
        <v>0</v>
      </c>
    </row>
    <row r="33" spans="1:4" ht="13.5" customHeight="1">
      <c r="A33" s="45" t="s">
        <v>187</v>
      </c>
      <c r="B33" s="62">
        <f>B20+B30</f>
        <v>1000619767</v>
      </c>
      <c r="C33" s="45" t="s">
        <v>188</v>
      </c>
      <c r="D33" s="62">
        <f>D20+D30</f>
        <v>1000619767</v>
      </c>
    </row>
    <row r="34" spans="2:4" ht="12.75">
      <c r="B34" s="29"/>
      <c r="D34" s="29"/>
    </row>
  </sheetData>
  <sheetProtection/>
  <mergeCells count="4">
    <mergeCell ref="A2:D2"/>
    <mergeCell ref="A3:D3"/>
    <mergeCell ref="A5:B5"/>
    <mergeCell ref="C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7">
      <selection activeCell="I49" sqref="I49"/>
    </sheetView>
  </sheetViews>
  <sheetFormatPr defaultColWidth="9.00390625" defaultRowHeight="12.75"/>
  <cols>
    <col min="1" max="1" width="4.875" style="296" customWidth="1"/>
    <col min="2" max="2" width="41.625" style="310" customWidth="1"/>
    <col min="3" max="3" width="12.00390625" style="296" customWidth="1"/>
    <col min="4" max="4" width="11.125" style="296" customWidth="1"/>
    <col min="5" max="5" width="22.125" style="296" customWidth="1"/>
    <col min="6" max="6" width="11.875" style="296" bestFit="1" customWidth="1"/>
    <col min="7" max="8" width="9.375" style="296" customWidth="1"/>
    <col min="9" max="9" width="13.00390625" style="296" bestFit="1" customWidth="1"/>
    <col min="10" max="10" width="14.00390625" style="296" customWidth="1"/>
    <col min="11" max="16384" width="9.375" style="296" customWidth="1"/>
  </cols>
  <sheetData>
    <row r="1" spans="2:5" ht="16.5" thickBot="1">
      <c r="B1" s="297" t="s">
        <v>330</v>
      </c>
      <c r="C1" s="298"/>
      <c r="D1" s="298"/>
      <c r="E1" s="298"/>
    </row>
    <row r="2" spans="2:5" ht="12.75">
      <c r="B2" s="321" t="s">
        <v>309</v>
      </c>
      <c r="C2" s="324" t="s">
        <v>310</v>
      </c>
      <c r="D2" s="324" t="s">
        <v>311</v>
      </c>
      <c r="E2" s="326" t="s">
        <v>312</v>
      </c>
    </row>
    <row r="3" spans="2:5" ht="12.75">
      <c r="B3" s="322"/>
      <c r="C3" s="325"/>
      <c r="D3" s="325"/>
      <c r="E3" s="327"/>
    </row>
    <row r="4" spans="2:5" ht="5.25" customHeight="1">
      <c r="B4" s="322"/>
      <c r="C4" s="325"/>
      <c r="D4" s="325"/>
      <c r="E4" s="327"/>
    </row>
    <row r="5" spans="2:5" ht="13.5" thickBot="1">
      <c r="B5" s="323"/>
      <c r="C5" s="299" t="s">
        <v>313</v>
      </c>
      <c r="D5" s="299" t="s">
        <v>314</v>
      </c>
      <c r="E5" s="300" t="s">
        <v>315</v>
      </c>
    </row>
    <row r="6" spans="2:5" ht="12.75">
      <c r="B6" s="301">
        <v>1</v>
      </c>
      <c r="C6" s="302">
        <v>2</v>
      </c>
      <c r="D6" s="302">
        <v>3</v>
      </c>
      <c r="E6" s="303">
        <v>4</v>
      </c>
    </row>
    <row r="7" spans="1:5" s="304" customFormat="1" ht="36">
      <c r="A7" s="304">
        <v>1</v>
      </c>
      <c r="B7" s="305" t="s">
        <v>267</v>
      </c>
      <c r="C7" s="284">
        <v>4580000</v>
      </c>
      <c r="D7" s="285">
        <v>12.92</v>
      </c>
      <c r="E7" s="286">
        <v>59173600</v>
      </c>
    </row>
    <row r="8" spans="1:5" s="304" customFormat="1" ht="24">
      <c r="A8" s="304">
        <v>2</v>
      </c>
      <c r="B8" s="305" t="s">
        <v>268</v>
      </c>
      <c r="C8" s="283"/>
      <c r="D8" s="283"/>
      <c r="E8" s="283"/>
    </row>
    <row r="9" spans="1:5" s="304" customFormat="1" ht="18.75" customHeight="1">
      <c r="A9" s="304">
        <v>3</v>
      </c>
      <c r="B9" s="305" t="s">
        <v>316</v>
      </c>
      <c r="C9" s="283" t="s">
        <v>269</v>
      </c>
      <c r="D9" s="283" t="s">
        <v>269</v>
      </c>
      <c r="E9" s="224"/>
    </row>
    <row r="10" spans="1:5" s="304" customFormat="1" ht="26.25" customHeight="1">
      <c r="A10" s="304">
        <v>4</v>
      </c>
      <c r="B10" s="305" t="s">
        <v>317</v>
      </c>
      <c r="C10" s="284">
        <v>22300</v>
      </c>
      <c r="D10" s="283" t="s">
        <v>269</v>
      </c>
      <c r="E10" s="284">
        <v>5610680</v>
      </c>
    </row>
    <row r="11" spans="1:5" s="304" customFormat="1" ht="30" customHeight="1">
      <c r="A11" s="304">
        <v>5</v>
      </c>
      <c r="B11" s="305" t="s">
        <v>318</v>
      </c>
      <c r="C11" s="283" t="s">
        <v>269</v>
      </c>
      <c r="D11" s="283" t="s">
        <v>269</v>
      </c>
      <c r="E11" s="284">
        <v>7104000</v>
      </c>
    </row>
    <row r="12" spans="1:6" s="304" customFormat="1" ht="28.5" customHeight="1">
      <c r="A12" s="304">
        <v>6</v>
      </c>
      <c r="B12" s="305" t="s">
        <v>319</v>
      </c>
      <c r="C12" s="283" t="s">
        <v>269</v>
      </c>
      <c r="D12" s="283" t="s">
        <v>269</v>
      </c>
      <c r="E12" s="284">
        <v>100000</v>
      </c>
      <c r="F12" s="306"/>
    </row>
    <row r="13" spans="1:6" s="304" customFormat="1" ht="25.5" customHeight="1">
      <c r="A13" s="304">
        <v>7</v>
      </c>
      <c r="B13" s="305" t="s">
        <v>320</v>
      </c>
      <c r="C13" s="283" t="s">
        <v>269</v>
      </c>
      <c r="D13" s="283" t="s">
        <v>269</v>
      </c>
      <c r="E13" s="284">
        <v>4396990</v>
      </c>
      <c r="F13" s="306"/>
    </row>
    <row r="14" spans="1:5" s="304" customFormat="1" ht="29.25" customHeight="1">
      <c r="A14" s="304">
        <v>8</v>
      </c>
      <c r="B14" s="305" t="s">
        <v>321</v>
      </c>
      <c r="C14" s="284">
        <v>2700</v>
      </c>
      <c r="D14" s="283" t="s">
        <v>269</v>
      </c>
      <c r="E14" s="284">
        <v>9717300</v>
      </c>
    </row>
    <row r="15" spans="1:6" s="304" customFormat="1" ht="18.75" customHeight="1">
      <c r="A15" s="304">
        <v>9</v>
      </c>
      <c r="B15" s="305" t="s">
        <v>270</v>
      </c>
      <c r="C15" s="283" t="s">
        <v>269</v>
      </c>
      <c r="D15" s="283" t="s">
        <v>269</v>
      </c>
      <c r="E15" s="286">
        <v>39241599</v>
      </c>
      <c r="F15" s="307"/>
    </row>
    <row r="16" spans="1:5" s="304" customFormat="1" ht="36.75">
      <c r="A16" s="304">
        <v>10</v>
      </c>
      <c r="B16" s="305" t="s">
        <v>322</v>
      </c>
      <c r="C16" s="283" t="s">
        <v>269</v>
      </c>
      <c r="D16" s="283" t="s">
        <v>269</v>
      </c>
      <c r="E16" s="308">
        <f>E7+E10+E11+E12+E13+E14+E15</f>
        <v>125344169</v>
      </c>
    </row>
    <row r="17" spans="1:5" s="304" customFormat="1" ht="18.75" customHeight="1">
      <c r="A17" s="304">
        <v>11</v>
      </c>
      <c r="B17" s="305" t="s">
        <v>271</v>
      </c>
      <c r="C17" s="283" t="s">
        <v>269</v>
      </c>
      <c r="D17" s="284">
        <v>0</v>
      </c>
      <c r="E17" s="286">
        <v>972400</v>
      </c>
    </row>
    <row r="18" spans="1:5" s="304" customFormat="1" ht="18.75" customHeight="1">
      <c r="A18" s="304">
        <v>12</v>
      </c>
      <c r="B18" s="305" t="s">
        <v>339</v>
      </c>
      <c r="C18" s="283"/>
      <c r="D18" s="284"/>
      <c r="E18" s="286">
        <v>2752694</v>
      </c>
    </row>
    <row r="19" spans="1:5" s="304" customFormat="1" ht="25.5" customHeight="1">
      <c r="A19" s="304">
        <v>13</v>
      </c>
      <c r="B19" s="305" t="s">
        <v>323</v>
      </c>
      <c r="C19" s="283" t="s">
        <v>269</v>
      </c>
      <c r="D19" s="283" t="s">
        <v>269</v>
      </c>
      <c r="E19" s="287">
        <f>E16+E17+E18</f>
        <v>129069263</v>
      </c>
    </row>
    <row r="20" spans="1:5" s="304" customFormat="1" ht="36">
      <c r="A20" s="304">
        <v>14</v>
      </c>
      <c r="B20" s="305" t="s">
        <v>272</v>
      </c>
      <c r="C20" s="283"/>
      <c r="D20" s="283"/>
      <c r="E20" s="283"/>
    </row>
    <row r="21" spans="1:5" s="304" customFormat="1" ht="24">
      <c r="A21" s="304">
        <v>15</v>
      </c>
      <c r="B21" s="305" t="s">
        <v>273</v>
      </c>
      <c r="C21" s="283"/>
      <c r="D21" s="283"/>
      <c r="E21" s="283"/>
    </row>
    <row r="22" spans="1:5" s="304" customFormat="1" ht="12.75">
      <c r="A22" s="304">
        <v>16</v>
      </c>
      <c r="B22" s="305" t="s">
        <v>274</v>
      </c>
      <c r="C22" s="284">
        <v>4371500</v>
      </c>
      <c r="D22" s="288">
        <v>15.4</v>
      </c>
      <c r="E22" s="284">
        <f>(C22*D22)/12*8</f>
        <v>44880733.333333336</v>
      </c>
    </row>
    <row r="23" spans="1:5" s="304" customFormat="1" ht="48">
      <c r="A23" s="304">
        <v>17</v>
      </c>
      <c r="B23" s="305" t="s">
        <v>275</v>
      </c>
      <c r="C23" s="284">
        <v>2205000</v>
      </c>
      <c r="D23" s="288">
        <v>9</v>
      </c>
      <c r="E23" s="284">
        <f>(C23*D23)/12*8</f>
        <v>13230000</v>
      </c>
    </row>
    <row r="24" spans="1:5" s="304" customFormat="1" ht="48">
      <c r="A24" s="304">
        <v>18</v>
      </c>
      <c r="B24" s="305" t="s">
        <v>276</v>
      </c>
      <c r="C24" s="284">
        <v>4371500</v>
      </c>
      <c r="D24" s="288">
        <v>1</v>
      </c>
      <c r="E24" s="284">
        <f>(C24*D24)/12*8</f>
        <v>2914333.3333333335</v>
      </c>
    </row>
    <row r="25" spans="1:5" s="304" customFormat="1" ht="24">
      <c r="A25" s="304">
        <v>19</v>
      </c>
      <c r="B25" s="305" t="s">
        <v>277</v>
      </c>
      <c r="C25" s="283"/>
      <c r="D25" s="283"/>
      <c r="E25" s="284">
        <f>(C25*D25)/12*8</f>
        <v>0</v>
      </c>
    </row>
    <row r="26" spans="1:5" s="304" customFormat="1" ht="20.25" customHeight="1">
      <c r="A26" s="304">
        <v>20</v>
      </c>
      <c r="B26" s="305" t="s">
        <v>274</v>
      </c>
      <c r="C26" s="284">
        <v>4371500</v>
      </c>
      <c r="D26" s="288">
        <v>15.4</v>
      </c>
      <c r="E26" s="284">
        <f>(C26*D26)/12*4</f>
        <v>22440366.666666668</v>
      </c>
    </row>
    <row r="27" spans="1:5" s="304" customFormat="1" ht="48.75" customHeight="1">
      <c r="A27" s="304">
        <v>21</v>
      </c>
      <c r="B27" s="305" t="s">
        <v>275</v>
      </c>
      <c r="C27" s="284">
        <v>2205000</v>
      </c>
      <c r="D27" s="288">
        <v>9</v>
      </c>
      <c r="E27" s="284">
        <f>(C27*D27)/12*4</f>
        <v>6615000</v>
      </c>
    </row>
    <row r="28" spans="1:5" s="304" customFormat="1" ht="48">
      <c r="A28" s="304">
        <v>22</v>
      </c>
      <c r="B28" s="305" t="s">
        <v>276</v>
      </c>
      <c r="C28" s="284">
        <v>4371500</v>
      </c>
      <c r="D28" s="288">
        <v>1</v>
      </c>
      <c r="E28" s="284">
        <f>(C28*D28)/12*4</f>
        <v>1457166.6666666667</v>
      </c>
    </row>
    <row r="29" spans="1:5" s="304" customFormat="1" ht="12.75">
      <c r="A29" s="304">
        <v>23</v>
      </c>
      <c r="B29" s="305" t="s">
        <v>278</v>
      </c>
      <c r="C29" s="283"/>
      <c r="D29" s="283"/>
      <c r="E29" s="283"/>
    </row>
    <row r="30" spans="1:5" s="304" customFormat="1" ht="24">
      <c r="A30" s="304">
        <v>24</v>
      </c>
      <c r="B30" s="305" t="s">
        <v>279</v>
      </c>
      <c r="C30" s="284">
        <v>97400</v>
      </c>
      <c r="D30" s="288">
        <v>175</v>
      </c>
      <c r="E30" s="284">
        <f>(C30*D30)/12*8</f>
        <v>11363333.333333334</v>
      </c>
    </row>
    <row r="31" spans="1:5" s="304" customFormat="1" ht="24">
      <c r="A31" s="304">
        <v>25</v>
      </c>
      <c r="B31" s="305" t="s">
        <v>279</v>
      </c>
      <c r="C31" s="284">
        <v>97400</v>
      </c>
      <c r="D31" s="284">
        <v>174</v>
      </c>
      <c r="E31" s="284">
        <f>(C31*D31)/12*4</f>
        <v>5649200</v>
      </c>
    </row>
    <row r="32" spans="1:5" s="304" customFormat="1" ht="36">
      <c r="A32" s="304">
        <v>26</v>
      </c>
      <c r="B32" s="305" t="s">
        <v>280</v>
      </c>
      <c r="C32" s="283"/>
      <c r="D32" s="283"/>
      <c r="E32" s="283"/>
    </row>
    <row r="33" spans="1:5" s="304" customFormat="1" ht="48">
      <c r="A33" s="304">
        <v>27</v>
      </c>
      <c r="B33" s="305" t="s">
        <v>334</v>
      </c>
      <c r="C33" s="284">
        <v>396700</v>
      </c>
      <c r="D33" s="288">
        <v>7</v>
      </c>
      <c r="E33" s="284">
        <f>C33*D33</f>
        <v>2776900</v>
      </c>
    </row>
    <row r="34" spans="2:5" s="304" customFormat="1" ht="48">
      <c r="B34" s="305" t="s">
        <v>335</v>
      </c>
      <c r="C34" s="284">
        <v>363642</v>
      </c>
      <c r="D34" s="288">
        <v>1</v>
      </c>
      <c r="E34" s="284">
        <f>C34*D34</f>
        <v>363642</v>
      </c>
    </row>
    <row r="35" spans="1:5" s="304" customFormat="1" ht="54" customHeight="1">
      <c r="A35" s="304">
        <v>28</v>
      </c>
      <c r="B35" s="305" t="s">
        <v>324</v>
      </c>
      <c r="C35" s="284">
        <v>1447300</v>
      </c>
      <c r="D35" s="288">
        <v>1</v>
      </c>
      <c r="E35" s="284">
        <f>C35*D35</f>
        <v>1447300</v>
      </c>
    </row>
    <row r="36" spans="2:5" s="304" customFormat="1" ht="31.5" customHeight="1">
      <c r="B36" s="305" t="s">
        <v>337</v>
      </c>
      <c r="C36" s="284"/>
      <c r="D36" s="288"/>
      <c r="E36" s="284">
        <v>1755000</v>
      </c>
    </row>
    <row r="37" spans="1:10" s="304" customFormat="1" ht="35.25" customHeight="1">
      <c r="A37" s="304">
        <v>29</v>
      </c>
      <c r="B37" s="305" t="s">
        <v>325</v>
      </c>
      <c r="C37" s="283" t="s">
        <v>269</v>
      </c>
      <c r="D37" s="283" t="s">
        <v>269</v>
      </c>
      <c r="E37" s="287">
        <f>SUM(E22:E35)+E36</f>
        <v>114892975.33333334</v>
      </c>
      <c r="J37" s="307"/>
    </row>
    <row r="38" spans="1:5" s="304" customFormat="1" ht="24.75">
      <c r="A38" s="304">
        <v>30</v>
      </c>
      <c r="B38" s="305" t="s">
        <v>281</v>
      </c>
      <c r="C38" s="283" t="s">
        <v>269</v>
      </c>
      <c r="D38" s="283" t="s">
        <v>269</v>
      </c>
      <c r="E38" s="289">
        <v>35988471</v>
      </c>
    </row>
    <row r="39" spans="1:5" ht="24.75">
      <c r="A39" s="304">
        <v>31</v>
      </c>
      <c r="B39" s="305" t="s">
        <v>326</v>
      </c>
      <c r="C39" s="283"/>
      <c r="D39" s="283"/>
      <c r="E39" s="289">
        <f>E40+E43+E44+E45+E46+E41+E42</f>
        <v>28120180</v>
      </c>
    </row>
    <row r="40" spans="1:5" ht="12.75">
      <c r="A40" s="304">
        <v>32</v>
      </c>
      <c r="B40" s="305" t="s">
        <v>282</v>
      </c>
      <c r="C40" s="284">
        <v>3400000</v>
      </c>
      <c r="D40" s="284">
        <v>3400000</v>
      </c>
      <c r="E40" s="284">
        <v>3400000</v>
      </c>
    </row>
    <row r="41" spans="1:5" ht="12.75">
      <c r="A41" s="304"/>
      <c r="B41" s="305" t="s">
        <v>338</v>
      </c>
      <c r="C41" s="284"/>
      <c r="D41" s="284"/>
      <c r="E41" s="284">
        <v>3382000</v>
      </c>
    </row>
    <row r="42" spans="1:5" ht="12.75">
      <c r="A42" s="304"/>
      <c r="B42" s="305" t="s">
        <v>340</v>
      </c>
      <c r="C42" s="284"/>
      <c r="D42" s="284"/>
      <c r="E42" s="284">
        <v>7221068</v>
      </c>
    </row>
    <row r="43" spans="1:9" ht="24">
      <c r="A43" s="304">
        <v>33</v>
      </c>
      <c r="B43" s="305" t="s">
        <v>283</v>
      </c>
      <c r="C43" s="284">
        <v>60896</v>
      </c>
      <c r="D43" s="284">
        <v>47</v>
      </c>
      <c r="E43" s="284">
        <f>C43*D43</f>
        <v>2862112</v>
      </c>
      <c r="I43" s="312"/>
    </row>
    <row r="44" spans="1:5" ht="12.75">
      <c r="A44" s="304">
        <v>34</v>
      </c>
      <c r="B44" s="305" t="s">
        <v>284</v>
      </c>
      <c r="C44" s="284">
        <v>25000</v>
      </c>
      <c r="D44" s="284">
        <v>7</v>
      </c>
      <c r="E44" s="284">
        <f>C44*D44</f>
        <v>175000</v>
      </c>
    </row>
    <row r="45" spans="1:5" ht="24">
      <c r="A45" s="304">
        <v>35</v>
      </c>
      <c r="B45" s="305" t="s">
        <v>285</v>
      </c>
      <c r="C45" s="284">
        <v>429000</v>
      </c>
      <c r="D45" s="284">
        <v>21</v>
      </c>
      <c r="E45" s="284">
        <f>C45*D45</f>
        <v>9009000</v>
      </c>
    </row>
    <row r="46" spans="1:5" ht="12.75">
      <c r="A46" s="304">
        <v>36</v>
      </c>
      <c r="B46" s="305" t="s">
        <v>286</v>
      </c>
      <c r="C46" s="284">
        <v>109000</v>
      </c>
      <c r="D46" s="284">
        <v>19</v>
      </c>
      <c r="E46" s="284">
        <f>C46*D46</f>
        <v>2071000</v>
      </c>
    </row>
    <row r="47" spans="1:5" ht="15.75">
      <c r="A47" s="304">
        <v>37</v>
      </c>
      <c r="B47" s="305" t="s">
        <v>327</v>
      </c>
      <c r="C47" s="283"/>
      <c r="D47" s="283"/>
      <c r="E47" s="289">
        <f>E48+E49+E50</f>
        <v>28210876</v>
      </c>
    </row>
    <row r="48" spans="1:6" ht="24">
      <c r="A48" s="304">
        <v>38</v>
      </c>
      <c r="B48" s="305" t="s">
        <v>287</v>
      </c>
      <c r="C48" s="284">
        <v>1900000</v>
      </c>
      <c r="D48" s="285">
        <v>6.02</v>
      </c>
      <c r="E48" s="284">
        <f>C48*D48</f>
        <v>11438000</v>
      </c>
      <c r="F48" s="312"/>
    </row>
    <row r="49" spans="1:5" ht="24">
      <c r="A49" s="304">
        <v>39</v>
      </c>
      <c r="B49" s="305" t="s">
        <v>288</v>
      </c>
      <c r="C49" s="283" t="s">
        <v>269</v>
      </c>
      <c r="D49" s="283" t="s">
        <v>269</v>
      </c>
      <c r="E49" s="284">
        <v>15572876</v>
      </c>
    </row>
    <row r="50" spans="1:5" ht="12.75">
      <c r="A50" s="304"/>
      <c r="B50" s="305" t="s">
        <v>338</v>
      </c>
      <c r="C50" s="283"/>
      <c r="D50" s="283"/>
      <c r="E50" s="284">
        <v>1200000</v>
      </c>
    </row>
    <row r="51" spans="1:5" ht="24">
      <c r="A51" s="304">
        <v>40</v>
      </c>
      <c r="B51" s="305" t="s">
        <v>289</v>
      </c>
      <c r="C51" s="283"/>
      <c r="D51" s="283"/>
      <c r="E51" s="283"/>
    </row>
    <row r="52" spans="1:5" ht="24.75">
      <c r="A52" s="304">
        <v>41</v>
      </c>
      <c r="B52" s="305" t="s">
        <v>290</v>
      </c>
      <c r="C52" s="284">
        <v>570</v>
      </c>
      <c r="D52" s="284">
        <v>12429</v>
      </c>
      <c r="E52" s="289">
        <f>C52*D52</f>
        <v>7084530</v>
      </c>
    </row>
    <row r="53" spans="1:5" ht="15.75">
      <c r="A53" s="304">
        <v>42</v>
      </c>
      <c r="B53" s="305" t="s">
        <v>328</v>
      </c>
      <c r="C53" s="283"/>
      <c r="D53" s="283"/>
      <c r="E53" s="289">
        <f>E54+E55+E56</f>
        <v>40597900</v>
      </c>
    </row>
    <row r="54" spans="1:5" ht="48">
      <c r="A54" s="304">
        <v>43</v>
      </c>
      <c r="B54" s="305" t="s">
        <v>291</v>
      </c>
      <c r="C54" s="284">
        <v>4419000</v>
      </c>
      <c r="D54" s="288">
        <v>1</v>
      </c>
      <c r="E54" s="284">
        <f>C54*D54</f>
        <v>4419000</v>
      </c>
    </row>
    <row r="55" spans="1:6" ht="48">
      <c r="A55" s="304">
        <v>44</v>
      </c>
      <c r="B55" s="305" t="s">
        <v>292</v>
      </c>
      <c r="C55" s="284">
        <v>2993000</v>
      </c>
      <c r="D55" s="288">
        <v>10.3</v>
      </c>
      <c r="E55" s="284">
        <f>C55*D55</f>
        <v>30827900.000000004</v>
      </c>
      <c r="F55" s="312"/>
    </row>
    <row r="56" spans="1:5" ht="12.75">
      <c r="A56" s="304">
        <v>45</v>
      </c>
      <c r="B56" s="305" t="s">
        <v>293</v>
      </c>
      <c r="C56" s="283" t="s">
        <v>269</v>
      </c>
      <c r="D56" s="283" t="s">
        <v>269</v>
      </c>
      <c r="E56" s="284">
        <v>5351000</v>
      </c>
    </row>
    <row r="57" spans="1:5" ht="24" customHeight="1">
      <c r="A57" s="304">
        <v>46</v>
      </c>
      <c r="B57" s="305" t="s">
        <v>329</v>
      </c>
      <c r="C57" s="283" t="s">
        <v>269</v>
      </c>
      <c r="D57" s="283" t="s">
        <v>269</v>
      </c>
      <c r="E57" s="287">
        <f>E38+E39+E47+E52+E53</f>
        <v>140001957</v>
      </c>
    </row>
    <row r="58" spans="1:5" ht="12.75">
      <c r="A58" s="304">
        <v>47</v>
      </c>
      <c r="B58" s="305" t="s">
        <v>338</v>
      </c>
      <c r="C58" s="283"/>
      <c r="D58" s="283"/>
      <c r="E58" s="283">
        <v>148000</v>
      </c>
    </row>
    <row r="59" spans="1:5" ht="24.75" customHeight="1">
      <c r="A59" s="304">
        <v>48</v>
      </c>
      <c r="B59" s="305" t="s">
        <v>294</v>
      </c>
      <c r="C59" s="284">
        <v>1210</v>
      </c>
      <c r="D59" s="284">
        <v>0</v>
      </c>
      <c r="E59" s="289">
        <v>4354790</v>
      </c>
    </row>
    <row r="60" spans="2:5" ht="12.75" customHeight="1">
      <c r="B60" s="309"/>
      <c r="C60"/>
      <c r="D60"/>
      <c r="E60"/>
    </row>
    <row r="61" spans="2:5" ht="23.25" customHeight="1">
      <c r="B61" s="309"/>
      <c r="C61"/>
      <c r="D61"/>
      <c r="E61" s="290">
        <f>E19+E37+E57+E58+E59</f>
        <v>388466985.3333334</v>
      </c>
    </row>
    <row r="62" ht="12.75" customHeight="1"/>
    <row r="63" ht="12.75" customHeight="1"/>
    <row r="64" ht="12.75" customHeight="1"/>
    <row r="65" ht="12.75" customHeight="1">
      <c r="E65" s="312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4">
    <mergeCell ref="B2:B5"/>
    <mergeCell ref="C2:C4"/>
    <mergeCell ref="D2:D4"/>
    <mergeCell ref="E2:E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51.00390625" style="228" customWidth="1"/>
    <col min="2" max="2" width="14.50390625" style="47" customWidth="1"/>
    <col min="3" max="4" width="13.375" style="47" customWidth="1"/>
    <col min="5" max="5" width="51.00390625" style="228" customWidth="1"/>
    <col min="6" max="6" width="14.00390625" style="47" customWidth="1"/>
    <col min="7" max="7" width="11.375" style="47" customWidth="1"/>
    <col min="8" max="8" width="11.50390625" style="47" customWidth="1"/>
    <col min="9" max="16384" width="9.375" style="47" customWidth="1"/>
  </cols>
  <sheetData>
    <row r="1" spans="1:8" ht="10.5" customHeight="1">
      <c r="A1" s="330" t="s">
        <v>69</v>
      </c>
      <c r="B1" s="330"/>
      <c r="C1" s="330"/>
      <c r="D1" s="330"/>
      <c r="E1" s="330"/>
      <c r="F1" s="330"/>
      <c r="G1" s="330"/>
      <c r="H1" s="330"/>
    </row>
    <row r="2" spans="1:8" ht="18.75" customHeight="1">
      <c r="A2" s="329" t="s">
        <v>189</v>
      </c>
      <c r="B2" s="329"/>
      <c r="C2" s="329"/>
      <c r="D2" s="329"/>
      <c r="E2" s="329"/>
      <c r="F2" s="329"/>
      <c r="G2" s="329"/>
      <c r="H2" s="329"/>
    </row>
    <row r="3" spans="1:8" ht="18.75" customHeight="1">
      <c r="A3" s="329" t="s">
        <v>242</v>
      </c>
      <c r="B3" s="329"/>
      <c r="C3" s="329"/>
      <c r="D3" s="329"/>
      <c r="E3" s="329"/>
      <c r="F3" s="329"/>
      <c r="G3" s="329"/>
      <c r="H3" s="329"/>
    </row>
    <row r="4" spans="1:6" ht="18.75" customHeight="1">
      <c r="A4" s="228" t="s">
        <v>150</v>
      </c>
      <c r="F4" s="178" t="s">
        <v>258</v>
      </c>
    </row>
    <row r="5" spans="1:8" ht="18.75" customHeight="1">
      <c r="A5" s="331" t="s">
        <v>151</v>
      </c>
      <c r="B5" s="332"/>
      <c r="C5" s="332"/>
      <c r="D5" s="333"/>
      <c r="E5" s="331" t="s">
        <v>152</v>
      </c>
      <c r="F5" s="332"/>
      <c r="G5" s="332"/>
      <c r="H5" s="333"/>
    </row>
    <row r="6" spans="1:8" ht="18.75" customHeight="1">
      <c r="A6" s="229" t="s">
        <v>153</v>
      </c>
      <c r="B6" s="334" t="s">
        <v>50</v>
      </c>
      <c r="C6" s="335"/>
      <c r="D6" s="336"/>
      <c r="E6" s="233" t="s">
        <v>153</v>
      </c>
      <c r="F6" s="334" t="s">
        <v>50</v>
      </c>
      <c r="G6" s="335"/>
      <c r="H6" s="336"/>
    </row>
    <row r="7" spans="1:8" ht="25.5" customHeight="1">
      <c r="A7" s="230"/>
      <c r="B7" s="179" t="s">
        <v>190</v>
      </c>
      <c r="C7" s="179" t="s">
        <v>191</v>
      </c>
      <c r="D7" s="180" t="s">
        <v>192</v>
      </c>
      <c r="E7" s="230"/>
      <c r="F7" s="179" t="s">
        <v>190</v>
      </c>
      <c r="G7" s="179" t="s">
        <v>191</v>
      </c>
      <c r="H7" s="179" t="s">
        <v>192</v>
      </c>
    </row>
    <row r="8" spans="1:8" ht="18.75" customHeight="1">
      <c r="A8" s="49" t="s">
        <v>154</v>
      </c>
      <c r="B8" s="181">
        <f>'1.'!C17</f>
        <v>490593397</v>
      </c>
      <c r="C8" s="181"/>
      <c r="D8" s="181">
        <v>0</v>
      </c>
      <c r="E8" s="49" t="s">
        <v>155</v>
      </c>
      <c r="F8" s="182">
        <f>'2.'!D7</f>
        <v>90210000</v>
      </c>
      <c r="G8" s="70"/>
      <c r="H8" s="39">
        <v>0</v>
      </c>
    </row>
    <row r="9" spans="1:8" ht="24" customHeight="1">
      <c r="A9" s="50" t="s">
        <v>156</v>
      </c>
      <c r="B9" s="182">
        <f>'1.'!C19</f>
        <v>44900000</v>
      </c>
      <c r="C9" s="182"/>
      <c r="D9" s="181"/>
      <c r="E9" s="54" t="s">
        <v>157</v>
      </c>
      <c r="F9" s="182">
        <f>'2.'!D8</f>
        <v>13751500</v>
      </c>
      <c r="G9" s="70"/>
      <c r="H9" s="39">
        <v>0</v>
      </c>
    </row>
    <row r="10" spans="1:8" ht="18.75" customHeight="1">
      <c r="A10" s="51" t="s">
        <v>158</v>
      </c>
      <c r="B10" s="182">
        <f>'1.'!C30</f>
        <v>10171105</v>
      </c>
      <c r="C10" s="182">
        <v>0</v>
      </c>
      <c r="D10" s="181">
        <f>+'[1]4'!B31</f>
        <v>0</v>
      </c>
      <c r="E10" s="49" t="s">
        <v>159</v>
      </c>
      <c r="F10" s="182">
        <f>'2.'!D9</f>
        <v>157543883</v>
      </c>
      <c r="G10" s="70"/>
      <c r="H10" s="39">
        <v>0</v>
      </c>
    </row>
    <row r="11" spans="1:8" ht="18.75" customHeight="1">
      <c r="A11" s="51" t="s">
        <v>160</v>
      </c>
      <c r="B11" s="182">
        <f>+'[1]2'!E36</f>
        <v>0</v>
      </c>
      <c r="C11" s="182">
        <f>+'[1]3'!D36</f>
        <v>0</v>
      </c>
      <c r="D11" s="181">
        <f>+'[1]4'!B36</f>
        <v>0</v>
      </c>
      <c r="E11" s="49" t="s">
        <v>161</v>
      </c>
      <c r="F11" s="182">
        <f>'2.'!D10</f>
        <v>39394414</v>
      </c>
      <c r="G11" s="70">
        <f>+'[1]6'!D11</f>
        <v>0</v>
      </c>
      <c r="H11" s="39"/>
    </row>
    <row r="12" spans="1:8" ht="18.75" customHeight="1">
      <c r="A12" s="49"/>
      <c r="B12" s="182"/>
      <c r="C12" s="182"/>
      <c r="D12" s="181"/>
      <c r="E12" s="49" t="s">
        <v>299</v>
      </c>
      <c r="F12" s="182">
        <f>'2.'!D11</f>
        <v>266459816</v>
      </c>
      <c r="G12" s="70">
        <v>0</v>
      </c>
      <c r="H12" s="39"/>
    </row>
    <row r="13" spans="1:8" ht="18.75" customHeight="1">
      <c r="A13" s="53"/>
      <c r="B13" s="182"/>
      <c r="C13" s="182"/>
      <c r="D13" s="181"/>
      <c r="E13" s="234" t="s">
        <v>253</v>
      </c>
      <c r="F13" s="182">
        <f>'2.'!D12</f>
        <v>22393400</v>
      </c>
      <c r="G13" s="70">
        <f>+'[1]6'!D13</f>
        <v>0</v>
      </c>
      <c r="H13" s="39"/>
    </row>
    <row r="14" spans="1:8" ht="18.75" customHeight="1">
      <c r="A14" s="55"/>
      <c r="B14" s="182"/>
      <c r="C14" s="182"/>
      <c r="D14" s="181"/>
      <c r="E14" s="234" t="str">
        <f>'2.'!C13</f>
        <v>Előző évi elszámolásból származó kiadás</v>
      </c>
      <c r="F14" s="182">
        <f>'2.'!D13</f>
        <v>852853</v>
      </c>
      <c r="G14" s="70">
        <f>+'[1]6'!D14</f>
        <v>0</v>
      </c>
      <c r="H14" s="39"/>
    </row>
    <row r="15" spans="1:8" ht="17.25" customHeight="1">
      <c r="A15" s="51"/>
      <c r="B15" s="183"/>
      <c r="C15" s="183"/>
      <c r="D15" s="181"/>
      <c r="E15" s="51"/>
      <c r="F15" s="183"/>
      <c r="G15" s="183"/>
      <c r="H15" s="183"/>
    </row>
    <row r="16" spans="1:8" ht="28.5" customHeight="1">
      <c r="A16" s="53" t="s">
        <v>165</v>
      </c>
      <c r="B16" s="183">
        <f>SUM(B8:B15)</f>
        <v>545664502</v>
      </c>
      <c r="C16" s="183">
        <f>SUM(C8:C15)</f>
        <v>0</v>
      </c>
      <c r="D16" s="183">
        <f>SUM(D8:D15)</f>
        <v>0</v>
      </c>
      <c r="E16" s="231" t="s">
        <v>166</v>
      </c>
      <c r="F16" s="183">
        <f>SUM(F8:F14)</f>
        <v>590605866</v>
      </c>
      <c r="G16" s="183">
        <f>SUM(G8:G12)</f>
        <v>0</v>
      </c>
      <c r="H16" s="183">
        <f>SUM(H8:H12)</f>
        <v>0</v>
      </c>
    </row>
    <row r="17" spans="1:8" ht="17.25" customHeight="1">
      <c r="A17" s="51"/>
      <c r="B17" s="182"/>
      <c r="C17" s="184"/>
      <c r="D17" s="181"/>
      <c r="E17" s="51"/>
      <c r="F17" s="182"/>
      <c r="G17" s="70"/>
      <c r="H17" s="39"/>
    </row>
    <row r="18" spans="1:8" ht="18.75" customHeight="1">
      <c r="A18" s="231" t="s">
        <v>167</v>
      </c>
      <c r="B18" s="185">
        <f>'1.'!C45</f>
        <v>307379292</v>
      </c>
      <c r="C18" s="186">
        <f>+'[1]3'!D47</f>
        <v>0</v>
      </c>
      <c r="D18" s="187">
        <f>+'[1]4'!B47</f>
        <v>0</v>
      </c>
      <c r="E18" s="231" t="s">
        <v>168</v>
      </c>
      <c r="F18" s="183">
        <f>'2.'!D18</f>
        <v>82598925</v>
      </c>
      <c r="G18" s="69">
        <f>+'[1]6'!D25</f>
        <v>0</v>
      </c>
      <c r="H18" s="38">
        <f>+'[1]7'!B25</f>
        <v>0</v>
      </c>
    </row>
    <row r="19" spans="1:8" ht="17.25" customHeight="1">
      <c r="A19" s="55"/>
      <c r="B19" s="182"/>
      <c r="C19" s="184"/>
      <c r="D19" s="181"/>
      <c r="E19" s="236"/>
      <c r="F19" s="182"/>
      <c r="G19" s="70"/>
      <c r="H19" s="39"/>
    </row>
    <row r="20" spans="1:8" ht="18.75" customHeight="1">
      <c r="A20" s="188" t="s">
        <v>169</v>
      </c>
      <c r="B20" s="183">
        <f>+B16+B18</f>
        <v>853043794</v>
      </c>
      <c r="C20" s="183">
        <f>+C16+C18</f>
        <v>0</v>
      </c>
      <c r="D20" s="183">
        <f>+D16+D18</f>
        <v>0</v>
      </c>
      <c r="E20" s="231" t="s">
        <v>170</v>
      </c>
      <c r="F20" s="183">
        <f>+F16+F18</f>
        <v>673204791</v>
      </c>
      <c r="G20" s="183">
        <f>+G16+G18</f>
        <v>0</v>
      </c>
      <c r="H20" s="183">
        <f>+H16+H18</f>
        <v>0</v>
      </c>
    </row>
    <row r="21" spans="1:8" ht="17.25" customHeight="1">
      <c r="A21" s="54"/>
      <c r="B21" s="189"/>
      <c r="C21" s="183"/>
      <c r="D21" s="181"/>
      <c r="E21" s="51"/>
      <c r="F21" s="183"/>
      <c r="G21" s="183"/>
      <c r="H21" s="183"/>
    </row>
    <row r="22" spans="1:8" ht="18.75" customHeight="1">
      <c r="A22" s="50" t="s">
        <v>171</v>
      </c>
      <c r="B22" s="182">
        <f>+'[1]2'!E55</f>
        <v>0</v>
      </c>
      <c r="C22" s="184">
        <f>+'[1]3'!D55</f>
        <v>0</v>
      </c>
      <c r="D22" s="181">
        <f>+'[1]4'!B55</f>
        <v>0</v>
      </c>
      <c r="E22" s="51" t="s">
        <v>172</v>
      </c>
      <c r="F22" s="182">
        <f>'2.'!D22</f>
        <v>75488122</v>
      </c>
      <c r="G22" s="70">
        <f>+'[1]6'!D29</f>
        <v>0</v>
      </c>
      <c r="H22" s="39"/>
    </row>
    <row r="23" spans="1:8" ht="18.75" customHeight="1">
      <c r="A23" s="50" t="s">
        <v>173</v>
      </c>
      <c r="B23" s="182">
        <f>'1.'!C18</f>
        <v>147575973</v>
      </c>
      <c r="C23" s="182">
        <f>+'[1]3'!D63</f>
        <v>0</v>
      </c>
      <c r="D23" s="181">
        <f>+'[1]4'!B63</f>
        <v>0</v>
      </c>
      <c r="E23" s="51" t="s">
        <v>174</v>
      </c>
      <c r="F23" s="182">
        <f>'2.'!D23</f>
        <v>251926854</v>
      </c>
      <c r="G23" s="70">
        <f>+'[1]6'!D30</f>
        <v>0</v>
      </c>
      <c r="H23" s="39"/>
    </row>
    <row r="24" spans="1:8" ht="18.75" customHeight="1">
      <c r="A24" s="49" t="s">
        <v>145</v>
      </c>
      <c r="B24" s="190">
        <f>+'[1]2'!B69</f>
        <v>0</v>
      </c>
      <c r="C24" s="184">
        <f>+'[1]3'!D69</f>
        <v>0</v>
      </c>
      <c r="D24" s="181">
        <f>+'[1]4'!B69</f>
        <v>0</v>
      </c>
      <c r="E24" s="51" t="s">
        <v>175</v>
      </c>
      <c r="F24" s="182">
        <f>+'[1]5'!E29</f>
        <v>0</v>
      </c>
      <c r="G24" s="70">
        <f>+'[1]6'!D31</f>
        <v>0</v>
      </c>
      <c r="H24" s="39"/>
    </row>
    <row r="25" spans="1:8" ht="23.25" customHeight="1">
      <c r="A25" s="53" t="s">
        <v>176</v>
      </c>
      <c r="B25" s="183">
        <f>SUM(B22:B24)</f>
        <v>147575973</v>
      </c>
      <c r="C25" s="183">
        <f>SUM(C22:C24)</f>
        <v>0</v>
      </c>
      <c r="D25" s="183">
        <f>SUM(D22:D24)</f>
        <v>0</v>
      </c>
      <c r="E25" s="231" t="s">
        <v>177</v>
      </c>
      <c r="F25" s="183">
        <f>SUM(F22:F24)</f>
        <v>327414976</v>
      </c>
      <c r="G25" s="183">
        <f>SUM(G22:G24)</f>
        <v>0</v>
      </c>
      <c r="H25" s="183">
        <f>SUM(H22:H24)</f>
        <v>0</v>
      </c>
    </row>
    <row r="26" spans="1:8" ht="17.25" customHeight="1">
      <c r="A26" s="49"/>
      <c r="B26" s="182"/>
      <c r="C26" s="184"/>
      <c r="D26" s="181"/>
      <c r="E26" s="51"/>
      <c r="F26" s="182"/>
      <c r="G26" s="70"/>
      <c r="H26" s="39"/>
    </row>
    <row r="27" spans="1:8" ht="18.75" customHeight="1">
      <c r="A27" s="231" t="s">
        <v>178</v>
      </c>
      <c r="B27" s="182">
        <v>0</v>
      </c>
      <c r="C27" s="191">
        <f>+'[1]3'!D80</f>
        <v>0</v>
      </c>
      <c r="D27" s="192">
        <f>+'[1]4'!B80</f>
        <v>0</v>
      </c>
      <c r="E27" s="231" t="s">
        <v>179</v>
      </c>
      <c r="F27" s="183">
        <f>+'[1]5'!E39</f>
        <v>0</v>
      </c>
      <c r="G27" s="69">
        <f>+'[1]6'!D41</f>
        <v>0</v>
      </c>
      <c r="H27" s="38">
        <f>+'[1]7'!B41</f>
        <v>0</v>
      </c>
    </row>
    <row r="28" spans="1:8" ht="18.75" customHeight="1">
      <c r="A28" s="188" t="s">
        <v>181</v>
      </c>
      <c r="B28" s="183">
        <f>+B25+B27</f>
        <v>147575973</v>
      </c>
      <c r="C28" s="183">
        <f>+C25+C27</f>
        <v>0</v>
      </c>
      <c r="D28" s="183">
        <f>+D25+D27</f>
        <v>0</v>
      </c>
      <c r="E28" s="231" t="s">
        <v>182</v>
      </c>
      <c r="F28" s="183">
        <f>+F25+F27</f>
        <v>327414976</v>
      </c>
      <c r="G28" s="183">
        <f>+G25+G27</f>
        <v>0</v>
      </c>
      <c r="H28" s="183">
        <f>+H25+H27</f>
        <v>0</v>
      </c>
    </row>
    <row r="29" spans="1:8" ht="17.25" customHeight="1">
      <c r="A29" s="49"/>
      <c r="B29" s="182"/>
      <c r="C29" s="182"/>
      <c r="D29" s="182"/>
      <c r="E29" s="235"/>
      <c r="F29" s="182"/>
      <c r="G29" s="70"/>
      <c r="H29" s="39"/>
    </row>
    <row r="30" spans="1:8" ht="18.75" customHeight="1">
      <c r="A30" s="52" t="s">
        <v>183</v>
      </c>
      <c r="B30" s="183">
        <f>B16+B25</f>
        <v>693240475</v>
      </c>
      <c r="C30" s="183">
        <f>+C16+C25</f>
        <v>0</v>
      </c>
      <c r="D30" s="183">
        <f>+D16+D25</f>
        <v>0</v>
      </c>
      <c r="E30" s="231" t="s">
        <v>184</v>
      </c>
      <c r="F30" s="183">
        <f>+F16+F25</f>
        <v>918020842</v>
      </c>
      <c r="G30" s="183">
        <f>+G16+G25</f>
        <v>0</v>
      </c>
      <c r="H30" s="183">
        <f>+H16+H25</f>
        <v>0</v>
      </c>
    </row>
    <row r="31" spans="1:8" ht="17.25" customHeight="1">
      <c r="A31" s="180"/>
      <c r="B31" s="183"/>
      <c r="C31" s="183"/>
      <c r="D31" s="183"/>
      <c r="E31" s="236"/>
      <c r="F31" s="183"/>
      <c r="G31" s="183"/>
      <c r="H31" s="183"/>
    </row>
    <row r="32" spans="1:8" ht="18.75" customHeight="1">
      <c r="A32" s="52" t="s">
        <v>185</v>
      </c>
      <c r="B32" s="183">
        <f>B18+B27</f>
        <v>307379292</v>
      </c>
      <c r="C32" s="183">
        <f>+C18+C27</f>
        <v>0</v>
      </c>
      <c r="D32" s="183">
        <f>+D18+D27</f>
        <v>0</v>
      </c>
      <c r="E32" s="231" t="s">
        <v>186</v>
      </c>
      <c r="F32" s="183">
        <f>+F18+F27</f>
        <v>82598925</v>
      </c>
      <c r="G32" s="183">
        <f>+G18+G27</f>
        <v>0</v>
      </c>
      <c r="H32" s="183">
        <f>+H18+H27</f>
        <v>0</v>
      </c>
    </row>
    <row r="33" spans="1:8" ht="17.25" customHeight="1">
      <c r="A33" s="49"/>
      <c r="B33" s="183"/>
      <c r="C33" s="183"/>
      <c r="D33" s="183"/>
      <c r="E33" s="235"/>
      <c r="F33" s="183"/>
      <c r="G33" s="183"/>
      <c r="H33" s="183"/>
    </row>
    <row r="34" spans="1:8" ht="18.75" customHeight="1">
      <c r="A34" s="56" t="s">
        <v>187</v>
      </c>
      <c r="B34" s="183">
        <f>+B30+B32</f>
        <v>1000619767</v>
      </c>
      <c r="C34" s="183">
        <f>+C30+C32</f>
        <v>0</v>
      </c>
      <c r="D34" s="183">
        <f>+D30+D32</f>
        <v>0</v>
      </c>
      <c r="E34" s="56" t="s">
        <v>188</v>
      </c>
      <c r="F34" s="183">
        <f>+F30+F32</f>
        <v>1000619767</v>
      </c>
      <c r="G34" s="183">
        <f>+G30+G32</f>
        <v>0</v>
      </c>
      <c r="H34" s="183">
        <f>+H30+H32</f>
        <v>0</v>
      </c>
    </row>
    <row r="35" spans="1:8" ht="18.75" customHeight="1">
      <c r="A35" s="232" t="s">
        <v>193</v>
      </c>
      <c r="B35" s="313">
        <f>+B34+C34+D34</f>
        <v>1000619767</v>
      </c>
      <c r="C35" s="314"/>
      <c r="D35" s="315"/>
      <c r="E35" s="232" t="s">
        <v>194</v>
      </c>
      <c r="F35" s="328">
        <f>+F34+G34+H34</f>
        <v>1000619767</v>
      </c>
      <c r="G35" s="328"/>
      <c r="H35" s="328"/>
    </row>
    <row r="36" ht="18.75" customHeight="1"/>
  </sheetData>
  <sheetProtection/>
  <mergeCells count="9">
    <mergeCell ref="B35:D35"/>
    <mergeCell ref="F35:H35"/>
    <mergeCell ref="A2:H2"/>
    <mergeCell ref="A1:H1"/>
    <mergeCell ref="A5:D5"/>
    <mergeCell ref="E5:H5"/>
    <mergeCell ref="B6:D6"/>
    <mergeCell ref="F6:H6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2.00390625" style="238" customWidth="1"/>
    <col min="2" max="2" width="25.375" style="238" customWidth="1"/>
    <col min="3" max="16384" width="9.375" style="238" customWidth="1"/>
  </cols>
  <sheetData>
    <row r="1" spans="1:2" ht="15">
      <c r="A1" s="237"/>
      <c r="B1" s="72" t="s">
        <v>70</v>
      </c>
    </row>
    <row r="2" spans="1:2" ht="15">
      <c r="A2" s="237"/>
      <c r="B2" s="237"/>
    </row>
    <row r="3" spans="1:2" ht="15">
      <c r="A3" s="337" t="s">
        <v>195</v>
      </c>
      <c r="B3" s="337"/>
    </row>
    <row r="4" spans="1:2" ht="15">
      <c r="A4" s="239"/>
      <c r="B4" s="240"/>
    </row>
    <row r="5" spans="1:2" ht="15">
      <c r="A5" s="338" t="s">
        <v>259</v>
      </c>
      <c r="B5" s="338"/>
    </row>
    <row r="6" spans="1:2" ht="15">
      <c r="A6" s="241" t="s">
        <v>197</v>
      </c>
      <c r="B6" s="242" t="s">
        <v>198</v>
      </c>
    </row>
    <row r="7" spans="1:2" ht="15">
      <c r="A7" s="244" t="s">
        <v>241</v>
      </c>
      <c r="B7" s="243">
        <v>12536140</v>
      </c>
    </row>
    <row r="8" spans="1:2" ht="15">
      <c r="A8" s="245" t="s">
        <v>244</v>
      </c>
      <c r="B8" s="246">
        <v>55016400</v>
      </c>
    </row>
    <row r="9" spans="1:2" ht="15">
      <c r="A9" s="247" t="s">
        <v>336</v>
      </c>
      <c r="B9" s="246">
        <v>7935582</v>
      </c>
    </row>
    <row r="10" spans="1:2" ht="15">
      <c r="A10" s="248"/>
      <c r="B10" s="246"/>
    </row>
    <row r="11" spans="1:2" ht="15">
      <c r="A11" s="249" t="s">
        <v>199</v>
      </c>
      <c r="B11" s="250">
        <f>SUM(B7:B10)</f>
        <v>75488122</v>
      </c>
    </row>
    <row r="12" spans="1:2" ht="39.75" customHeight="1">
      <c r="A12" s="237"/>
      <c r="B12" s="237"/>
    </row>
    <row r="13" spans="1:2" ht="15">
      <c r="A13" s="339" t="s">
        <v>72</v>
      </c>
      <c r="B13" s="339"/>
    </row>
    <row r="14" spans="1:2" ht="15">
      <c r="A14" s="237"/>
      <c r="B14" s="237"/>
    </row>
    <row r="15" spans="1:2" ht="15">
      <c r="A15" s="337" t="s">
        <v>201</v>
      </c>
      <c r="B15" s="337"/>
    </row>
    <row r="16" spans="1:2" ht="15">
      <c r="A16" s="251"/>
      <c r="B16" s="252"/>
    </row>
    <row r="17" spans="1:2" ht="15">
      <c r="A17" s="340" t="s">
        <v>196</v>
      </c>
      <c r="B17" s="340"/>
    </row>
    <row r="18" spans="1:2" ht="15">
      <c r="A18" s="253" t="s">
        <v>202</v>
      </c>
      <c r="B18" s="254" t="s">
        <v>198</v>
      </c>
    </row>
    <row r="19" spans="1:2" ht="15">
      <c r="A19" s="255" t="s">
        <v>260</v>
      </c>
      <c r="B19" s="255">
        <v>125415585</v>
      </c>
    </row>
    <row r="20" spans="1:2" ht="15">
      <c r="A20" s="255" t="s">
        <v>261</v>
      </c>
      <c r="B20" s="255">
        <v>126511269</v>
      </c>
    </row>
    <row r="21" spans="1:2" ht="15">
      <c r="A21" s="256" t="s">
        <v>203</v>
      </c>
      <c r="B21" s="257">
        <f>SUM(B19:B20)</f>
        <v>251926854</v>
      </c>
    </row>
  </sheetData>
  <sheetProtection/>
  <mergeCells count="5">
    <mergeCell ref="A17:B17"/>
    <mergeCell ref="A3:B3"/>
    <mergeCell ref="A5:B5"/>
    <mergeCell ref="A13:B13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19" sqref="C19:N20"/>
    </sheetView>
  </sheetViews>
  <sheetFormatPr defaultColWidth="9.00390625" defaultRowHeight="12.75"/>
  <cols>
    <col min="1" max="1" width="6.125" style="152" customWidth="1"/>
    <col min="2" max="2" width="31.00390625" style="151" customWidth="1"/>
    <col min="3" max="5" width="10.125" style="151" bestFit="1" customWidth="1"/>
    <col min="6" max="7" width="11.125" style="151" bestFit="1" customWidth="1"/>
    <col min="8" max="10" width="10.125" style="151" bestFit="1" customWidth="1"/>
    <col min="11" max="11" width="12.125" style="151" customWidth="1"/>
    <col min="12" max="12" width="12.00390625" style="151" customWidth="1"/>
    <col min="13" max="13" width="12.125" style="151" customWidth="1"/>
    <col min="14" max="14" width="11.125" style="151" bestFit="1" customWidth="1"/>
    <col min="15" max="15" width="12.875" style="152" customWidth="1"/>
    <col min="16" max="16" width="6.875" style="151" customWidth="1"/>
    <col min="17" max="16384" width="9.375" style="151" customWidth="1"/>
  </cols>
  <sheetData>
    <row r="1" spans="1:16" ht="30.75" customHeight="1">
      <c r="A1" s="341" t="s">
        <v>303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243</v>
      </c>
    </row>
    <row r="2" spans="15:16" ht="12" customHeight="1" thickBot="1">
      <c r="O2" s="153" t="s">
        <v>32</v>
      </c>
      <c r="P2" s="343"/>
    </row>
    <row r="3" spans="1:16" s="152" customFormat="1" ht="25.5" customHeight="1" thickBot="1">
      <c r="A3" s="154" t="s">
        <v>10</v>
      </c>
      <c r="B3" s="155" t="s">
        <v>18</v>
      </c>
      <c r="C3" s="155" t="s">
        <v>51</v>
      </c>
      <c r="D3" s="155" t="s">
        <v>52</v>
      </c>
      <c r="E3" s="155" t="s">
        <v>53</v>
      </c>
      <c r="F3" s="155" t="s">
        <v>54</v>
      </c>
      <c r="G3" s="155" t="s">
        <v>55</v>
      </c>
      <c r="H3" s="155" t="s">
        <v>56</v>
      </c>
      <c r="I3" s="155" t="s">
        <v>57</v>
      </c>
      <c r="J3" s="155" t="s">
        <v>58</v>
      </c>
      <c r="K3" s="155" t="s">
        <v>59</v>
      </c>
      <c r="L3" s="155" t="s">
        <v>60</v>
      </c>
      <c r="M3" s="155" t="s">
        <v>61</v>
      </c>
      <c r="N3" s="155" t="s">
        <v>62</v>
      </c>
      <c r="O3" s="177" t="s">
        <v>49</v>
      </c>
      <c r="P3" s="343"/>
    </row>
    <row r="4" spans="1:16" s="157" customFormat="1" ht="15" customHeight="1" thickBot="1">
      <c r="A4" s="156" t="s">
        <v>0</v>
      </c>
      <c r="B4" s="344" t="s">
        <v>16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  <c r="P4" s="343"/>
    </row>
    <row r="5" spans="1:16" s="157" customFormat="1" ht="27" customHeight="1" thickBot="1">
      <c r="A5" s="156" t="s">
        <v>1</v>
      </c>
      <c r="B5" s="41" t="s">
        <v>154</v>
      </c>
      <c r="C5" s="158">
        <v>40882783</v>
      </c>
      <c r="D5" s="158">
        <v>40882783</v>
      </c>
      <c r="E5" s="158">
        <v>40882783</v>
      </c>
      <c r="F5" s="158">
        <v>40882783</v>
      </c>
      <c r="G5" s="158">
        <v>40882783</v>
      </c>
      <c r="H5" s="158">
        <v>40882783</v>
      </c>
      <c r="I5" s="158">
        <v>40882783</v>
      </c>
      <c r="J5" s="158">
        <v>40882783</v>
      </c>
      <c r="K5" s="158">
        <v>40882783</v>
      </c>
      <c r="L5" s="158">
        <v>40882783</v>
      </c>
      <c r="M5" s="158">
        <v>40882783</v>
      </c>
      <c r="N5" s="158">
        <v>40882784</v>
      </c>
      <c r="O5" s="159">
        <f aca="true" t="shared" si="0" ref="O5:O13">SUM(C5:N5)</f>
        <v>490593397</v>
      </c>
      <c r="P5" s="343"/>
    </row>
    <row r="6" spans="1:16" s="163" customFormat="1" ht="19.5" customHeight="1" thickBot="1">
      <c r="A6" s="156" t="s">
        <v>2</v>
      </c>
      <c r="B6" s="125" t="s">
        <v>156</v>
      </c>
      <c r="C6" s="161">
        <v>500000</v>
      </c>
      <c r="D6" s="161">
        <v>150000</v>
      </c>
      <c r="E6" s="161">
        <v>15920000</v>
      </c>
      <c r="F6" s="161">
        <v>410000</v>
      </c>
      <c r="G6" s="161">
        <v>150000</v>
      </c>
      <c r="H6" s="161">
        <v>150000</v>
      </c>
      <c r="I6" s="161">
        <v>50000</v>
      </c>
      <c r="J6" s="161">
        <v>250000</v>
      </c>
      <c r="K6" s="161">
        <v>15920000</v>
      </c>
      <c r="L6" s="161">
        <v>150000</v>
      </c>
      <c r="M6" s="161">
        <v>150000</v>
      </c>
      <c r="N6" s="161">
        <v>11100000</v>
      </c>
      <c r="O6" s="162">
        <f t="shared" si="0"/>
        <v>44900000</v>
      </c>
      <c r="P6" s="343"/>
    </row>
    <row r="7" spans="1:16" s="163" customFormat="1" ht="18.75" customHeight="1" thickBot="1">
      <c r="A7" s="156" t="s">
        <v>14</v>
      </c>
      <c r="B7" s="42" t="s">
        <v>158</v>
      </c>
      <c r="C7" s="165">
        <v>1500000</v>
      </c>
      <c r="D7" s="165">
        <v>500000</v>
      </c>
      <c r="E7" s="165">
        <v>1500000</v>
      </c>
      <c r="F7" s="165">
        <v>500000</v>
      </c>
      <c r="G7" s="165">
        <v>500000</v>
      </c>
      <c r="H7" s="165">
        <v>500000</v>
      </c>
      <c r="I7" s="165">
        <v>500000</v>
      </c>
      <c r="J7" s="165">
        <v>1500000</v>
      </c>
      <c r="K7" s="165">
        <v>500000</v>
      </c>
      <c r="L7" s="165">
        <v>1500000</v>
      </c>
      <c r="M7" s="165">
        <v>671105</v>
      </c>
      <c r="N7" s="165">
        <v>500000</v>
      </c>
      <c r="O7" s="166">
        <f t="shared" si="0"/>
        <v>10171105</v>
      </c>
      <c r="P7" s="343"/>
    </row>
    <row r="8" spans="1:16" s="163" customFormat="1" ht="22.5" customHeight="1" thickBot="1">
      <c r="A8" s="156" t="s">
        <v>3</v>
      </c>
      <c r="B8" s="42" t="s">
        <v>160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>
        <f t="shared" si="0"/>
        <v>0</v>
      </c>
      <c r="P8" s="343"/>
    </row>
    <row r="9" spans="1:16" s="163" customFormat="1" ht="21" customHeight="1" thickBot="1">
      <c r="A9" s="156" t="s">
        <v>4</v>
      </c>
      <c r="B9" s="125" t="s">
        <v>171</v>
      </c>
      <c r="C9" s="161"/>
      <c r="D9" s="161">
        <v>5256000</v>
      </c>
      <c r="E9" s="161"/>
      <c r="F9" s="161">
        <v>0</v>
      </c>
      <c r="G9" s="161">
        <v>0</v>
      </c>
      <c r="H9" s="161"/>
      <c r="I9" s="161"/>
      <c r="J9" s="161"/>
      <c r="K9" s="161">
        <v>142319973</v>
      </c>
      <c r="L9" s="161"/>
      <c r="M9" s="161"/>
      <c r="N9" s="161"/>
      <c r="O9" s="162">
        <f t="shared" si="0"/>
        <v>147575973</v>
      </c>
      <c r="P9" s="343"/>
    </row>
    <row r="10" spans="1:16" s="163" customFormat="1" ht="17.25" customHeight="1" thickBot="1">
      <c r="A10" s="156" t="s">
        <v>15</v>
      </c>
      <c r="B10" s="125" t="s">
        <v>173</v>
      </c>
      <c r="C10" s="161"/>
      <c r="D10" s="161"/>
      <c r="E10" s="161"/>
      <c r="F10" s="161"/>
      <c r="G10" s="161"/>
      <c r="H10" s="161">
        <v>0</v>
      </c>
      <c r="I10" s="161">
        <v>0</v>
      </c>
      <c r="J10" s="161"/>
      <c r="K10" s="161"/>
      <c r="L10" s="161"/>
      <c r="M10" s="161"/>
      <c r="N10" s="161"/>
      <c r="O10" s="162">
        <f t="shared" si="0"/>
        <v>0</v>
      </c>
      <c r="P10" s="343"/>
    </row>
    <row r="11" spans="1:16" s="163" customFormat="1" ht="23.25" customHeight="1" thickBot="1">
      <c r="A11" s="156" t="s">
        <v>5</v>
      </c>
      <c r="B11" s="41" t="s">
        <v>145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>
        <f t="shared" si="0"/>
        <v>0</v>
      </c>
      <c r="P11" s="343"/>
    </row>
    <row r="12" spans="1:16" s="163" customFormat="1" ht="24" customHeight="1" thickBot="1">
      <c r="A12" s="156" t="s">
        <v>6</v>
      </c>
      <c r="B12" s="142" t="s">
        <v>167</v>
      </c>
      <c r="C12" s="161">
        <v>25614941</v>
      </c>
      <c r="D12" s="161">
        <v>25614941</v>
      </c>
      <c r="E12" s="161">
        <v>25614941</v>
      </c>
      <c r="F12" s="161">
        <v>25614941</v>
      </c>
      <c r="G12" s="161">
        <v>25614941</v>
      </c>
      <c r="H12" s="161">
        <v>25614941</v>
      </c>
      <c r="I12" s="161">
        <v>25614941</v>
      </c>
      <c r="J12" s="161">
        <v>25614941</v>
      </c>
      <c r="K12" s="161">
        <v>25614941</v>
      </c>
      <c r="L12" s="161">
        <v>25614941</v>
      </c>
      <c r="M12" s="161">
        <v>25614941</v>
      </c>
      <c r="N12" s="161">
        <v>25614941</v>
      </c>
      <c r="O12" s="162">
        <f t="shared" si="0"/>
        <v>307379292</v>
      </c>
      <c r="P12" s="343"/>
    </row>
    <row r="13" spans="1:16" s="157" customFormat="1" ht="15.75" customHeight="1" thickBot="1">
      <c r="A13" s="156" t="s">
        <v>7</v>
      </c>
      <c r="B13" s="167" t="s">
        <v>63</v>
      </c>
      <c r="C13" s="168">
        <f aca="true" t="shared" si="1" ref="C13:N13">SUM(C5:C12)</f>
        <v>68497724</v>
      </c>
      <c r="D13" s="168">
        <f t="shared" si="1"/>
        <v>72403724</v>
      </c>
      <c r="E13" s="168">
        <f t="shared" si="1"/>
        <v>83917724</v>
      </c>
      <c r="F13" s="168">
        <f t="shared" si="1"/>
        <v>67407724</v>
      </c>
      <c r="G13" s="168">
        <f t="shared" si="1"/>
        <v>67147724</v>
      </c>
      <c r="H13" s="168">
        <f t="shared" si="1"/>
        <v>67147724</v>
      </c>
      <c r="I13" s="168">
        <f t="shared" si="1"/>
        <v>67047724</v>
      </c>
      <c r="J13" s="168">
        <f t="shared" si="1"/>
        <v>68247724</v>
      </c>
      <c r="K13" s="168">
        <f t="shared" si="1"/>
        <v>225237697</v>
      </c>
      <c r="L13" s="168">
        <f t="shared" si="1"/>
        <v>68147724</v>
      </c>
      <c r="M13" s="168">
        <f t="shared" si="1"/>
        <v>67318829</v>
      </c>
      <c r="N13" s="168">
        <f t="shared" si="1"/>
        <v>78097725</v>
      </c>
      <c r="O13" s="169">
        <f t="shared" si="0"/>
        <v>1000619767</v>
      </c>
      <c r="P13" s="343"/>
    </row>
    <row r="14" spans="1:16" s="157" customFormat="1" ht="15" customHeight="1" thickBot="1">
      <c r="A14" s="156" t="s">
        <v>8</v>
      </c>
      <c r="B14" s="344" t="s">
        <v>17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6"/>
      <c r="P14" s="343"/>
    </row>
    <row r="15" spans="1:16" s="163" customFormat="1" ht="13.5" customHeight="1" thickBot="1">
      <c r="A15" s="156" t="s">
        <v>9</v>
      </c>
      <c r="B15" s="164" t="s">
        <v>19</v>
      </c>
      <c r="C15" s="165">
        <v>7500000</v>
      </c>
      <c r="D15" s="165">
        <v>7500000</v>
      </c>
      <c r="E15" s="165">
        <v>7710000</v>
      </c>
      <c r="F15" s="165">
        <v>7500000</v>
      </c>
      <c r="G15" s="165">
        <v>7500000</v>
      </c>
      <c r="H15" s="165">
        <v>7500000</v>
      </c>
      <c r="I15" s="165">
        <v>7500000</v>
      </c>
      <c r="J15" s="165">
        <v>7500000</v>
      </c>
      <c r="K15" s="165">
        <v>7500000</v>
      </c>
      <c r="L15" s="165">
        <v>7500000</v>
      </c>
      <c r="M15" s="165">
        <v>7500000</v>
      </c>
      <c r="N15" s="165">
        <v>7500000</v>
      </c>
      <c r="O15" s="166">
        <f aca="true" t="shared" si="2" ref="O15:O25">SUM(C15:N15)</f>
        <v>90210000</v>
      </c>
      <c r="P15" s="343"/>
    </row>
    <row r="16" spans="1:16" s="163" customFormat="1" ht="27" customHeight="1" thickBot="1">
      <c r="A16" s="156" t="s">
        <v>21</v>
      </c>
      <c r="B16" s="160" t="s">
        <v>11</v>
      </c>
      <c r="C16" s="161">
        <v>1145958</v>
      </c>
      <c r="D16" s="161">
        <v>1145958</v>
      </c>
      <c r="E16" s="161">
        <v>1145958</v>
      </c>
      <c r="F16" s="161">
        <v>1145958</v>
      </c>
      <c r="G16" s="161">
        <v>1145958</v>
      </c>
      <c r="H16" s="161">
        <v>1145958</v>
      </c>
      <c r="I16" s="161">
        <v>1145958</v>
      </c>
      <c r="J16" s="161">
        <v>1145958</v>
      </c>
      <c r="K16" s="161">
        <v>1145958</v>
      </c>
      <c r="L16" s="161">
        <v>1145958</v>
      </c>
      <c r="M16" s="161">
        <v>1145958</v>
      </c>
      <c r="N16" s="161">
        <v>1145962</v>
      </c>
      <c r="O16" s="162">
        <f t="shared" si="2"/>
        <v>13751500</v>
      </c>
      <c r="P16" s="343"/>
    </row>
    <row r="17" spans="1:16" s="163" customFormat="1" ht="13.5" customHeight="1" thickBot="1">
      <c r="A17" s="156" t="s">
        <v>22</v>
      </c>
      <c r="B17" s="160" t="s">
        <v>20</v>
      </c>
      <c r="C17" s="161">
        <v>9869106</v>
      </c>
      <c r="D17" s="161">
        <v>9869106</v>
      </c>
      <c r="E17" s="161">
        <v>9869106</v>
      </c>
      <c r="F17" s="161">
        <v>16311204</v>
      </c>
      <c r="G17" s="161">
        <v>11869108</v>
      </c>
      <c r="H17" s="161">
        <v>11869108</v>
      </c>
      <c r="I17" s="161">
        <v>9869108</v>
      </c>
      <c r="J17" s="161">
        <v>11869108</v>
      </c>
      <c r="K17" s="161">
        <v>15006314</v>
      </c>
      <c r="L17" s="161">
        <v>10869108</v>
      </c>
      <c r="M17" s="161">
        <v>15119293</v>
      </c>
      <c r="N17" s="161">
        <v>25154214</v>
      </c>
      <c r="O17" s="311">
        <f t="shared" si="2"/>
        <v>157543883</v>
      </c>
      <c r="P17" s="343"/>
    </row>
    <row r="18" spans="1:16" s="163" customFormat="1" ht="13.5" customHeight="1" thickBot="1">
      <c r="A18" s="156" t="s">
        <v>23</v>
      </c>
      <c r="B18" s="160" t="s">
        <v>64</v>
      </c>
      <c r="C18" s="161">
        <v>100000</v>
      </c>
      <c r="D18" s="161">
        <v>8552000</v>
      </c>
      <c r="E18" s="161">
        <v>3077000</v>
      </c>
      <c r="F18" s="161">
        <v>2420131</v>
      </c>
      <c r="G18" s="161">
        <v>2850020</v>
      </c>
      <c r="H18" s="161">
        <v>3000000</v>
      </c>
      <c r="I18" s="161">
        <v>3075000</v>
      </c>
      <c r="J18" s="161">
        <v>3875131</v>
      </c>
      <c r="K18" s="161">
        <v>3070000</v>
      </c>
      <c r="L18" s="161">
        <v>3865132</v>
      </c>
      <c r="M18" s="161">
        <v>2510000</v>
      </c>
      <c r="N18" s="161">
        <v>3000000</v>
      </c>
      <c r="O18" s="162">
        <f t="shared" si="2"/>
        <v>39394414</v>
      </c>
      <c r="P18" s="343"/>
    </row>
    <row r="19" spans="1:16" s="163" customFormat="1" ht="12.75" customHeight="1" thickBot="1">
      <c r="A19" s="156" t="s">
        <v>24</v>
      </c>
      <c r="B19" s="160" t="s">
        <v>12</v>
      </c>
      <c r="C19" s="161">
        <v>21189481</v>
      </c>
      <c r="D19" s="161">
        <v>21189481</v>
      </c>
      <c r="E19" s="161">
        <v>22864481</v>
      </c>
      <c r="F19" s="161">
        <v>21189481</v>
      </c>
      <c r="G19" s="161">
        <v>22864485</v>
      </c>
      <c r="H19" s="161">
        <v>21189481</v>
      </c>
      <c r="I19" s="161">
        <v>22864481</v>
      </c>
      <c r="J19" s="161">
        <v>21189481</v>
      </c>
      <c r="K19" s="161">
        <v>21189481</v>
      </c>
      <c r="L19" s="161">
        <v>21189481</v>
      </c>
      <c r="M19" s="161">
        <v>22864481</v>
      </c>
      <c r="N19" s="161">
        <v>26675521</v>
      </c>
      <c r="O19" s="162">
        <f t="shared" si="2"/>
        <v>266459816</v>
      </c>
      <c r="P19" s="343"/>
    </row>
    <row r="20" spans="1:16" s="163" customFormat="1" ht="19.5" customHeight="1" thickBot="1">
      <c r="A20" s="156" t="s">
        <v>25</v>
      </c>
      <c r="B20" s="160" t="s">
        <v>300</v>
      </c>
      <c r="C20" s="161">
        <f>420000+216666</f>
        <v>636666</v>
      </c>
      <c r="D20" s="161">
        <f>700000+216666</f>
        <v>916666</v>
      </c>
      <c r="E20" s="161">
        <v>2716666</v>
      </c>
      <c r="F20" s="161">
        <v>1569519</v>
      </c>
      <c r="G20" s="161">
        <v>1916666</v>
      </c>
      <c r="H20" s="161">
        <v>416666</v>
      </c>
      <c r="I20" s="161">
        <v>716666</v>
      </c>
      <c r="J20" s="161">
        <v>13490066</v>
      </c>
      <c r="K20" s="161">
        <v>216668</v>
      </c>
      <c r="L20" s="161">
        <v>216668</v>
      </c>
      <c r="M20" s="161">
        <v>216668</v>
      </c>
      <c r="N20" s="161">
        <v>216668</v>
      </c>
      <c r="O20" s="162">
        <f t="shared" si="2"/>
        <v>23246253</v>
      </c>
      <c r="P20" s="343"/>
    </row>
    <row r="21" spans="1:16" s="163" customFormat="1" ht="21.75" customHeight="1" thickBot="1">
      <c r="A21" s="156" t="s">
        <v>26</v>
      </c>
      <c r="B21" s="160" t="s">
        <v>87</v>
      </c>
      <c r="C21" s="161"/>
      <c r="D21" s="161"/>
      <c r="E21" s="161"/>
      <c r="F21" s="161"/>
      <c r="G21" s="161"/>
      <c r="H21" s="161">
        <v>0</v>
      </c>
      <c r="I21" s="161">
        <v>7935582</v>
      </c>
      <c r="J21" s="161">
        <v>0</v>
      </c>
      <c r="K21" s="161">
        <v>0</v>
      </c>
      <c r="L21" s="161">
        <v>67552540</v>
      </c>
      <c r="M21" s="161"/>
      <c r="N21" s="161"/>
      <c r="O21" s="162">
        <f t="shared" si="2"/>
        <v>75488122</v>
      </c>
      <c r="P21" s="343"/>
    </row>
    <row r="22" spans="1:16" s="163" customFormat="1" ht="20.25" customHeight="1" thickBot="1">
      <c r="A22" s="156" t="s">
        <v>27</v>
      </c>
      <c r="B22" s="160" t="s">
        <v>13</v>
      </c>
      <c r="C22" s="161"/>
      <c r="D22" s="161"/>
      <c r="E22" s="161"/>
      <c r="F22" s="161"/>
      <c r="G22" s="161"/>
      <c r="H22" s="161"/>
      <c r="I22" s="161"/>
      <c r="J22" s="161"/>
      <c r="K22" s="161">
        <v>125415585</v>
      </c>
      <c r="L22" s="161"/>
      <c r="M22" s="161">
        <v>126511269</v>
      </c>
      <c r="N22" s="161"/>
      <c r="O22" s="162">
        <f t="shared" si="2"/>
        <v>251926854</v>
      </c>
      <c r="P22" s="343"/>
    </row>
    <row r="23" spans="1:16" s="163" customFormat="1" ht="13.5" customHeight="1" thickBot="1">
      <c r="A23" s="156" t="s">
        <v>28</v>
      </c>
      <c r="B23" s="160" t="s">
        <v>88</v>
      </c>
      <c r="C23" s="161"/>
      <c r="D23" s="161"/>
      <c r="E23" s="161"/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2">
        <f t="shared" si="2"/>
        <v>0</v>
      </c>
      <c r="P23" s="343"/>
    </row>
    <row r="24" spans="1:16" s="163" customFormat="1" ht="18" customHeight="1" thickBot="1">
      <c r="A24" s="156" t="s">
        <v>29</v>
      </c>
      <c r="B24" s="160" t="s">
        <v>89</v>
      </c>
      <c r="C24" s="161">
        <v>18881810</v>
      </c>
      <c r="D24" s="161">
        <v>5792465</v>
      </c>
      <c r="E24" s="161">
        <v>5792465</v>
      </c>
      <c r="F24" s="161">
        <v>5792465</v>
      </c>
      <c r="G24" s="161">
        <v>5792465</v>
      </c>
      <c r="H24" s="161">
        <v>5792465</v>
      </c>
      <c r="I24" s="161">
        <v>5792465</v>
      </c>
      <c r="J24" s="161">
        <v>5792465</v>
      </c>
      <c r="K24" s="161">
        <v>5792465</v>
      </c>
      <c r="L24" s="161">
        <v>5792465</v>
      </c>
      <c r="M24" s="161">
        <v>5792465</v>
      </c>
      <c r="N24" s="161">
        <v>5792465</v>
      </c>
      <c r="O24" s="162">
        <f t="shared" si="2"/>
        <v>82598925</v>
      </c>
      <c r="P24" s="343"/>
    </row>
    <row r="25" spans="1:16" s="157" customFormat="1" ht="15.75" customHeight="1" thickBot="1">
      <c r="A25" s="156" t="s">
        <v>30</v>
      </c>
      <c r="B25" s="170" t="s">
        <v>65</v>
      </c>
      <c r="C25" s="168">
        <f aca="true" t="shared" si="3" ref="C25:N25">SUM(C15:C24)</f>
        <v>59323021</v>
      </c>
      <c r="D25" s="168">
        <f t="shared" si="3"/>
        <v>54965676</v>
      </c>
      <c r="E25" s="168">
        <f t="shared" si="3"/>
        <v>53175676</v>
      </c>
      <c r="F25" s="168">
        <f t="shared" si="3"/>
        <v>55928758</v>
      </c>
      <c r="G25" s="168">
        <f t="shared" si="3"/>
        <v>53938702</v>
      </c>
      <c r="H25" s="168">
        <f t="shared" si="3"/>
        <v>50913678</v>
      </c>
      <c r="I25" s="168">
        <f t="shared" si="3"/>
        <v>58899260</v>
      </c>
      <c r="J25" s="168">
        <f t="shared" si="3"/>
        <v>64862209</v>
      </c>
      <c r="K25" s="168">
        <f t="shared" si="3"/>
        <v>179336471</v>
      </c>
      <c r="L25" s="168">
        <f t="shared" si="3"/>
        <v>118131352</v>
      </c>
      <c r="M25" s="168">
        <f t="shared" si="3"/>
        <v>181660134</v>
      </c>
      <c r="N25" s="168">
        <f t="shared" si="3"/>
        <v>69484830</v>
      </c>
      <c r="O25" s="169">
        <f t="shared" si="2"/>
        <v>1000619767</v>
      </c>
      <c r="P25" s="343"/>
    </row>
    <row r="26" spans="1:16" ht="15.75" thickBot="1">
      <c r="A26" s="156" t="s">
        <v>295</v>
      </c>
      <c r="B26" s="171" t="s">
        <v>66</v>
      </c>
      <c r="C26" s="172">
        <f aca="true" t="shared" si="4" ref="C26:O26">C13-C25</f>
        <v>9174703</v>
      </c>
      <c r="D26" s="172">
        <f t="shared" si="4"/>
        <v>17438048</v>
      </c>
      <c r="E26" s="172">
        <f t="shared" si="4"/>
        <v>30742048</v>
      </c>
      <c r="F26" s="172">
        <f t="shared" si="4"/>
        <v>11478966</v>
      </c>
      <c r="G26" s="172">
        <f t="shared" si="4"/>
        <v>13209022</v>
      </c>
      <c r="H26" s="172">
        <f t="shared" si="4"/>
        <v>16234046</v>
      </c>
      <c r="I26" s="172">
        <f t="shared" si="4"/>
        <v>8148464</v>
      </c>
      <c r="J26" s="172">
        <f t="shared" si="4"/>
        <v>3385515</v>
      </c>
      <c r="K26" s="172">
        <f t="shared" si="4"/>
        <v>45901226</v>
      </c>
      <c r="L26" s="172">
        <f t="shared" si="4"/>
        <v>-49983628</v>
      </c>
      <c r="M26" s="172">
        <f t="shared" si="4"/>
        <v>-114341305</v>
      </c>
      <c r="N26" s="172">
        <f t="shared" si="4"/>
        <v>8612895</v>
      </c>
      <c r="O26" s="173">
        <f t="shared" si="4"/>
        <v>0</v>
      </c>
      <c r="P26" s="343"/>
    </row>
    <row r="27" ht="15">
      <c r="A27" s="174"/>
    </row>
    <row r="28" spans="2:4" ht="15.75">
      <c r="B28" s="175"/>
      <c r="C28" s="176"/>
      <c r="D28" s="176"/>
    </row>
  </sheetData>
  <sheetProtection/>
  <mergeCells count="4">
    <mergeCell ref="A1:O1"/>
    <mergeCell ref="P1:P26"/>
    <mergeCell ref="B4:O4"/>
    <mergeCell ref="B14:O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9">
      <selection activeCell="S42" sqref="S42"/>
    </sheetView>
  </sheetViews>
  <sheetFormatPr defaultColWidth="9.00390625" defaultRowHeight="12.75"/>
  <cols>
    <col min="1" max="1" width="35.375" style="115" customWidth="1"/>
    <col min="2" max="2" width="11.50390625" style="1" bestFit="1" customWidth="1"/>
    <col min="3" max="3" width="13.125" style="1" customWidth="1"/>
    <col min="4" max="4" width="12.00390625" style="1" customWidth="1"/>
    <col min="5" max="5" width="13.875" style="1" customWidth="1"/>
    <col min="6" max="6" width="12.625" style="1" bestFit="1" customWidth="1"/>
    <col min="7" max="7" width="11.50390625" style="1" customWidth="1"/>
    <col min="8" max="9" width="12.875" style="1" customWidth="1"/>
    <col min="10" max="10" width="14.375" style="1" customWidth="1"/>
    <col min="11" max="11" width="12.625" style="1" bestFit="1" customWidth="1"/>
    <col min="12" max="12" width="13.50390625" style="1" bestFit="1" customWidth="1"/>
    <col min="13" max="13" width="12.625" style="1" customWidth="1"/>
    <col min="14" max="14" width="15.00390625" style="1" bestFit="1" customWidth="1"/>
    <col min="15" max="15" width="9.375" style="37" customWidth="1"/>
    <col min="16" max="16" width="9.375" style="1" customWidth="1"/>
    <col min="17" max="17" width="17.50390625" style="1" customWidth="1"/>
    <col min="18" max="16384" width="9.375" style="1" customWidth="1"/>
  </cols>
  <sheetData>
    <row r="1" spans="1:14" ht="12.75">
      <c r="A1" s="347" t="s">
        <v>301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ht="12.75">
      <c r="M2" s="116" t="s">
        <v>237</v>
      </c>
    </row>
    <row r="3" ht="13.5" thickBot="1"/>
    <row r="4" spans="1:14" ht="25.5" customHeight="1">
      <c r="A4" s="117" t="s">
        <v>220</v>
      </c>
      <c r="B4" s="118" t="s">
        <v>221</v>
      </c>
      <c r="C4" s="118" t="s">
        <v>222</v>
      </c>
      <c r="D4" s="118" t="s">
        <v>223</v>
      </c>
      <c r="E4" s="118" t="s">
        <v>224</v>
      </c>
      <c r="F4" s="118" t="s">
        <v>225</v>
      </c>
      <c r="G4" s="118" t="s">
        <v>226</v>
      </c>
      <c r="H4" s="118" t="s">
        <v>227</v>
      </c>
      <c r="I4" s="118" t="s">
        <v>228</v>
      </c>
      <c r="J4" s="118" t="s">
        <v>229</v>
      </c>
      <c r="K4" s="118" t="s">
        <v>230</v>
      </c>
      <c r="L4" s="118" t="s">
        <v>231</v>
      </c>
      <c r="M4" s="118" t="s">
        <v>232</v>
      </c>
      <c r="N4" s="119" t="s">
        <v>233</v>
      </c>
    </row>
    <row r="5" spans="1:14" ht="18" customHeight="1">
      <c r="A5" s="120" t="s">
        <v>234</v>
      </c>
      <c r="B5" s="121">
        <v>307379292</v>
      </c>
      <c r="C5" s="121">
        <f>+B48</f>
        <v>316553995</v>
      </c>
      <c r="D5" s="121">
        <f aca="true" t="shared" si="0" ref="D5:M5">+C48</f>
        <v>308377102</v>
      </c>
      <c r="E5" s="121">
        <f t="shared" si="0"/>
        <v>313504209</v>
      </c>
      <c r="F5" s="121">
        <f t="shared" si="0"/>
        <v>299368234</v>
      </c>
      <c r="G5" s="121">
        <f t="shared" si="0"/>
        <v>286962315</v>
      </c>
      <c r="H5" s="121">
        <f t="shared" si="0"/>
        <v>277581420</v>
      </c>
      <c r="I5" s="121">
        <f t="shared" si="0"/>
        <v>260114943</v>
      </c>
      <c r="J5" s="121">
        <f t="shared" si="0"/>
        <v>237885517</v>
      </c>
      <c r="K5" s="121">
        <f t="shared" si="0"/>
        <v>258171802</v>
      </c>
      <c r="L5" s="121">
        <f t="shared" si="0"/>
        <v>182573233</v>
      </c>
      <c r="M5" s="121">
        <f t="shared" si="0"/>
        <v>42616987</v>
      </c>
      <c r="N5" s="122"/>
    </row>
    <row r="6" spans="1:14" ht="22.5">
      <c r="A6" s="41" t="s">
        <v>154</v>
      </c>
      <c r="B6" s="158">
        <v>40882783</v>
      </c>
      <c r="C6" s="158">
        <v>40882783</v>
      </c>
      <c r="D6" s="158">
        <v>40882783</v>
      </c>
      <c r="E6" s="158">
        <v>40882783</v>
      </c>
      <c r="F6" s="158">
        <v>40882783</v>
      </c>
      <c r="G6" s="158">
        <v>40882783</v>
      </c>
      <c r="H6" s="158">
        <v>40882783</v>
      </c>
      <c r="I6" s="158">
        <v>40882783</v>
      </c>
      <c r="J6" s="158">
        <v>40882783</v>
      </c>
      <c r="K6" s="158">
        <v>40882783</v>
      </c>
      <c r="L6" s="158">
        <v>40882783</v>
      </c>
      <c r="M6" s="158">
        <v>40882784</v>
      </c>
      <c r="N6" s="124">
        <f>SUM(B6:M6)</f>
        <v>490593397</v>
      </c>
    </row>
    <row r="7" spans="1:14" ht="15" customHeight="1">
      <c r="A7" s="125" t="s">
        <v>156</v>
      </c>
      <c r="B7" s="161">
        <v>500000</v>
      </c>
      <c r="C7" s="161">
        <v>150000</v>
      </c>
      <c r="D7" s="161">
        <v>15920000</v>
      </c>
      <c r="E7" s="161">
        <v>410000</v>
      </c>
      <c r="F7" s="161">
        <v>150000</v>
      </c>
      <c r="G7" s="161">
        <v>150000</v>
      </c>
      <c r="H7" s="161">
        <v>50000</v>
      </c>
      <c r="I7" s="161">
        <v>250000</v>
      </c>
      <c r="J7" s="161">
        <v>15920000</v>
      </c>
      <c r="K7" s="161">
        <v>150000</v>
      </c>
      <c r="L7" s="161">
        <v>150000</v>
      </c>
      <c r="M7" s="161">
        <v>11100000</v>
      </c>
      <c r="N7" s="124">
        <f aca="true" t="shared" si="1" ref="N7:N45">SUM(B7:M7)</f>
        <v>44900000</v>
      </c>
    </row>
    <row r="8" spans="1:14" ht="12.75">
      <c r="A8" s="126" t="s">
        <v>158</v>
      </c>
      <c r="B8" s="165">
        <v>1500000</v>
      </c>
      <c r="C8" s="165">
        <v>500000</v>
      </c>
      <c r="D8" s="165">
        <v>1500000</v>
      </c>
      <c r="E8" s="165">
        <v>500000</v>
      </c>
      <c r="F8" s="165">
        <v>500000</v>
      </c>
      <c r="G8" s="165">
        <v>500000</v>
      </c>
      <c r="H8" s="165">
        <v>500000</v>
      </c>
      <c r="I8" s="165">
        <v>1500000</v>
      </c>
      <c r="J8" s="165">
        <v>500000</v>
      </c>
      <c r="K8" s="165">
        <v>1500000</v>
      </c>
      <c r="L8" s="165">
        <v>671105</v>
      </c>
      <c r="M8" s="165">
        <v>500000</v>
      </c>
      <c r="N8" s="124">
        <f t="shared" si="1"/>
        <v>10171105</v>
      </c>
    </row>
    <row r="9" spans="1:14" ht="12.75">
      <c r="A9" s="126" t="s">
        <v>160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>
        <f t="shared" si="1"/>
        <v>0</v>
      </c>
    </row>
    <row r="10" spans="1:15" s="129" customFormat="1" ht="14.25" customHeight="1">
      <c r="A10" s="130" t="s">
        <v>165</v>
      </c>
      <c r="B10" s="127">
        <f aca="true" t="shared" si="2" ref="B10:M10">+B6+B7+B8+B9</f>
        <v>42882783</v>
      </c>
      <c r="C10" s="127">
        <f t="shared" si="2"/>
        <v>41532783</v>
      </c>
      <c r="D10" s="127">
        <f t="shared" si="2"/>
        <v>58302783</v>
      </c>
      <c r="E10" s="127">
        <f t="shared" si="2"/>
        <v>41792783</v>
      </c>
      <c r="F10" s="127">
        <f t="shared" si="2"/>
        <v>41532783</v>
      </c>
      <c r="G10" s="127">
        <f t="shared" si="2"/>
        <v>41532783</v>
      </c>
      <c r="H10" s="127">
        <f t="shared" si="2"/>
        <v>41432783</v>
      </c>
      <c r="I10" s="127">
        <f t="shared" si="2"/>
        <v>42632783</v>
      </c>
      <c r="J10" s="127">
        <f t="shared" si="2"/>
        <v>57302783</v>
      </c>
      <c r="K10" s="127">
        <f t="shared" si="2"/>
        <v>42532783</v>
      </c>
      <c r="L10" s="127">
        <f t="shared" si="2"/>
        <v>41703888</v>
      </c>
      <c r="M10" s="127">
        <f t="shared" si="2"/>
        <v>52482784</v>
      </c>
      <c r="N10" s="124">
        <f t="shared" si="1"/>
        <v>545664502</v>
      </c>
      <c r="O10" s="37"/>
    </row>
    <row r="11" spans="1:17" s="129" customFormat="1" ht="18.75" customHeight="1">
      <c r="A11" s="131" t="s">
        <v>167</v>
      </c>
      <c r="B11" s="161">
        <v>25614941</v>
      </c>
      <c r="C11" s="161">
        <v>25614941</v>
      </c>
      <c r="D11" s="161">
        <v>25614941</v>
      </c>
      <c r="E11" s="161">
        <v>25614941</v>
      </c>
      <c r="F11" s="161">
        <v>25614941</v>
      </c>
      <c r="G11" s="161">
        <v>25614941</v>
      </c>
      <c r="H11" s="161">
        <v>25614941</v>
      </c>
      <c r="I11" s="161">
        <v>25614941</v>
      </c>
      <c r="J11" s="161">
        <v>25614941</v>
      </c>
      <c r="K11" s="161">
        <v>25614941</v>
      </c>
      <c r="L11" s="161">
        <v>25614941</v>
      </c>
      <c r="M11" s="161">
        <v>25614941</v>
      </c>
      <c r="N11" s="124">
        <f t="shared" si="1"/>
        <v>307379292</v>
      </c>
      <c r="O11" s="37"/>
      <c r="Q11" s="132"/>
    </row>
    <row r="12" spans="1:14" ht="14.25" customHeight="1">
      <c r="A12" s="128" t="s">
        <v>180</v>
      </c>
      <c r="B12" s="161">
        <v>25614941</v>
      </c>
      <c r="C12" s="161">
        <v>25614941</v>
      </c>
      <c r="D12" s="161">
        <v>25614941</v>
      </c>
      <c r="E12" s="161">
        <v>25614941</v>
      </c>
      <c r="F12" s="161">
        <v>25614941</v>
      </c>
      <c r="G12" s="161">
        <v>25614941</v>
      </c>
      <c r="H12" s="161">
        <v>25614941</v>
      </c>
      <c r="I12" s="161">
        <v>25614941</v>
      </c>
      <c r="J12" s="161">
        <v>25614941</v>
      </c>
      <c r="K12" s="161">
        <v>25614941</v>
      </c>
      <c r="L12" s="161">
        <v>25614941</v>
      </c>
      <c r="M12" s="161">
        <v>25614941</v>
      </c>
      <c r="N12" s="124">
        <f t="shared" si="1"/>
        <v>307379292</v>
      </c>
    </row>
    <row r="13" spans="1:14" ht="22.5" customHeight="1">
      <c r="A13" s="43" t="s">
        <v>169</v>
      </c>
      <c r="B13" s="133">
        <f aca="true" t="shared" si="3" ref="B13:M13">+B10+B11</f>
        <v>68497724</v>
      </c>
      <c r="C13" s="133">
        <f t="shared" si="3"/>
        <v>67147724</v>
      </c>
      <c r="D13" s="133">
        <f t="shared" si="3"/>
        <v>83917724</v>
      </c>
      <c r="E13" s="133">
        <f t="shared" si="3"/>
        <v>67407724</v>
      </c>
      <c r="F13" s="133">
        <f t="shared" si="3"/>
        <v>67147724</v>
      </c>
      <c r="G13" s="133">
        <f t="shared" si="3"/>
        <v>67147724</v>
      </c>
      <c r="H13" s="133">
        <f t="shared" si="3"/>
        <v>67047724</v>
      </c>
      <c r="I13" s="133">
        <f t="shared" si="3"/>
        <v>68247724</v>
      </c>
      <c r="J13" s="133">
        <f t="shared" si="3"/>
        <v>82917724</v>
      </c>
      <c r="K13" s="133">
        <f t="shared" si="3"/>
        <v>68147724</v>
      </c>
      <c r="L13" s="133">
        <f t="shared" si="3"/>
        <v>67318829</v>
      </c>
      <c r="M13" s="133">
        <f t="shared" si="3"/>
        <v>78097725</v>
      </c>
      <c r="N13" s="124">
        <f t="shared" si="1"/>
        <v>853043794</v>
      </c>
    </row>
    <row r="14" spans="1:14" ht="26.25" customHeight="1">
      <c r="A14" s="125" t="s">
        <v>171</v>
      </c>
      <c r="B14" s="161"/>
      <c r="C14" s="161">
        <v>5256000</v>
      </c>
      <c r="D14" s="161"/>
      <c r="E14" s="161">
        <v>0</v>
      </c>
      <c r="F14" s="161">
        <v>0</v>
      </c>
      <c r="G14" s="161"/>
      <c r="H14" s="161"/>
      <c r="I14" s="161"/>
      <c r="J14" s="161">
        <v>142319973</v>
      </c>
      <c r="K14" s="161"/>
      <c r="L14" s="161"/>
      <c r="M14" s="161"/>
      <c r="N14" s="124">
        <f t="shared" si="1"/>
        <v>147575973</v>
      </c>
    </row>
    <row r="15" spans="1:14" ht="14.25" customHeight="1">
      <c r="A15" s="125" t="s">
        <v>173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>
        <f t="shared" si="1"/>
        <v>0</v>
      </c>
    </row>
    <row r="16" spans="1:14" ht="14.25" customHeight="1">
      <c r="A16" s="35" t="s">
        <v>145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4">
        <f t="shared" si="1"/>
        <v>0</v>
      </c>
    </row>
    <row r="17" spans="1:14" ht="27.75" customHeight="1">
      <c r="A17" s="130" t="s">
        <v>176</v>
      </c>
      <c r="B17" s="134">
        <f>+B14+B15+B16</f>
        <v>0</v>
      </c>
      <c r="C17" s="134">
        <f>+C14+C15+C16</f>
        <v>5256000</v>
      </c>
      <c r="D17" s="134">
        <f>+D14+D15+D16</f>
        <v>0</v>
      </c>
      <c r="E17" s="134">
        <f>+E14+E15+E16</f>
        <v>0</v>
      </c>
      <c r="F17" s="134">
        <f>+F14+F15+F16</f>
        <v>0</v>
      </c>
      <c r="G17" s="134">
        <f aca="true" t="shared" si="4" ref="G17:M17">+G14+G15+G16</f>
        <v>0</v>
      </c>
      <c r="H17" s="134">
        <f t="shared" si="4"/>
        <v>0</v>
      </c>
      <c r="I17" s="134">
        <f t="shared" si="4"/>
        <v>0</v>
      </c>
      <c r="J17" s="134">
        <f t="shared" si="4"/>
        <v>142319973</v>
      </c>
      <c r="K17" s="134">
        <f t="shared" si="4"/>
        <v>0</v>
      </c>
      <c r="L17" s="134">
        <f t="shared" si="4"/>
        <v>0</v>
      </c>
      <c r="M17" s="134">
        <f t="shared" si="4"/>
        <v>0</v>
      </c>
      <c r="N17" s="124">
        <f t="shared" si="1"/>
        <v>147575973</v>
      </c>
    </row>
    <row r="18" spans="1:14" ht="24.75" customHeight="1">
      <c r="A18" s="142" t="s">
        <v>178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4">
        <f t="shared" si="1"/>
        <v>0</v>
      </c>
    </row>
    <row r="19" spans="1:14" ht="14.25" customHeight="1">
      <c r="A19" s="135" t="s">
        <v>180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>
        <f t="shared" si="1"/>
        <v>0</v>
      </c>
    </row>
    <row r="20" spans="1:14" ht="14.25" customHeight="1">
      <c r="A20" s="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24">
        <f t="shared" si="1"/>
        <v>0</v>
      </c>
    </row>
    <row r="21" spans="1:14" ht="21.75" customHeight="1">
      <c r="A21" s="43" t="s">
        <v>181</v>
      </c>
      <c r="B21" s="136">
        <f aca="true" t="shared" si="5" ref="B21:M21">+B17+B18</f>
        <v>0</v>
      </c>
      <c r="C21" s="136">
        <f t="shared" si="5"/>
        <v>5256000</v>
      </c>
      <c r="D21" s="136">
        <f t="shared" si="5"/>
        <v>0</v>
      </c>
      <c r="E21" s="136">
        <f t="shared" si="5"/>
        <v>0</v>
      </c>
      <c r="F21" s="136">
        <f t="shared" si="5"/>
        <v>0</v>
      </c>
      <c r="G21" s="136">
        <f t="shared" si="5"/>
        <v>0</v>
      </c>
      <c r="H21" s="136">
        <f t="shared" si="5"/>
        <v>0</v>
      </c>
      <c r="I21" s="136">
        <f t="shared" si="5"/>
        <v>0</v>
      </c>
      <c r="J21" s="136">
        <f t="shared" si="5"/>
        <v>142319973</v>
      </c>
      <c r="K21" s="136">
        <f t="shared" si="5"/>
        <v>0</v>
      </c>
      <c r="L21" s="136">
        <f t="shared" si="5"/>
        <v>0</v>
      </c>
      <c r="M21" s="136">
        <f t="shared" si="5"/>
        <v>0</v>
      </c>
      <c r="N21" s="124">
        <f t="shared" si="1"/>
        <v>147575973</v>
      </c>
    </row>
    <row r="22" spans="1:14" ht="24" customHeight="1">
      <c r="A22" s="139" t="s">
        <v>183</v>
      </c>
      <c r="B22" s="133">
        <f>+B13+B17</f>
        <v>68497724</v>
      </c>
      <c r="C22" s="133">
        <f>C13+C17</f>
        <v>72403724</v>
      </c>
      <c r="D22" s="133">
        <f>D13+D17</f>
        <v>83917724</v>
      </c>
      <c r="E22" s="133">
        <f aca="true" t="shared" si="6" ref="E22:M22">E13+E17</f>
        <v>67407724</v>
      </c>
      <c r="F22" s="133">
        <f t="shared" si="6"/>
        <v>67147724</v>
      </c>
      <c r="G22" s="133">
        <f t="shared" si="6"/>
        <v>67147724</v>
      </c>
      <c r="H22" s="133">
        <f t="shared" si="6"/>
        <v>67047724</v>
      </c>
      <c r="I22" s="133">
        <f t="shared" si="6"/>
        <v>68247724</v>
      </c>
      <c r="J22" s="133">
        <f t="shared" si="6"/>
        <v>225237697</v>
      </c>
      <c r="K22" s="133">
        <f t="shared" si="6"/>
        <v>68147724</v>
      </c>
      <c r="L22" s="133">
        <f t="shared" si="6"/>
        <v>67318829</v>
      </c>
      <c r="M22" s="133">
        <f t="shared" si="6"/>
        <v>78097725</v>
      </c>
      <c r="N22" s="124">
        <f>SUM(B22:M22)</f>
        <v>1000619767</v>
      </c>
    </row>
    <row r="23" spans="1:14" ht="14.25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24">
        <f t="shared" si="1"/>
        <v>0</v>
      </c>
    </row>
    <row r="24" spans="1:14" ht="21.75" customHeight="1">
      <c r="A24" s="139" t="s">
        <v>185</v>
      </c>
      <c r="B24" s="138">
        <f aca="true" t="shared" si="7" ref="B24:M24">+B11+B18</f>
        <v>25614941</v>
      </c>
      <c r="C24" s="138">
        <f t="shared" si="7"/>
        <v>25614941</v>
      </c>
      <c r="D24" s="138">
        <f t="shared" si="7"/>
        <v>25614941</v>
      </c>
      <c r="E24" s="138">
        <f t="shared" si="7"/>
        <v>25614941</v>
      </c>
      <c r="F24" s="138">
        <f t="shared" si="7"/>
        <v>25614941</v>
      </c>
      <c r="G24" s="138">
        <f t="shared" si="7"/>
        <v>25614941</v>
      </c>
      <c r="H24" s="138">
        <f t="shared" si="7"/>
        <v>25614941</v>
      </c>
      <c r="I24" s="138">
        <f t="shared" si="7"/>
        <v>25614941</v>
      </c>
      <c r="J24" s="138">
        <f t="shared" si="7"/>
        <v>25614941</v>
      </c>
      <c r="K24" s="138">
        <f t="shared" si="7"/>
        <v>25614941</v>
      </c>
      <c r="L24" s="138">
        <f t="shared" si="7"/>
        <v>25614941</v>
      </c>
      <c r="M24" s="138">
        <f t="shared" si="7"/>
        <v>25614941</v>
      </c>
      <c r="N24" s="124">
        <f t="shared" si="1"/>
        <v>307379292</v>
      </c>
    </row>
    <row r="25" spans="1:14" ht="14.25" customHeight="1">
      <c r="A25" s="291" t="s">
        <v>187</v>
      </c>
      <c r="B25" s="292">
        <f aca="true" t="shared" si="8" ref="B25:M25">+B13+B21</f>
        <v>68497724</v>
      </c>
      <c r="C25" s="292">
        <f t="shared" si="8"/>
        <v>72403724</v>
      </c>
      <c r="D25" s="292">
        <f t="shared" si="8"/>
        <v>83917724</v>
      </c>
      <c r="E25" s="292">
        <f t="shared" si="8"/>
        <v>67407724</v>
      </c>
      <c r="F25" s="292">
        <f t="shared" si="8"/>
        <v>67147724</v>
      </c>
      <c r="G25" s="292">
        <f t="shared" si="8"/>
        <v>67147724</v>
      </c>
      <c r="H25" s="292">
        <f t="shared" si="8"/>
        <v>67047724</v>
      </c>
      <c r="I25" s="292">
        <f t="shared" si="8"/>
        <v>68247724</v>
      </c>
      <c r="J25" s="292">
        <f t="shared" si="8"/>
        <v>225237697</v>
      </c>
      <c r="K25" s="292">
        <f t="shared" si="8"/>
        <v>68147724</v>
      </c>
      <c r="L25" s="292">
        <f t="shared" si="8"/>
        <v>67318829</v>
      </c>
      <c r="M25" s="292">
        <f t="shared" si="8"/>
        <v>78097725</v>
      </c>
      <c r="N25" s="293">
        <f t="shared" si="1"/>
        <v>1000619767</v>
      </c>
    </row>
    <row r="26" spans="1:14" ht="14.25" customHeight="1">
      <c r="A26" s="35" t="s">
        <v>155</v>
      </c>
      <c r="B26" s="165">
        <v>7500000</v>
      </c>
      <c r="C26" s="165">
        <v>7500000</v>
      </c>
      <c r="D26" s="165">
        <v>7710000</v>
      </c>
      <c r="E26" s="165">
        <v>7500000</v>
      </c>
      <c r="F26" s="165">
        <v>7500000</v>
      </c>
      <c r="G26" s="165">
        <v>7500000</v>
      </c>
      <c r="H26" s="165">
        <v>7500000</v>
      </c>
      <c r="I26" s="165">
        <v>7500000</v>
      </c>
      <c r="J26" s="165">
        <v>7500000</v>
      </c>
      <c r="K26" s="165">
        <v>7500000</v>
      </c>
      <c r="L26" s="165">
        <v>7500000</v>
      </c>
      <c r="M26" s="165">
        <v>7500000</v>
      </c>
      <c r="N26" s="166">
        <f t="shared" si="1"/>
        <v>90210000</v>
      </c>
    </row>
    <row r="27" spans="1:14" ht="27.75" customHeight="1">
      <c r="A27" s="40" t="s">
        <v>157</v>
      </c>
      <c r="B27" s="161">
        <v>1145958</v>
      </c>
      <c r="C27" s="161">
        <v>1145958</v>
      </c>
      <c r="D27" s="161">
        <v>1145958</v>
      </c>
      <c r="E27" s="161">
        <v>1145958</v>
      </c>
      <c r="F27" s="161">
        <v>1145958</v>
      </c>
      <c r="G27" s="161">
        <v>1145958</v>
      </c>
      <c r="H27" s="161">
        <v>1145958</v>
      </c>
      <c r="I27" s="161">
        <v>1145958</v>
      </c>
      <c r="J27" s="161">
        <v>1145958</v>
      </c>
      <c r="K27" s="161">
        <v>1145958</v>
      </c>
      <c r="L27" s="161">
        <v>1145958</v>
      </c>
      <c r="M27" s="161">
        <v>1145962</v>
      </c>
      <c r="N27" s="162">
        <f t="shared" si="1"/>
        <v>13751500</v>
      </c>
    </row>
    <row r="28" spans="1:14" ht="14.25" customHeight="1">
      <c r="A28" s="35" t="s">
        <v>159</v>
      </c>
      <c r="B28" s="161">
        <v>9869106</v>
      </c>
      <c r="C28" s="161">
        <v>9869106</v>
      </c>
      <c r="D28" s="161">
        <v>9869106</v>
      </c>
      <c r="E28" s="161">
        <v>16311204</v>
      </c>
      <c r="F28" s="161">
        <v>11869108</v>
      </c>
      <c r="G28" s="161">
        <v>11869108</v>
      </c>
      <c r="H28" s="161">
        <v>9869108</v>
      </c>
      <c r="I28" s="161">
        <v>11869108</v>
      </c>
      <c r="J28" s="161">
        <v>15006314</v>
      </c>
      <c r="K28" s="161">
        <v>10869108</v>
      </c>
      <c r="L28" s="161">
        <v>15119293</v>
      </c>
      <c r="M28" s="161">
        <v>25154214</v>
      </c>
      <c r="N28" s="162">
        <f t="shared" si="1"/>
        <v>157543883</v>
      </c>
    </row>
    <row r="29" spans="1:14" ht="14.25" customHeight="1">
      <c r="A29" s="35" t="s">
        <v>161</v>
      </c>
      <c r="B29" s="161">
        <v>100000</v>
      </c>
      <c r="C29" s="161">
        <v>8552000</v>
      </c>
      <c r="D29" s="161">
        <v>3077000</v>
      </c>
      <c r="E29" s="161">
        <v>2420131</v>
      </c>
      <c r="F29" s="161">
        <v>2850020</v>
      </c>
      <c r="G29" s="161">
        <v>3000000</v>
      </c>
      <c r="H29" s="161">
        <v>3075000</v>
      </c>
      <c r="I29" s="161">
        <v>3875131</v>
      </c>
      <c r="J29" s="161">
        <v>3070000</v>
      </c>
      <c r="K29" s="161">
        <v>3865132</v>
      </c>
      <c r="L29" s="161">
        <v>2510000</v>
      </c>
      <c r="M29" s="161">
        <v>3000000</v>
      </c>
      <c r="N29" s="162">
        <f t="shared" si="1"/>
        <v>39394414</v>
      </c>
    </row>
    <row r="30" spans="1:16" s="129" customFormat="1" ht="14.25" customHeight="1">
      <c r="A30" s="35" t="s">
        <v>162</v>
      </c>
      <c r="B30" s="161">
        <v>21189481</v>
      </c>
      <c r="C30" s="161">
        <v>21189481</v>
      </c>
      <c r="D30" s="161">
        <v>22864481</v>
      </c>
      <c r="E30" s="161">
        <v>21189481</v>
      </c>
      <c r="F30" s="161">
        <v>22864485</v>
      </c>
      <c r="G30" s="161">
        <v>21189481</v>
      </c>
      <c r="H30" s="161">
        <v>22864481</v>
      </c>
      <c r="I30" s="161">
        <v>21189481</v>
      </c>
      <c r="J30" s="161">
        <v>21189481</v>
      </c>
      <c r="K30" s="161">
        <v>21189481</v>
      </c>
      <c r="L30" s="161">
        <v>22864481</v>
      </c>
      <c r="M30" s="161">
        <v>26675521</v>
      </c>
      <c r="N30" s="162">
        <f t="shared" si="1"/>
        <v>266459816</v>
      </c>
      <c r="O30" s="37"/>
      <c r="P30" s="140"/>
    </row>
    <row r="31" spans="1:16" s="129" customFormat="1" ht="14.25" customHeight="1">
      <c r="A31" s="35" t="s">
        <v>252</v>
      </c>
      <c r="B31" s="161">
        <f>420000+216666</f>
        <v>636666</v>
      </c>
      <c r="C31" s="161">
        <f>700000+216666</f>
        <v>916666</v>
      </c>
      <c r="D31" s="161">
        <v>2716666</v>
      </c>
      <c r="E31" s="161">
        <v>1569519</v>
      </c>
      <c r="F31" s="161">
        <v>1916666</v>
      </c>
      <c r="G31" s="161">
        <v>416666</v>
      </c>
      <c r="H31" s="161">
        <v>716666</v>
      </c>
      <c r="I31" s="161">
        <v>13490066</v>
      </c>
      <c r="J31" s="161">
        <v>216668</v>
      </c>
      <c r="K31" s="161">
        <v>216668</v>
      </c>
      <c r="L31" s="161">
        <v>216668</v>
      </c>
      <c r="M31" s="161">
        <v>216668</v>
      </c>
      <c r="N31" s="294">
        <f t="shared" si="1"/>
        <v>23246253</v>
      </c>
      <c r="O31" s="37"/>
      <c r="P31" s="140"/>
    </row>
    <row r="32" spans="1:16" s="129" customFormat="1" ht="14.25" customHeight="1">
      <c r="A32" s="126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4">
        <f t="shared" si="1"/>
        <v>0</v>
      </c>
      <c r="O32" s="37"/>
      <c r="P32" s="140"/>
    </row>
    <row r="33" spans="1:16" s="129" customFormat="1" ht="14.25" customHeight="1">
      <c r="A33" s="141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4">
        <f t="shared" si="1"/>
        <v>0</v>
      </c>
      <c r="O33" s="37"/>
      <c r="P33" s="140"/>
    </row>
    <row r="34" spans="1:16" s="129" customFormat="1" ht="14.25" customHeight="1">
      <c r="A34" s="142" t="s">
        <v>166</v>
      </c>
      <c r="B34" s="134">
        <f>+B26+B27+B28+B29+B30+B31</f>
        <v>40441211</v>
      </c>
      <c r="C34" s="134">
        <f>+C26+C27+C28+C29+C30+C31</f>
        <v>49173211</v>
      </c>
      <c r="D34" s="134">
        <f aca="true" t="shared" si="9" ref="D34:M34">+D26+D27+D28+D29+D30+D31</f>
        <v>47383211</v>
      </c>
      <c r="E34" s="134">
        <f t="shared" si="9"/>
        <v>50136293</v>
      </c>
      <c r="F34" s="134">
        <f t="shared" si="9"/>
        <v>48146237</v>
      </c>
      <c r="G34" s="134">
        <f t="shared" si="9"/>
        <v>45121213</v>
      </c>
      <c r="H34" s="134">
        <f t="shared" si="9"/>
        <v>45171213</v>
      </c>
      <c r="I34" s="134">
        <f t="shared" si="9"/>
        <v>59069744</v>
      </c>
      <c r="J34" s="134">
        <f t="shared" si="9"/>
        <v>48128421</v>
      </c>
      <c r="K34" s="134">
        <f t="shared" si="9"/>
        <v>44786347</v>
      </c>
      <c r="L34" s="134">
        <f t="shared" si="9"/>
        <v>49356400</v>
      </c>
      <c r="M34" s="134">
        <f t="shared" si="9"/>
        <v>63692365</v>
      </c>
      <c r="N34" s="124">
        <f t="shared" si="1"/>
        <v>590605866</v>
      </c>
      <c r="O34" s="37"/>
      <c r="P34" s="140"/>
    </row>
    <row r="35" spans="1:18" s="129" customFormat="1" ht="25.5" customHeight="1">
      <c r="A35" s="142" t="s">
        <v>168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24">
        <f t="shared" si="1"/>
        <v>0</v>
      </c>
      <c r="O35" s="37"/>
      <c r="P35" s="144"/>
      <c r="Q35" s="132"/>
      <c r="R35" s="132"/>
    </row>
    <row r="36" spans="1:18" s="129" customFormat="1" ht="14.25" customHeight="1">
      <c r="A36" s="142" t="s">
        <v>170</v>
      </c>
      <c r="B36" s="143">
        <f aca="true" t="shared" si="10" ref="B36:M36">+B34+B35</f>
        <v>40441211</v>
      </c>
      <c r="C36" s="143">
        <f t="shared" si="10"/>
        <v>49173211</v>
      </c>
      <c r="D36" s="143">
        <f t="shared" si="10"/>
        <v>47383211</v>
      </c>
      <c r="E36" s="143">
        <f t="shared" si="10"/>
        <v>50136293</v>
      </c>
      <c r="F36" s="143">
        <f t="shared" si="10"/>
        <v>48146237</v>
      </c>
      <c r="G36" s="143">
        <f t="shared" si="10"/>
        <v>45121213</v>
      </c>
      <c r="H36" s="143">
        <f t="shared" si="10"/>
        <v>45171213</v>
      </c>
      <c r="I36" s="143">
        <f t="shared" si="10"/>
        <v>59069744</v>
      </c>
      <c r="J36" s="143">
        <f t="shared" si="10"/>
        <v>48128421</v>
      </c>
      <c r="K36" s="143">
        <f t="shared" si="10"/>
        <v>44786347</v>
      </c>
      <c r="L36" s="143">
        <f t="shared" si="10"/>
        <v>49356400</v>
      </c>
      <c r="M36" s="143">
        <f t="shared" si="10"/>
        <v>63692365</v>
      </c>
      <c r="N36" s="124">
        <f t="shared" si="1"/>
        <v>590605866</v>
      </c>
      <c r="O36" s="37"/>
      <c r="P36" s="144"/>
      <c r="Q36" s="132"/>
      <c r="R36" s="132"/>
    </row>
    <row r="37" spans="1:18" s="129" customFormat="1" ht="14.25" customHeight="1">
      <c r="A37" s="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24">
        <f t="shared" si="1"/>
        <v>0</v>
      </c>
      <c r="O37" s="37"/>
      <c r="P37" s="144"/>
      <c r="Q37" s="132"/>
      <c r="R37" s="132"/>
    </row>
    <row r="38" spans="1:18" s="129" customFormat="1" ht="14.25" customHeight="1">
      <c r="A38" s="42" t="s">
        <v>172</v>
      </c>
      <c r="B38" s="161"/>
      <c r="C38" s="161"/>
      <c r="D38" s="161"/>
      <c r="E38" s="161"/>
      <c r="F38" s="161"/>
      <c r="G38" s="161">
        <v>0</v>
      </c>
      <c r="H38" s="161">
        <v>7935582</v>
      </c>
      <c r="I38" s="161">
        <v>0</v>
      </c>
      <c r="J38" s="161">
        <v>0</v>
      </c>
      <c r="K38" s="161">
        <v>67552540</v>
      </c>
      <c r="L38" s="161"/>
      <c r="M38" s="143"/>
      <c r="N38" s="124">
        <f t="shared" si="1"/>
        <v>75488122</v>
      </c>
      <c r="O38" s="37"/>
      <c r="P38" s="144"/>
      <c r="Q38" s="132"/>
      <c r="R38" s="132"/>
    </row>
    <row r="39" spans="1:18" s="129" customFormat="1" ht="14.25" customHeight="1">
      <c r="A39" s="42" t="s">
        <v>174</v>
      </c>
      <c r="B39" s="161"/>
      <c r="C39" s="161"/>
      <c r="D39" s="161"/>
      <c r="E39" s="161"/>
      <c r="F39" s="161"/>
      <c r="G39" s="161"/>
      <c r="H39" s="161"/>
      <c r="I39" s="161"/>
      <c r="J39" s="161">
        <v>125415585</v>
      </c>
      <c r="K39" s="161"/>
      <c r="L39" s="161">
        <v>126511269</v>
      </c>
      <c r="M39" s="143"/>
      <c r="N39" s="124">
        <f t="shared" si="1"/>
        <v>251926854</v>
      </c>
      <c r="O39" s="37"/>
      <c r="P39" s="144"/>
      <c r="Q39" s="132"/>
      <c r="R39" s="132"/>
    </row>
    <row r="40" spans="1:18" s="129" customFormat="1" ht="14.25" customHeight="1">
      <c r="A40" s="42" t="s">
        <v>175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24">
        <f t="shared" si="1"/>
        <v>0</v>
      </c>
      <c r="O40" s="37"/>
      <c r="P40" s="144"/>
      <c r="Q40" s="132"/>
      <c r="R40" s="132"/>
    </row>
    <row r="41" spans="1:18" s="129" customFormat="1" ht="24.75" customHeight="1">
      <c r="A41" s="142" t="s">
        <v>177</v>
      </c>
      <c r="B41" s="143">
        <f>+B38+B39+B40</f>
        <v>0</v>
      </c>
      <c r="C41" s="143">
        <f>+C38+C39+C40</f>
        <v>0</v>
      </c>
      <c r="D41" s="143">
        <f>+D38+D39+D40</f>
        <v>0</v>
      </c>
      <c r="E41" s="143">
        <f>+E38+E39+E40</f>
        <v>0</v>
      </c>
      <c r="F41" s="143">
        <f>+F38+F39+F40</f>
        <v>0</v>
      </c>
      <c r="G41" s="143">
        <f aca="true" t="shared" si="11" ref="G41:M41">+G38+G39+G40</f>
        <v>0</v>
      </c>
      <c r="H41" s="143">
        <f t="shared" si="11"/>
        <v>7935582</v>
      </c>
      <c r="I41" s="143">
        <f t="shared" si="11"/>
        <v>0</v>
      </c>
      <c r="J41" s="143">
        <f t="shared" si="11"/>
        <v>125415585</v>
      </c>
      <c r="K41" s="143">
        <f t="shared" si="11"/>
        <v>67552540</v>
      </c>
      <c r="L41" s="143">
        <f t="shared" si="11"/>
        <v>126511269</v>
      </c>
      <c r="M41" s="143">
        <f t="shared" si="11"/>
        <v>0</v>
      </c>
      <c r="N41" s="124">
        <f t="shared" si="1"/>
        <v>327414976</v>
      </c>
      <c r="O41" s="37"/>
      <c r="P41" s="144"/>
      <c r="Q41" s="132"/>
      <c r="R41" s="132"/>
    </row>
    <row r="42" spans="1:18" s="129" customFormat="1" ht="27" customHeight="1">
      <c r="A42" s="142" t="s">
        <v>179</v>
      </c>
      <c r="B42" s="161">
        <v>18881810</v>
      </c>
      <c r="C42" s="161">
        <v>5792465</v>
      </c>
      <c r="D42" s="161">
        <v>5792465</v>
      </c>
      <c r="E42" s="161">
        <v>5792465</v>
      </c>
      <c r="F42" s="161">
        <v>5792465</v>
      </c>
      <c r="G42" s="161">
        <v>5792465</v>
      </c>
      <c r="H42" s="161">
        <v>5792465</v>
      </c>
      <c r="I42" s="161">
        <v>5792465</v>
      </c>
      <c r="J42" s="161">
        <v>5792465</v>
      </c>
      <c r="K42" s="161">
        <v>5792465</v>
      </c>
      <c r="L42" s="161">
        <v>5792465</v>
      </c>
      <c r="M42" s="161">
        <v>5792465</v>
      </c>
      <c r="N42" s="124">
        <f t="shared" si="1"/>
        <v>82598925</v>
      </c>
      <c r="O42" s="37"/>
      <c r="P42" s="144"/>
      <c r="Q42" s="132"/>
      <c r="R42" s="132"/>
    </row>
    <row r="43" spans="1:18" s="129" customFormat="1" ht="29.25" customHeight="1">
      <c r="A43" s="142" t="s">
        <v>182</v>
      </c>
      <c r="B43" s="143">
        <f>+B41+B42</f>
        <v>18881810</v>
      </c>
      <c r="C43" s="143">
        <f aca="true" t="shared" si="12" ref="C43:I43">+C41+C42</f>
        <v>5792465</v>
      </c>
      <c r="D43" s="143">
        <f t="shared" si="12"/>
        <v>5792465</v>
      </c>
      <c r="E43" s="143">
        <f t="shared" si="12"/>
        <v>5792465</v>
      </c>
      <c r="F43" s="143">
        <f t="shared" si="12"/>
        <v>5792465</v>
      </c>
      <c r="G43" s="143">
        <f t="shared" si="12"/>
        <v>5792465</v>
      </c>
      <c r="H43" s="143">
        <f t="shared" si="12"/>
        <v>13728047</v>
      </c>
      <c r="I43" s="143">
        <f t="shared" si="12"/>
        <v>5792465</v>
      </c>
      <c r="J43" s="143">
        <f>J41+J42</f>
        <v>131208050</v>
      </c>
      <c r="K43" s="143">
        <f>+K41+K42</f>
        <v>73345005</v>
      </c>
      <c r="L43" s="143">
        <f>+L41+L42</f>
        <v>132303734</v>
      </c>
      <c r="M43" s="143">
        <f>+M41+M42</f>
        <v>5792465</v>
      </c>
      <c r="N43" s="124">
        <f t="shared" si="1"/>
        <v>410013901</v>
      </c>
      <c r="O43" s="37"/>
      <c r="P43" s="144"/>
      <c r="Q43" s="132"/>
      <c r="R43" s="132"/>
    </row>
    <row r="44" spans="1:18" s="261" customFormat="1" ht="24.75" customHeight="1">
      <c r="A44" s="282" t="s">
        <v>184</v>
      </c>
      <c r="B44" s="263">
        <f aca="true" t="shared" si="13" ref="B44:M44">+B34+B41</f>
        <v>40441211</v>
      </c>
      <c r="C44" s="263">
        <f t="shared" si="13"/>
        <v>49173211</v>
      </c>
      <c r="D44" s="263">
        <f t="shared" si="13"/>
        <v>47383211</v>
      </c>
      <c r="E44" s="263">
        <f t="shared" si="13"/>
        <v>50136293</v>
      </c>
      <c r="F44" s="263">
        <f t="shared" si="13"/>
        <v>48146237</v>
      </c>
      <c r="G44" s="263">
        <f t="shared" si="13"/>
        <v>45121213</v>
      </c>
      <c r="H44" s="263">
        <f t="shared" si="13"/>
        <v>53106795</v>
      </c>
      <c r="I44" s="263">
        <f t="shared" si="13"/>
        <v>59069744</v>
      </c>
      <c r="J44" s="263">
        <f t="shared" si="13"/>
        <v>173544006</v>
      </c>
      <c r="K44" s="263">
        <f t="shared" si="13"/>
        <v>112338887</v>
      </c>
      <c r="L44" s="263">
        <f t="shared" si="13"/>
        <v>175867669</v>
      </c>
      <c r="M44" s="263">
        <f t="shared" si="13"/>
        <v>63692365</v>
      </c>
      <c r="N44" s="262">
        <f t="shared" si="1"/>
        <v>918020842</v>
      </c>
      <c r="O44" s="258"/>
      <c r="P44" s="259"/>
      <c r="Q44" s="260"/>
      <c r="R44" s="260"/>
    </row>
    <row r="45" spans="1:18" s="129" customFormat="1" ht="33.75" customHeight="1">
      <c r="A45" s="142" t="s">
        <v>186</v>
      </c>
      <c r="B45" s="143">
        <f aca="true" t="shared" si="14" ref="B45:M45">+B35+B42</f>
        <v>18881810</v>
      </c>
      <c r="C45" s="143">
        <f t="shared" si="14"/>
        <v>5792465</v>
      </c>
      <c r="D45" s="143">
        <f t="shared" si="14"/>
        <v>5792465</v>
      </c>
      <c r="E45" s="143">
        <f t="shared" si="14"/>
        <v>5792465</v>
      </c>
      <c r="F45" s="143">
        <f t="shared" si="14"/>
        <v>5792465</v>
      </c>
      <c r="G45" s="143">
        <f t="shared" si="14"/>
        <v>5792465</v>
      </c>
      <c r="H45" s="143">
        <f t="shared" si="14"/>
        <v>5792465</v>
      </c>
      <c r="I45" s="143">
        <f t="shared" si="14"/>
        <v>5792465</v>
      </c>
      <c r="J45" s="143">
        <f t="shared" si="14"/>
        <v>5792465</v>
      </c>
      <c r="K45" s="143">
        <f t="shared" si="14"/>
        <v>5792465</v>
      </c>
      <c r="L45" s="143">
        <f t="shared" si="14"/>
        <v>5792465</v>
      </c>
      <c r="M45" s="143">
        <f t="shared" si="14"/>
        <v>5792465</v>
      </c>
      <c r="N45" s="124">
        <f t="shared" si="1"/>
        <v>82598925</v>
      </c>
      <c r="O45" s="37"/>
      <c r="P45" s="144"/>
      <c r="Q45" s="132"/>
      <c r="R45" s="132"/>
    </row>
    <row r="46" spans="1:18" s="129" customFormat="1" ht="14.25" customHeight="1">
      <c r="A46" s="44" t="s">
        <v>188</v>
      </c>
      <c r="B46" s="134">
        <f>+B36+B43</f>
        <v>59323021</v>
      </c>
      <c r="C46" s="134">
        <f>+C36+C43</f>
        <v>54965676</v>
      </c>
      <c r="D46" s="134">
        <f aca="true" t="shared" si="15" ref="D46:M46">+D36+D43</f>
        <v>53175676</v>
      </c>
      <c r="E46" s="134">
        <f t="shared" si="15"/>
        <v>55928758</v>
      </c>
      <c r="F46" s="134">
        <f t="shared" si="15"/>
        <v>53938702</v>
      </c>
      <c r="G46" s="134">
        <f t="shared" si="15"/>
        <v>50913678</v>
      </c>
      <c r="H46" s="134">
        <f t="shared" si="15"/>
        <v>58899260</v>
      </c>
      <c r="I46" s="134">
        <f t="shared" si="15"/>
        <v>64862209</v>
      </c>
      <c r="J46" s="134">
        <f t="shared" si="15"/>
        <v>179336471</v>
      </c>
      <c r="K46" s="134">
        <f t="shared" si="15"/>
        <v>118131352</v>
      </c>
      <c r="L46" s="134">
        <f t="shared" si="15"/>
        <v>181660134</v>
      </c>
      <c r="M46" s="134">
        <f t="shared" si="15"/>
        <v>69484830</v>
      </c>
      <c r="N46" s="124">
        <f>SUM(B46:M46)</f>
        <v>1000619767</v>
      </c>
      <c r="O46" s="37"/>
      <c r="P46" s="144"/>
      <c r="Q46" s="132"/>
      <c r="R46" s="132"/>
    </row>
    <row r="47" spans="1:14" ht="14.25" customHeight="1">
      <c r="A47" s="145" t="s">
        <v>235</v>
      </c>
      <c r="B47" s="146">
        <f aca="true" t="shared" si="16" ref="B47:M47">+B25-B46</f>
        <v>9174703</v>
      </c>
      <c r="C47" s="146">
        <f t="shared" si="16"/>
        <v>17438048</v>
      </c>
      <c r="D47" s="146">
        <f t="shared" si="16"/>
        <v>30742048</v>
      </c>
      <c r="E47" s="146">
        <f t="shared" si="16"/>
        <v>11478966</v>
      </c>
      <c r="F47" s="146">
        <f t="shared" si="16"/>
        <v>13209022</v>
      </c>
      <c r="G47" s="146">
        <f t="shared" si="16"/>
        <v>16234046</v>
      </c>
      <c r="H47" s="146">
        <f t="shared" si="16"/>
        <v>8148464</v>
      </c>
      <c r="I47" s="146">
        <f t="shared" si="16"/>
        <v>3385515</v>
      </c>
      <c r="J47" s="146">
        <f t="shared" si="16"/>
        <v>45901226</v>
      </c>
      <c r="K47" s="146">
        <f t="shared" si="16"/>
        <v>-49983628</v>
      </c>
      <c r="L47" s="146">
        <f t="shared" si="16"/>
        <v>-114341305</v>
      </c>
      <c r="M47" s="146">
        <f t="shared" si="16"/>
        <v>8612895</v>
      </c>
      <c r="N47" s="124">
        <f>SUM(B47:M47)</f>
        <v>0</v>
      </c>
    </row>
    <row r="48" spans="1:14" ht="14.25" customHeight="1" thickBot="1">
      <c r="A48" s="147" t="s">
        <v>236</v>
      </c>
      <c r="B48" s="148">
        <f>+B5+B47</f>
        <v>316553995</v>
      </c>
      <c r="C48" s="148">
        <f aca="true" t="shared" si="17" ref="C48:M48">+C5+C47-C19-C12</f>
        <v>308377102</v>
      </c>
      <c r="D48" s="148">
        <f t="shared" si="17"/>
        <v>313504209</v>
      </c>
      <c r="E48" s="148">
        <f t="shared" si="17"/>
        <v>299368234</v>
      </c>
      <c r="F48" s="148">
        <f t="shared" si="17"/>
        <v>286962315</v>
      </c>
      <c r="G48" s="148">
        <f t="shared" si="17"/>
        <v>277581420</v>
      </c>
      <c r="H48" s="148">
        <f t="shared" si="17"/>
        <v>260114943</v>
      </c>
      <c r="I48" s="148">
        <f t="shared" si="17"/>
        <v>237885517</v>
      </c>
      <c r="J48" s="148">
        <f t="shared" si="17"/>
        <v>258171802</v>
      </c>
      <c r="K48" s="148">
        <f t="shared" si="17"/>
        <v>182573233</v>
      </c>
      <c r="L48" s="148">
        <f t="shared" si="17"/>
        <v>42616987</v>
      </c>
      <c r="M48" s="148">
        <f t="shared" si="17"/>
        <v>25614941</v>
      </c>
      <c r="N48" s="124"/>
    </row>
    <row r="49" spans="2:14" ht="12.75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</row>
    <row r="50" spans="2:14" ht="12.75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2:14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2:14" ht="12.75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2:14" ht="12.75"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</row>
    <row r="54" spans="2:14" ht="12.75"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2:14" ht="12.75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2:14" ht="12.7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C8" sqref="C8"/>
    </sheetView>
  </sheetViews>
  <sheetFormatPr defaultColWidth="10.625" defaultRowHeight="12.75"/>
  <cols>
    <col min="1" max="1" width="2.625" style="24" customWidth="1"/>
    <col min="2" max="2" width="80.50390625" style="24" customWidth="1"/>
    <col min="3" max="3" width="16.375" style="24" customWidth="1"/>
    <col min="4" max="4" width="13.125" style="24" customWidth="1"/>
    <col min="5" max="5" width="15.125" style="24" customWidth="1"/>
    <col min="6" max="6" width="4.125" style="24" customWidth="1"/>
    <col min="7" max="16384" width="10.625" style="24" customWidth="1"/>
  </cols>
  <sheetData>
    <row r="1" spans="1:6" ht="12.75">
      <c r="A1" s="348"/>
      <c r="B1" s="348"/>
      <c r="C1" s="348"/>
      <c r="D1" s="348"/>
      <c r="E1" s="348"/>
      <c r="F1" s="348"/>
    </row>
    <row r="2" spans="2:5" ht="12.75">
      <c r="B2" s="349" t="s">
        <v>296</v>
      </c>
      <c r="C2" s="349"/>
      <c r="D2" s="349"/>
      <c r="E2" s="349"/>
    </row>
    <row r="3" spans="2:6" ht="19.5" customHeight="1">
      <c r="B3" s="351" t="s">
        <v>217</v>
      </c>
      <c r="C3" s="351"/>
      <c r="D3" s="351"/>
      <c r="E3" s="351"/>
      <c r="F3" s="351"/>
    </row>
    <row r="4" spans="2:6" ht="19.5" customHeight="1" thickBot="1">
      <c r="B4" s="193"/>
      <c r="C4" s="193"/>
      <c r="D4" s="194" t="s">
        <v>262</v>
      </c>
      <c r="E4" s="193"/>
      <c r="F4" s="193"/>
    </row>
    <row r="5" spans="2:5" s="25" customFormat="1" ht="22.5" customHeight="1">
      <c r="B5" s="264" t="s">
        <v>17</v>
      </c>
      <c r="C5" s="265" t="s">
        <v>74</v>
      </c>
      <c r="D5" s="265" t="s">
        <v>75</v>
      </c>
      <c r="E5" s="266" t="s">
        <v>39</v>
      </c>
    </row>
    <row r="6" spans="2:5" ht="24.75" customHeight="1">
      <c r="B6" s="267" t="s">
        <v>85</v>
      </c>
      <c r="C6" s="27"/>
      <c r="D6" s="27"/>
      <c r="E6" s="268"/>
    </row>
    <row r="7" spans="2:5" ht="24.75" customHeight="1">
      <c r="B7" s="269" t="s">
        <v>76</v>
      </c>
      <c r="C7" s="28">
        <f>'2.'!D15-C12</f>
        <v>575055866</v>
      </c>
      <c r="D7" s="28">
        <v>69509600</v>
      </c>
      <c r="E7" s="270">
        <f>SUM(C7:D7)</f>
        <v>644565466</v>
      </c>
    </row>
    <row r="8" spans="2:5" ht="24.75" customHeight="1">
      <c r="B8" s="271" t="s">
        <v>77</v>
      </c>
      <c r="C8" s="28">
        <f>'2.'!D25</f>
        <v>327414976</v>
      </c>
      <c r="D8" s="28">
        <v>0</v>
      </c>
      <c r="E8" s="270">
        <f>SUM(C8:D8)</f>
        <v>327414976</v>
      </c>
    </row>
    <row r="9" spans="2:5" ht="24.75" customHeight="1">
      <c r="B9" s="271" t="s">
        <v>302</v>
      </c>
      <c r="C9" s="28">
        <v>13089325</v>
      </c>
      <c r="D9" s="28"/>
      <c r="E9" s="270">
        <f>C9</f>
        <v>13089325</v>
      </c>
    </row>
    <row r="10" spans="2:5" s="25" customFormat="1" ht="24.75" customHeight="1">
      <c r="B10" s="272" t="s">
        <v>80</v>
      </c>
      <c r="C10" s="26">
        <f>SUM(C7:C9)</f>
        <v>915560167</v>
      </c>
      <c r="D10" s="26">
        <f>SUM(D7:D8)</f>
        <v>69509600</v>
      </c>
      <c r="E10" s="273">
        <f>SUM(E7:E9)</f>
        <v>985069767</v>
      </c>
    </row>
    <row r="11" spans="2:5" ht="24.75" customHeight="1">
      <c r="B11" s="274" t="s">
        <v>83</v>
      </c>
      <c r="C11" s="28"/>
      <c r="D11" s="28"/>
      <c r="E11" s="270"/>
    </row>
    <row r="12" spans="2:5" ht="26.25" customHeight="1">
      <c r="B12" s="275" t="s">
        <v>263</v>
      </c>
      <c r="C12" s="28">
        <v>15550000</v>
      </c>
      <c r="D12" s="28">
        <v>0</v>
      </c>
      <c r="E12" s="270">
        <f>SUM(C12:D12)</f>
        <v>15550000</v>
      </c>
    </row>
    <row r="13" spans="2:5" ht="24.75" customHeight="1">
      <c r="B13" s="271" t="s">
        <v>77</v>
      </c>
      <c r="C13" s="28">
        <v>0</v>
      </c>
      <c r="D13" s="28">
        <v>0</v>
      </c>
      <c r="E13" s="270">
        <f>SUM(C13:D13)</f>
        <v>0</v>
      </c>
    </row>
    <row r="14" spans="2:5" s="25" customFormat="1" ht="24.75" customHeight="1">
      <c r="B14" s="272" t="s">
        <v>81</v>
      </c>
      <c r="C14" s="26">
        <f>SUM(C12:C13)</f>
        <v>15550000</v>
      </c>
      <c r="D14" s="26">
        <f>SUM(D12:D13)</f>
        <v>0</v>
      </c>
      <c r="E14" s="273">
        <f>SUM(E12:E13)</f>
        <v>15550000</v>
      </c>
    </row>
    <row r="15" spans="2:5" ht="24.75" customHeight="1">
      <c r="B15" s="274" t="s">
        <v>84</v>
      </c>
      <c r="C15" s="28"/>
      <c r="D15" s="28"/>
      <c r="E15" s="270"/>
    </row>
    <row r="16" spans="2:6" ht="24.75" customHeight="1">
      <c r="B16" s="275" t="s">
        <v>86</v>
      </c>
      <c r="C16" s="28">
        <v>0</v>
      </c>
      <c r="D16" s="28">
        <v>0</v>
      </c>
      <c r="E16" s="270">
        <f>SUM(C16:D16)</f>
        <v>0</v>
      </c>
      <c r="F16" s="350" t="s">
        <v>204</v>
      </c>
    </row>
    <row r="17" spans="2:6" ht="24.75" customHeight="1">
      <c r="B17" s="271" t="s">
        <v>77</v>
      </c>
      <c r="C17" s="28">
        <v>0</v>
      </c>
      <c r="D17" s="28">
        <v>0</v>
      </c>
      <c r="E17" s="270">
        <f>SUM(C17:D17)</f>
        <v>0</v>
      </c>
      <c r="F17" s="350"/>
    </row>
    <row r="18" spans="2:6" s="25" customFormat="1" ht="24.75" customHeight="1">
      <c r="B18" s="272" t="s">
        <v>82</v>
      </c>
      <c r="C18" s="26">
        <f>SUM(C16:C17)</f>
        <v>0</v>
      </c>
      <c r="D18" s="26">
        <f>SUM(D16:D17)</f>
        <v>0</v>
      </c>
      <c r="E18" s="273">
        <f>SUM(E16:E17)</f>
        <v>0</v>
      </c>
      <c r="F18" s="350"/>
    </row>
    <row r="19" spans="2:6" s="25" customFormat="1" ht="24.75" customHeight="1">
      <c r="B19" s="276" t="s">
        <v>79</v>
      </c>
      <c r="C19" s="26">
        <f>C10+C14+C18</f>
        <v>931110167</v>
      </c>
      <c r="D19" s="26">
        <f>D10+D14+D18</f>
        <v>69509600</v>
      </c>
      <c r="E19" s="273">
        <f>E10+E14+E18</f>
        <v>1000619767</v>
      </c>
      <c r="F19" s="350"/>
    </row>
    <row r="20" spans="2:6" s="25" customFormat="1" ht="24.75" customHeight="1">
      <c r="B20" s="276" t="s">
        <v>78</v>
      </c>
      <c r="C20" s="26">
        <v>69509600</v>
      </c>
      <c r="D20" s="26">
        <v>0</v>
      </c>
      <c r="E20" s="273">
        <v>0</v>
      </c>
      <c r="F20" s="350"/>
    </row>
    <row r="21" spans="2:6" s="25" customFormat="1" ht="24.75" customHeight="1" thickBot="1">
      <c r="B21" s="277" t="s">
        <v>39</v>
      </c>
      <c r="C21" s="278">
        <f>SUM(C19:C20)</f>
        <v>1000619767</v>
      </c>
      <c r="D21" s="278">
        <f>SUM(D19:D20)</f>
        <v>69509600</v>
      </c>
      <c r="E21" s="279">
        <f>SUM(E19:E20)</f>
        <v>1000619767</v>
      </c>
      <c r="F21" s="350"/>
    </row>
  </sheetData>
  <sheetProtection/>
  <mergeCells count="4">
    <mergeCell ref="A1:F1"/>
    <mergeCell ref="B2:E2"/>
    <mergeCell ref="F16:F21"/>
    <mergeCell ref="B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7.00390625" style="0" customWidth="1"/>
    <col min="2" max="8" width="17.00390625" style="0" customWidth="1"/>
  </cols>
  <sheetData>
    <row r="1" ht="12.75">
      <c r="H1" s="73" t="s">
        <v>200</v>
      </c>
    </row>
    <row r="2" ht="15">
      <c r="G2" s="74"/>
    </row>
    <row r="4" spans="1:8" ht="12.75">
      <c r="A4" s="352" t="s">
        <v>207</v>
      </c>
      <c r="B4" s="352"/>
      <c r="C4" s="352"/>
      <c r="D4" s="352"/>
      <c r="E4" s="352"/>
      <c r="F4" s="352"/>
      <c r="G4" s="352"/>
      <c r="H4" s="352"/>
    </row>
    <row r="5" spans="1:8" ht="12.75">
      <c r="A5" s="352" t="s">
        <v>208</v>
      </c>
      <c r="B5" s="352"/>
      <c r="C5" s="352"/>
      <c r="D5" s="352"/>
      <c r="E5" s="352"/>
      <c r="F5" s="352"/>
      <c r="G5" s="352"/>
      <c r="H5" s="352"/>
    </row>
    <row r="6" ht="12.75">
      <c r="B6" t="s">
        <v>209</v>
      </c>
    </row>
    <row r="8" ht="12.75">
      <c r="H8" s="72" t="s">
        <v>210</v>
      </c>
    </row>
    <row r="9" spans="1:8" ht="12.75">
      <c r="A9" s="75" t="s">
        <v>153</v>
      </c>
      <c r="B9" s="76" t="s">
        <v>217</v>
      </c>
      <c r="C9" s="76" t="s">
        <v>240</v>
      </c>
      <c r="D9" s="76" t="s">
        <v>248</v>
      </c>
      <c r="E9" s="76" t="s">
        <v>304</v>
      </c>
      <c r="F9" s="76" t="s">
        <v>305</v>
      </c>
      <c r="G9" s="76" t="s">
        <v>306</v>
      </c>
      <c r="H9" s="76" t="s">
        <v>39</v>
      </c>
    </row>
    <row r="10" spans="1:8" ht="12.75">
      <c r="A10" s="77" t="s">
        <v>211</v>
      </c>
      <c r="B10" s="78"/>
      <c r="C10" s="78"/>
      <c r="D10" s="78"/>
      <c r="E10" s="78"/>
      <c r="F10" s="78"/>
      <c r="G10" s="79"/>
      <c r="H10" s="80">
        <f aca="true" t="shared" si="0" ref="H10:H17">SUM(B10:G10)</f>
        <v>0</v>
      </c>
    </row>
    <row r="11" spans="1:8" ht="12.75">
      <c r="A11" s="77" t="s">
        <v>212</v>
      </c>
      <c r="B11" s="78"/>
      <c r="C11" s="78"/>
      <c r="D11" s="78"/>
      <c r="E11" s="78"/>
      <c r="F11" s="78"/>
      <c r="G11" s="79"/>
      <c r="H11" s="80">
        <f t="shared" si="0"/>
        <v>0</v>
      </c>
    </row>
    <row r="12" spans="1:8" ht="12.75">
      <c r="A12" s="77" t="s">
        <v>213</v>
      </c>
      <c r="B12" s="79"/>
      <c r="C12" s="79"/>
      <c r="D12" s="79"/>
      <c r="E12" s="79"/>
      <c r="F12" s="79"/>
      <c r="G12" s="79"/>
      <c r="H12" s="79">
        <f t="shared" si="0"/>
        <v>0</v>
      </c>
    </row>
    <row r="13" spans="1:8" ht="12.75">
      <c r="A13" s="77" t="s">
        <v>214</v>
      </c>
      <c r="B13" s="79"/>
      <c r="C13" s="79"/>
      <c r="D13" s="79"/>
      <c r="E13" s="79"/>
      <c r="F13" s="79"/>
      <c r="G13" s="79"/>
      <c r="H13" s="79">
        <f t="shared" si="0"/>
        <v>0</v>
      </c>
    </row>
    <row r="14" spans="1:8" ht="12.75">
      <c r="A14" s="77" t="s">
        <v>215</v>
      </c>
      <c r="B14" s="79"/>
      <c r="C14" s="79"/>
      <c r="D14" s="79"/>
      <c r="E14" s="79"/>
      <c r="F14" s="79"/>
      <c r="G14" s="79"/>
      <c r="H14" s="79">
        <f t="shared" si="0"/>
        <v>0</v>
      </c>
    </row>
    <row r="15" spans="1:8" ht="12.75">
      <c r="A15" s="77" t="s">
        <v>215</v>
      </c>
      <c r="B15" s="79"/>
      <c r="C15" s="79"/>
      <c r="D15" s="79"/>
      <c r="E15" s="79"/>
      <c r="F15" s="79"/>
      <c r="G15" s="79"/>
      <c r="H15" s="79">
        <f t="shared" si="0"/>
        <v>0</v>
      </c>
    </row>
    <row r="16" spans="1:8" ht="12.75">
      <c r="A16" s="81"/>
      <c r="B16" s="79"/>
      <c r="C16" s="79"/>
      <c r="D16" s="79"/>
      <c r="E16" s="79"/>
      <c r="F16" s="79"/>
      <c r="G16" s="79"/>
      <c r="H16" s="79">
        <f t="shared" si="0"/>
        <v>0</v>
      </c>
    </row>
    <row r="17" spans="1:8" ht="12.75">
      <c r="A17" s="81"/>
      <c r="B17" s="79"/>
      <c r="C17" s="79"/>
      <c r="D17" s="79"/>
      <c r="E17" s="79"/>
      <c r="F17" s="79"/>
      <c r="G17" s="79"/>
      <c r="H17" s="79">
        <f t="shared" si="0"/>
        <v>0</v>
      </c>
    </row>
    <row r="18" spans="1:8" ht="12.75">
      <c r="A18" s="82" t="s">
        <v>216</v>
      </c>
      <c r="B18" s="83">
        <f aca="true" t="shared" si="1" ref="B18:H18">SUM(B10:B17)</f>
        <v>0</v>
      </c>
      <c r="C18" s="83">
        <f t="shared" si="1"/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</row>
    <row r="21" ht="12.75">
      <c r="A21" s="47" t="s">
        <v>239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Hernádnémeti Önkormányzat</cp:lastModifiedBy>
  <cp:lastPrinted>2020-04-22T13:58:04Z</cp:lastPrinted>
  <dcterms:created xsi:type="dcterms:W3CDTF">2012-02-18T14:42:55Z</dcterms:created>
  <dcterms:modified xsi:type="dcterms:W3CDTF">2020-06-10T06:18:37Z</dcterms:modified>
  <cp:category/>
  <cp:version/>
  <cp:contentType/>
  <cp:contentStatus/>
</cp:coreProperties>
</file>