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bevétele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s="1"/>
  <c r="B8" i="1"/>
  <c r="B9" i="1"/>
  <c r="B10" i="1"/>
  <c r="B14" i="1"/>
  <c r="B13" i="1" s="1"/>
  <c r="B17" i="1"/>
  <c r="B18" i="1"/>
  <c r="B19" i="1"/>
  <c r="B21" i="1"/>
  <c r="B31" i="1"/>
  <c r="B29" i="1" s="1"/>
  <c r="B39" i="1"/>
  <c r="B41" i="1"/>
  <c r="B37" i="1" s="1"/>
  <c r="B36" i="1" s="1"/>
  <c r="B42" i="1"/>
  <c r="B50" i="1"/>
  <c r="B47" i="1" s="1"/>
  <c r="B44" i="1" s="1"/>
  <c r="B52" i="1"/>
  <c r="B53" i="1"/>
  <c r="B59" i="1"/>
  <c r="B58" i="1" s="1"/>
  <c r="B62" i="1"/>
  <c r="B64" i="1"/>
  <c r="B65" i="1"/>
  <c r="B66" i="1"/>
  <c r="B68" i="1"/>
  <c r="B70" i="1"/>
  <c r="B74" i="1"/>
  <c r="B73" i="1" s="1"/>
  <c r="B77" i="1"/>
  <c r="B76" i="1" s="1"/>
  <c r="B79" i="1"/>
  <c r="B78" i="1" s="1"/>
  <c r="B86" i="1"/>
  <c r="B89" i="1"/>
  <c r="B88" i="1" s="1"/>
  <c r="B90" i="1"/>
  <c r="B95" i="1"/>
  <c r="B103" i="1"/>
  <c r="B102" i="1" s="1"/>
  <c r="B106" i="1"/>
  <c r="B28" i="1" l="1"/>
  <c r="B12" i="1"/>
  <c r="B85" i="1"/>
  <c r="B116" i="1"/>
  <c r="B27" i="1" l="1"/>
  <c r="B84" i="1"/>
  <c r="B98" i="1" l="1"/>
  <c r="B82" i="1"/>
  <c r="B100" i="1" l="1"/>
  <c r="B112" i="1" l="1"/>
  <c r="B117" i="1" l="1"/>
  <c r="B124" i="1"/>
  <c r="B113" i="1"/>
  <c r="B114" i="1"/>
  <c r="B121" i="1" s="1"/>
</calcChain>
</file>

<file path=xl/sharedStrings.xml><?xml version="1.0" encoding="utf-8"?>
<sst xmlns="http://schemas.openxmlformats.org/spreadsheetml/2006/main" count="99" uniqueCount="94">
  <si>
    <t>KIMUTATOTT HIÁNY ÖSSZEGE (BEVÉTEL MINDÖSSZESEN - KIADÁS MINDÖSSZESEN):</t>
  </si>
  <si>
    <t>ELTÉRÉS</t>
  </si>
  <si>
    <t>"</t>
  </si>
  <si>
    <t>BEVÉTELEK MINDÖSSZESEN: (I+II+III+IV+V+VI+VII)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</si>
  <si>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</si>
  <si>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</si>
  <si>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</si>
  <si>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</si>
  <si>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</si>
  <si>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2. Forgatási célú értékpapíreladás</t>
  </si>
  <si>
    <t>1. Magyar Államkötvény értékesítés</t>
  </si>
  <si>
    <t>VI. BELFÖLDI FINANSZÍROZÁSI BEVÉTELEK</t>
  </si>
  <si>
    <t>MŰKŐDÉSI ÉS FELHALMOZÁSI CÉLÚ  BEVÉTELEK  ÖSSZESEN: (I+II+III+IV)</t>
  </si>
  <si>
    <t>FELHALMOZÁSI CÉLÚ  BEVÉTELEK  ÖSSZESEN: (IV+V)</t>
  </si>
  <si>
    <t>1. Ingatlanértékesítés</t>
  </si>
  <si>
    <t>V. Felhalmozási és tőke jellegű bevételek</t>
  </si>
  <si>
    <t>1.1.1.2. "Összetartozunk" Szociális Alapítvány támogatása támogatása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</si>
  <si>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</si>
  <si>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</si>
  <si>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</si>
  <si>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</si>
  <si>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1.1.1. Czabán Samu Általános Iskola energetikai fejlesztésének támogatása</t>
  </si>
  <si>
    <t>1. Felhalmozási célú támogatásértékű bevételek ÁHT-n belülről</t>
  </si>
  <si>
    <t>IV. Felhalmozási célú véglegesen átvett pénzeszközök</t>
  </si>
  <si>
    <t>MŰKÖDÉSI CÉLÚ  BEVÉTELEK  ÖSSZESEN: (I+II+III)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</si>
  <si>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</si>
  <si>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</si>
  <si>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</si>
  <si>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</si>
  <si>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3.2. Országgyűlési képviselőválasztás támogatása</t>
  </si>
  <si>
    <t>3.1. Foglalkoztatási támogatások</t>
  </si>
  <si>
    <t>3. Polgármesteri Hivatal támogatásai</t>
  </si>
  <si>
    <t>2.3.6. Közművelődési érdekeltségnövelő támogatás</t>
  </si>
  <si>
    <t>2.3.5. ASP átállás támogatása</t>
  </si>
  <si>
    <t>2.3.4. Bérkompenzáció támogatása</t>
  </si>
  <si>
    <t xml:space="preserve">2.3.3. 2017. évi elszámolás alapján kapott támogatások </t>
  </si>
  <si>
    <t>2.3.2. Kulturális ágazati pótlék</t>
  </si>
  <si>
    <t>2.3.1. Szociális ágazati pótlék</t>
  </si>
  <si>
    <t>2.3.  Önkormányzat egyéb működési célú átvett pénzeszközei</t>
  </si>
  <si>
    <t>2.2.3. Foglalkoztatási támogatások</t>
  </si>
  <si>
    <t>2.2.  Önkormányzat egyéb működési célú támogatásai</t>
  </si>
  <si>
    <t>2.1.4. házi orvosi ellátásra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</si>
  <si>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</si>
  <si>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</si>
  <si>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</si>
  <si>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</si>
  <si>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</si>
  <si>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(1.210 Ft/fő x 5012fő)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</si>
  <si>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</si>
  <si>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</si>
  <si>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</si>
  <si>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(109.000 Ft/fő x 103 fő)</t>
  </si>
  <si>
    <t>1.3.2.3. Házi segítségnyújtás  (330.000Ft/fő x 47 fő + 25.000 Ft/fő x 25 fő )</t>
  </si>
  <si>
    <t>1.3.2.2. Szociális étkeztetés (55.360Ft/fő x 88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</si>
  <si>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</si>
  <si>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</si>
  <si>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</si>
  <si>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</si>
  <si>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</si>
  <si>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</si>
  <si>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</si>
  <si>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>1.2.1.4. Óvodai  nevelő munkát segítők bértámogatása (4 hóra)</t>
  </si>
  <si>
    <t>1.2.1.3. Óvoda pedagógusok bértámogatása (4 hóra)</t>
  </si>
  <si>
    <t>1.2.1.2. Óvodai 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</si>
  <si>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</si>
  <si>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</si>
  <si>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</si>
  <si>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1.1.6. 2017. évről áthúzódó bérkompenzáció támogatása</t>
  </si>
  <si>
    <t>1.1.5. Polgármesteri illetmény támogatása</t>
  </si>
  <si>
    <t>1.1.4. Lakott külterülettel kapcsolatos feladatok támogatása</t>
  </si>
  <si>
    <t>1.1.3. Egyéb  önkormányzati feladatok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</si>
  <si>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</si>
  <si>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</si>
  <si>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</si>
  <si>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</si>
  <si>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</si>
  <si>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1.3.4 Szabálysértési bírság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</si>
  <si>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</si>
  <si>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</si>
  <si>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</si>
  <si>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</si>
  <si>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</si>
  <si>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1.2.1. Gépjárműadó</t>
  </si>
  <si>
    <t>1.2. Átengedett központi adók</t>
  </si>
  <si>
    <t>1.1.3. Talajterhelési díj bevétele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</si>
  <si>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</si>
  <si>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</si>
  <si>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</si>
  <si>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</si>
  <si>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</si>
  <si>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</si>
  <si>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2018. évi költségvetési bevételek (adatok Ft-ban)</t>
  </si>
  <si>
    <t>"1. melléklet az 1/2018. (II.21.) önkormányzati rendelethez</t>
  </si>
  <si>
    <t>1. melléklet a 12/2018. (IX.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</si>
</sst>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</font>
    <font>
      <u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1" fillId="0" borderId="0"/>
  </cellStyleXfs>
  <cellXfs count="64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0" borderId="0" xfId="0" applyNumberFormat="1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Fill="1" applyBorder="1"/>
    <xf numFmtId="0" fontId="6" fillId="0" borderId="0" xfId="0" applyFont="1" applyFill="1" applyBorder="1"/>
    <xf numFmtId="3" fontId="5" fillId="3" borderId="2" xfId="0" applyNumberFormat="1" applyFont="1" applyFill="1" applyBorder="1"/>
    <xf numFmtId="0" fontId="6" fillId="3" borderId="3" xfId="0" applyFont="1" applyFill="1" applyBorder="1"/>
    <xf numFmtId="164" fontId="1" fillId="0" borderId="0" xfId="1" applyNumberFormat="1"/>
    <xf numFmtId="0" fontId="7" fillId="0" borderId="0" xfId="0" applyFont="1" applyBorder="1"/>
    <xf numFmtId="3" fontId="8" fillId="0" borderId="0" xfId="0" applyNumberFormat="1" applyFont="1" applyBorder="1"/>
    <xf numFmtId="3" fontId="8" fillId="0" borderId="0" xfId="0" applyNumberFormat="1" applyFont="1"/>
    <xf numFmtId="0" fontId="9" fillId="0" borderId="0" xfId="0" applyFont="1" applyBorder="1"/>
    <xf numFmtId="3" fontId="5" fillId="3" borderId="1" xfId="0" applyNumberFormat="1" applyFont="1" applyFill="1" applyBorder="1"/>
    <xf numFmtId="0" fontId="6" fillId="3" borderId="4" xfId="0" applyFont="1" applyFill="1" applyBorder="1"/>
    <xf numFmtId="3" fontId="8" fillId="0" borderId="1" xfId="0" applyNumberFormat="1" applyFont="1" applyBorder="1"/>
    <xf numFmtId="0" fontId="7" fillId="0" borderId="1" xfId="0" applyFont="1" applyBorder="1"/>
    <xf numFmtId="3" fontId="2" fillId="0" borderId="0" xfId="0" applyNumberFormat="1" applyFont="1" applyFill="1" applyBorder="1"/>
    <xf numFmtId="0" fontId="9" fillId="0" borderId="0" xfId="0" applyFont="1" applyFill="1" applyBorder="1"/>
    <xf numFmtId="3" fontId="6" fillId="3" borderId="5" xfId="0" applyNumberFormat="1" applyFont="1" applyFill="1" applyBorder="1"/>
    <xf numFmtId="0" fontId="6" fillId="3" borderId="5" xfId="0" applyFont="1" applyFill="1" applyBorder="1"/>
    <xf numFmtId="3" fontId="5" fillId="4" borderId="5" xfId="0" applyNumberFormat="1" applyFont="1" applyFill="1" applyBorder="1"/>
    <xf numFmtId="3" fontId="7" fillId="0" borderId="0" xfId="0" applyNumberFormat="1" applyFont="1" applyBorder="1" applyAlignment="1">
      <alignment wrapText="1"/>
    </xf>
    <xf numFmtId="3" fontId="10" fillId="0" borderId="0" xfId="0" applyNumberFormat="1" applyFont="1"/>
    <xf numFmtId="3" fontId="11" fillId="0" borderId="0" xfId="0" applyNumberFormat="1" applyFont="1" applyBorder="1" applyAlignment="1">
      <alignment wrapText="1"/>
    </xf>
    <xf numFmtId="3" fontId="12" fillId="0" borderId="0" xfId="0" applyNumberFormat="1" applyFont="1"/>
    <xf numFmtId="3" fontId="6" fillId="0" borderId="0" xfId="0" applyNumberFormat="1" applyFont="1" applyBorder="1" applyAlignment="1">
      <alignment wrapText="1"/>
    </xf>
    <xf numFmtId="0" fontId="11" fillId="0" borderId="0" xfId="0" applyFont="1" applyBorder="1"/>
    <xf numFmtId="14" fontId="9" fillId="0" borderId="0" xfId="0" applyNumberFormat="1" applyFont="1" applyBorder="1"/>
    <xf numFmtId="0" fontId="13" fillId="0" borderId="0" xfId="0" applyFont="1" applyBorder="1"/>
    <xf numFmtId="49" fontId="11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wrapText="1"/>
    </xf>
    <xf numFmtId="0" fontId="15" fillId="0" borderId="0" xfId="0" applyFont="1" applyBorder="1"/>
    <xf numFmtId="3" fontId="16" fillId="0" borderId="0" xfId="0" applyNumberFormat="1" applyFont="1"/>
    <xf numFmtId="3" fontId="17" fillId="0" borderId="0" xfId="0" applyNumberFormat="1" applyFont="1"/>
    <xf numFmtId="0" fontId="18" fillId="0" borderId="0" xfId="0" applyFont="1" applyBorder="1"/>
    <xf numFmtId="0" fontId="19" fillId="0" borderId="0" xfId="0" applyFont="1" applyBorder="1"/>
    <xf numFmtId="3" fontId="16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3" fontId="6" fillId="0" borderId="0" xfId="0" applyNumberFormat="1" applyFont="1" applyFill="1" applyBorder="1"/>
    <xf numFmtId="0" fontId="20" fillId="0" borderId="0" xfId="0" applyFont="1" applyBorder="1"/>
    <xf numFmtId="3" fontId="6" fillId="3" borderId="6" xfId="0" applyNumberFormat="1" applyFont="1" applyFill="1" applyBorder="1"/>
    <xf numFmtId="3" fontId="4" fillId="0" borderId="0" xfId="0" applyNumberFormat="1" applyFont="1" applyAlignment="1">
      <alignment horizontal="center"/>
    </xf>
    <xf numFmtId="0" fontId="7" fillId="0" borderId="0" xfId="2" applyFont="1" applyBorder="1"/>
    <xf numFmtId="3" fontId="16" fillId="0" borderId="0" xfId="0" applyNumberFormat="1" applyFont="1" applyFill="1" applyBorder="1"/>
    <xf numFmtId="3" fontId="12" fillId="3" borderId="2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8">
          <cell r="B88">
            <v>1001255564</v>
          </cell>
        </row>
        <row r="99">
          <cell r="B99">
            <v>-198097539</v>
          </cell>
        </row>
        <row r="110">
          <cell r="B110">
            <v>198097539</v>
          </cell>
        </row>
      </sheetData>
      <sheetData sheetId="2">
        <row r="6">
          <cell r="B6">
            <v>84835831</v>
          </cell>
        </row>
        <row r="57">
          <cell r="B57">
            <v>9337980</v>
          </cell>
        </row>
        <row r="74">
          <cell r="B74">
            <v>18238530</v>
          </cell>
        </row>
        <row r="93">
          <cell r="B93">
            <v>16752210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G5">
            <v>291000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2"/>
  <sheetViews>
    <sheetView tabSelected="1" workbookViewId="0">
      <selection activeCell="F22" sqref="F22"/>
    </sheetView>
  </sheetViews>
  <sheetFormatPr defaultRowHeight="12.75" x14ac:dyDescent="0.2"/>
  <cols>
    <col min="1" max="1" width="71.42578125" customWidth="1"/>
    <col min="2" max="2" width="14.42578125" style="1" customWidth="1"/>
    <col min="3" max="3" width="1.85546875" customWidth="1"/>
  </cols>
  <sheetData>
    <row r="1" spans="1:2" x14ac:dyDescent="0.2">
      <c r="A1" s="63" t="s">
        <v>93</v>
      </c>
      <c r="B1" s="63"/>
    </row>
    <row r="2" spans="1:2" x14ac:dyDescent="0.2">
      <c r="A2" s="62" t="s">
        <v>92</v>
      </c>
      <c r="B2" s="61"/>
    </row>
    <row r="3" spans="1:2" x14ac:dyDescent="0.2">
      <c r="A3" s="2"/>
    </row>
    <row r="4" spans="1:2" x14ac:dyDescent="0.2">
      <c r="A4" s="60" t="s">
        <v>91</v>
      </c>
      <c r="B4" s="60"/>
    </row>
    <row r="5" spans="1:2" ht="13.5" thickBot="1" x14ac:dyDescent="0.25">
      <c r="A5" s="59"/>
      <c r="B5" s="58"/>
    </row>
    <row r="6" spans="1:2" ht="13.5" thickBot="1" x14ac:dyDescent="0.25">
      <c r="A6" s="14" t="s">
        <v>90</v>
      </c>
      <c r="B6" s="56">
        <f>B7+B8+B9+B10</f>
        <v>129164551</v>
      </c>
    </row>
    <row r="7" spans="1:2" x14ac:dyDescent="0.2">
      <c r="A7" s="19" t="s">
        <v>7</v>
      </c>
      <c r="B7" s="1">
        <f>'[1]3_melléklet'!B6</f>
        <v>84835831</v>
      </c>
    </row>
    <row r="8" spans="1:2" x14ac:dyDescent="0.2">
      <c r="A8" s="16" t="s">
        <v>6</v>
      </c>
      <c r="B8" s="1">
        <f>'[1]3_melléklet'!B57</f>
        <v>9337980</v>
      </c>
    </row>
    <row r="9" spans="1:2" x14ac:dyDescent="0.2">
      <c r="A9" s="16" t="s">
        <v>5</v>
      </c>
      <c r="B9" s="1">
        <f>'[1]3_melléklet'!B74</f>
        <v>18238530</v>
      </c>
    </row>
    <row r="10" spans="1:2" x14ac:dyDescent="0.2">
      <c r="A10" s="16" t="s">
        <v>4</v>
      </c>
      <c r="B10" s="1">
        <f>'[1]3_melléklet'!B93</f>
        <v>16752210</v>
      </c>
    </row>
    <row r="11" spans="1:2" ht="13.5" thickBot="1" x14ac:dyDescent="0.25">
      <c r="A11" s="16"/>
      <c r="B11" s="57"/>
    </row>
    <row r="12" spans="1:2" ht="13.5" thickBot="1" x14ac:dyDescent="0.25">
      <c r="A12" s="14" t="s">
        <v>89</v>
      </c>
      <c r="B12" s="56">
        <f>B13</f>
        <v>147350000</v>
      </c>
    </row>
    <row r="13" spans="1:2" x14ac:dyDescent="0.2">
      <c r="A13" s="39" t="s">
        <v>88</v>
      </c>
      <c r="B13" s="55">
        <f>B14+B18+B21</f>
        <v>147350000</v>
      </c>
    </row>
    <row r="14" spans="1:2" x14ac:dyDescent="0.2">
      <c r="A14" s="43" t="s">
        <v>87</v>
      </c>
      <c r="B14" s="41">
        <f>SUM(B15:B17)</f>
        <v>136100000</v>
      </c>
    </row>
    <row r="15" spans="1:2" x14ac:dyDescent="0.2">
      <c r="A15" s="19" t="s">
        <v>86</v>
      </c>
      <c r="B15" s="1">
        <v>125000000</v>
      </c>
    </row>
    <row r="16" spans="1:2" x14ac:dyDescent="0.2">
      <c r="A16" s="19" t="s">
        <v>85</v>
      </c>
      <c r="B16" s="1">
        <v>9500000</v>
      </c>
    </row>
    <row r="17" spans="1:2" x14ac:dyDescent="0.2">
      <c r="A17" s="19" t="s">
        <v>84</v>
      </c>
      <c r="B17" s="1">
        <f>600000+1000000</f>
        <v>1600000</v>
      </c>
    </row>
    <row r="18" spans="1:2" x14ac:dyDescent="0.2">
      <c r="A18" s="43" t="s">
        <v>83</v>
      </c>
      <c r="B18" s="41">
        <f>B19+B20</f>
        <v>10550000</v>
      </c>
    </row>
    <row r="19" spans="1:2" x14ac:dyDescent="0.2">
      <c r="A19" s="19" t="s">
        <v>82</v>
      </c>
      <c r="B19" s="1">
        <f>10000000+500000</f>
        <v>10500000</v>
      </c>
    </row>
    <row r="20" spans="1:2" x14ac:dyDescent="0.2">
      <c r="A20" s="19" t="s">
        <v>81</v>
      </c>
      <c r="B20" s="1">
        <v>50000</v>
      </c>
    </row>
    <row r="21" spans="1:2" x14ac:dyDescent="0.2">
      <c r="A21" s="43" t="s">
        <v>80</v>
      </c>
      <c r="B21" s="41">
        <f>B22+B23+B24+B25</f>
        <v>700000</v>
      </c>
    </row>
    <row r="22" spans="1:2" x14ac:dyDescent="0.2">
      <c r="A22" s="19" t="s">
        <v>79</v>
      </c>
      <c r="B22" s="1">
        <v>500000</v>
      </c>
    </row>
    <row r="23" spans="1:2" x14ac:dyDescent="0.2">
      <c r="A23" s="19" t="s">
        <v>78</v>
      </c>
      <c r="B23" s="1">
        <v>50000</v>
      </c>
    </row>
    <row r="24" spans="1:2" x14ac:dyDescent="0.2">
      <c r="A24" s="54" t="s">
        <v>77</v>
      </c>
      <c r="B24" s="1">
        <v>50000</v>
      </c>
    </row>
    <row r="25" spans="1:2" x14ac:dyDescent="0.2">
      <c r="A25" s="54" t="s">
        <v>76</v>
      </c>
      <c r="B25" s="1">
        <v>100000</v>
      </c>
    </row>
    <row r="26" spans="1:2" ht="13.5" thickBot="1" x14ac:dyDescent="0.25">
      <c r="A26" s="16"/>
      <c r="B26" s="53"/>
    </row>
    <row r="27" spans="1:2" ht="13.5" thickBot="1" x14ac:dyDescent="0.25">
      <c r="A27" s="14" t="s">
        <v>75</v>
      </c>
      <c r="B27" s="52">
        <f>B28+B58+B76+B78+B73</f>
        <v>443504113</v>
      </c>
    </row>
    <row r="28" spans="1:2" x14ac:dyDescent="0.2">
      <c r="A28" s="51" t="s">
        <v>74</v>
      </c>
      <c r="B28" s="50">
        <f>B29+B36+B44+B55</f>
        <v>326296518</v>
      </c>
    </row>
    <row r="29" spans="1:2" x14ac:dyDescent="0.2">
      <c r="A29" s="39" t="s">
        <v>73</v>
      </c>
      <c r="B29" s="40">
        <f>SUM(B30:B35)</f>
        <v>107354105</v>
      </c>
    </row>
    <row r="30" spans="1:2" x14ac:dyDescent="0.2">
      <c r="A30" s="48" t="s">
        <v>72</v>
      </c>
      <c r="B30" s="1">
        <v>73371600</v>
      </c>
    </row>
    <row r="31" spans="1:2" ht="22.5" x14ac:dyDescent="0.2">
      <c r="A31" s="49" t="s">
        <v>71</v>
      </c>
      <c r="B31" s="1">
        <f>9907890+14080000+100000+7422900</f>
        <v>31510790</v>
      </c>
    </row>
    <row r="32" spans="1:2" x14ac:dyDescent="0.2">
      <c r="A32" s="48" t="s">
        <v>70</v>
      </c>
      <c r="B32" s="1">
        <v>351217</v>
      </c>
    </row>
    <row r="33" spans="1:2" x14ac:dyDescent="0.2">
      <c r="A33" s="48" t="s">
        <v>69</v>
      </c>
      <c r="B33" s="1">
        <v>170850</v>
      </c>
    </row>
    <row r="34" spans="1:2" x14ac:dyDescent="0.2">
      <c r="A34" s="48" t="s">
        <v>68</v>
      </c>
      <c r="B34" s="1">
        <v>1756400</v>
      </c>
    </row>
    <row r="35" spans="1:2" x14ac:dyDescent="0.2">
      <c r="A35" s="48" t="s">
        <v>67</v>
      </c>
      <c r="B35" s="1">
        <v>193248</v>
      </c>
    </row>
    <row r="36" spans="1:2" x14ac:dyDescent="0.2">
      <c r="A36" s="39" t="s">
        <v>66</v>
      </c>
      <c r="B36" s="44">
        <f>B37+B42+B43</f>
        <v>70750367</v>
      </c>
    </row>
    <row r="37" spans="1:2" x14ac:dyDescent="0.2">
      <c r="A37" s="43" t="s">
        <v>65</v>
      </c>
      <c r="B37" s="45">
        <f>SUM(B38:B41)</f>
        <v>61397100</v>
      </c>
    </row>
    <row r="38" spans="1:2" x14ac:dyDescent="0.2">
      <c r="A38" s="16" t="s">
        <v>64</v>
      </c>
      <c r="B38" s="47">
        <v>29165400</v>
      </c>
    </row>
    <row r="39" spans="1:2" x14ac:dyDescent="0.2">
      <c r="A39" s="16" t="s">
        <v>63</v>
      </c>
      <c r="B39" s="47">
        <f>8820000+2946000</f>
        <v>11766000</v>
      </c>
    </row>
    <row r="40" spans="1:2" x14ac:dyDescent="0.2">
      <c r="A40" s="16" t="s">
        <v>62</v>
      </c>
      <c r="B40" s="47">
        <v>14582700</v>
      </c>
    </row>
    <row r="41" spans="1:2" x14ac:dyDescent="0.2">
      <c r="A41" s="16" t="s">
        <v>61</v>
      </c>
      <c r="B41" s="47">
        <f>4410000+1473000</f>
        <v>5883000</v>
      </c>
    </row>
    <row r="42" spans="1:2" x14ac:dyDescent="0.2">
      <c r="A42" s="43" t="s">
        <v>60</v>
      </c>
      <c r="B42" s="45">
        <f>5664533+2832267+54467</f>
        <v>8551267</v>
      </c>
    </row>
    <row r="43" spans="1:2" x14ac:dyDescent="0.2">
      <c r="A43" s="46" t="s">
        <v>59</v>
      </c>
      <c r="B43" s="45">
        <v>802000</v>
      </c>
    </row>
    <row r="44" spans="1:2" x14ac:dyDescent="0.2">
      <c r="A44" s="39" t="s">
        <v>58</v>
      </c>
      <c r="B44" s="44">
        <f>B45+B47+B54+B53</f>
        <v>142127526</v>
      </c>
    </row>
    <row r="45" spans="1:2" x14ac:dyDescent="0.2">
      <c r="A45" s="43" t="s">
        <v>57</v>
      </c>
      <c r="B45" s="41">
        <v>39592000</v>
      </c>
    </row>
    <row r="46" spans="1:2" hidden="1" x14ac:dyDescent="0.2">
      <c r="A46" s="16" t="s">
        <v>56</v>
      </c>
      <c r="B46" s="41"/>
    </row>
    <row r="47" spans="1:2" x14ac:dyDescent="0.2">
      <c r="A47" s="43" t="s">
        <v>55</v>
      </c>
      <c r="B47" s="41">
        <f>B48+B49+B50+B51+B52</f>
        <v>61236580</v>
      </c>
    </row>
    <row r="48" spans="1:2" x14ac:dyDescent="0.2">
      <c r="A48" s="16" t="s">
        <v>54</v>
      </c>
      <c r="B48" s="1">
        <v>3400000</v>
      </c>
    </row>
    <row r="49" spans="1:2" x14ac:dyDescent="0.2">
      <c r="A49" s="16" t="s">
        <v>53</v>
      </c>
      <c r="B49" s="1">
        <v>4871680</v>
      </c>
    </row>
    <row r="50" spans="1:2" x14ac:dyDescent="0.2">
      <c r="A50" s="16" t="s">
        <v>52</v>
      </c>
      <c r="B50" s="1">
        <f>625000+15510000+1650000</f>
        <v>17785000</v>
      </c>
    </row>
    <row r="51" spans="1:2" x14ac:dyDescent="0.2">
      <c r="A51" s="16" t="s">
        <v>51</v>
      </c>
      <c r="B51" s="1">
        <v>11227000</v>
      </c>
    </row>
    <row r="52" spans="1:2" x14ac:dyDescent="0.2">
      <c r="A52" s="16" t="s">
        <v>50</v>
      </c>
      <c r="B52" s="1">
        <f>8081100+7319000+8838000-285200</f>
        <v>23952900</v>
      </c>
    </row>
    <row r="53" spans="1:2" x14ac:dyDescent="0.2">
      <c r="A53" s="42" t="s">
        <v>49</v>
      </c>
      <c r="B53" s="41">
        <f>15808000+24644496</f>
        <v>40452496</v>
      </c>
    </row>
    <row r="54" spans="1:2" x14ac:dyDescent="0.2">
      <c r="A54" s="42" t="s">
        <v>48</v>
      </c>
      <c r="B54" s="41">
        <v>846450</v>
      </c>
    </row>
    <row r="55" spans="1:2" x14ac:dyDescent="0.2">
      <c r="A55" s="39" t="s">
        <v>47</v>
      </c>
      <c r="B55" s="40">
        <v>6064520</v>
      </c>
    </row>
    <row r="56" spans="1:2" x14ac:dyDescent="0.2">
      <c r="A56" s="39"/>
    </row>
    <row r="57" spans="1:2" x14ac:dyDescent="0.2">
      <c r="A57" s="39"/>
    </row>
    <row r="58" spans="1:2" ht="22.5" x14ac:dyDescent="0.2">
      <c r="A58" s="38" t="s">
        <v>46</v>
      </c>
      <c r="B58" s="32">
        <f>B59+B64+B66</f>
        <v>80677268</v>
      </c>
    </row>
    <row r="59" spans="1:2" x14ac:dyDescent="0.2">
      <c r="A59" s="34" t="s">
        <v>45</v>
      </c>
      <c r="B59" s="30">
        <f>SUM(B60:B63)</f>
        <v>25546900</v>
      </c>
    </row>
    <row r="60" spans="1:2" x14ac:dyDescent="0.2">
      <c r="A60" s="16" t="s">
        <v>44</v>
      </c>
      <c r="B60" s="18">
        <v>9558000</v>
      </c>
    </row>
    <row r="61" spans="1:2" x14ac:dyDescent="0.2">
      <c r="A61" s="16" t="s">
        <v>43</v>
      </c>
      <c r="B61" s="18">
        <v>206400</v>
      </c>
    </row>
    <row r="62" spans="1:2" x14ac:dyDescent="0.2">
      <c r="A62" s="16" t="s">
        <v>42</v>
      </c>
      <c r="B62" s="18">
        <f>11600400+1282100</f>
        <v>12882500</v>
      </c>
    </row>
    <row r="63" spans="1:2" x14ac:dyDescent="0.2">
      <c r="A63" s="16" t="s">
        <v>41</v>
      </c>
      <c r="B63" s="18">
        <v>2900000</v>
      </c>
    </row>
    <row r="64" spans="1:2" x14ac:dyDescent="0.2">
      <c r="A64" s="37" t="s">
        <v>40</v>
      </c>
      <c r="B64" s="30">
        <f>SUM(B65:B65)</f>
        <v>43452596</v>
      </c>
    </row>
    <row r="65" spans="1:2" x14ac:dyDescent="0.2">
      <c r="A65" s="35" t="s">
        <v>39</v>
      </c>
      <c r="B65" s="18">
        <f>7789999+35140210+522387</f>
        <v>43452596</v>
      </c>
    </row>
    <row r="66" spans="1:2" x14ac:dyDescent="0.2">
      <c r="A66" s="37" t="s">
        <v>38</v>
      </c>
      <c r="B66" s="30">
        <f>B67+B68+B69+B70+B71+B72</f>
        <v>11677772</v>
      </c>
    </row>
    <row r="67" spans="1:2" x14ac:dyDescent="0.2">
      <c r="A67" s="35" t="s">
        <v>37</v>
      </c>
      <c r="B67" s="18">
        <v>8015000</v>
      </c>
    </row>
    <row r="68" spans="1:2" x14ac:dyDescent="0.2">
      <c r="A68" s="35" t="s">
        <v>36</v>
      </c>
      <c r="B68" s="18">
        <f>'[2]082042 Könyvtár'!$G$5</f>
        <v>291000</v>
      </c>
    </row>
    <row r="69" spans="1:2" x14ac:dyDescent="0.2">
      <c r="A69" s="35" t="s">
        <v>35</v>
      </c>
      <c r="B69" s="18">
        <v>1711815</v>
      </c>
    </row>
    <row r="70" spans="1:2" x14ac:dyDescent="0.2">
      <c r="A70" s="35" t="s">
        <v>34</v>
      </c>
      <c r="B70" s="18">
        <f>742755+2</f>
        <v>742757</v>
      </c>
    </row>
    <row r="71" spans="1:2" x14ac:dyDescent="0.2">
      <c r="A71" s="35" t="s">
        <v>33</v>
      </c>
      <c r="B71" s="18">
        <v>645200</v>
      </c>
    </row>
    <row r="72" spans="1:2" x14ac:dyDescent="0.2">
      <c r="A72" s="35" t="s">
        <v>32</v>
      </c>
      <c r="B72" s="18">
        <v>272000</v>
      </c>
    </row>
    <row r="73" spans="1:2" x14ac:dyDescent="0.2">
      <c r="A73" s="36" t="s">
        <v>31</v>
      </c>
      <c r="B73" s="32">
        <f>B74+B75</f>
        <v>2324767</v>
      </c>
    </row>
    <row r="74" spans="1:2" x14ac:dyDescent="0.2">
      <c r="A74" s="35" t="s">
        <v>30</v>
      </c>
      <c r="B74" s="18">
        <f>584721+584721</f>
        <v>1169442</v>
      </c>
    </row>
    <row r="75" spans="1:2" x14ac:dyDescent="0.2">
      <c r="A75" s="35" t="s">
        <v>29</v>
      </c>
      <c r="B75" s="18">
        <v>1155325</v>
      </c>
    </row>
    <row r="76" spans="1:2" x14ac:dyDescent="0.2">
      <c r="A76" s="36" t="s">
        <v>28</v>
      </c>
      <c r="B76" s="32">
        <f>B77</f>
        <v>30313780</v>
      </c>
    </row>
    <row r="77" spans="1:2" x14ac:dyDescent="0.2">
      <c r="A77" s="35" t="s">
        <v>27</v>
      </c>
      <c r="B77" s="1">
        <f>14798896+1005976+14508908</f>
        <v>30313780</v>
      </c>
    </row>
    <row r="78" spans="1:2" x14ac:dyDescent="0.2">
      <c r="A78" s="36" t="s">
        <v>26</v>
      </c>
      <c r="B78" s="32">
        <f>SUM(B79)</f>
        <v>3891780</v>
      </c>
    </row>
    <row r="79" spans="1:2" x14ac:dyDescent="0.2">
      <c r="A79" s="35" t="s">
        <v>25</v>
      </c>
      <c r="B79" s="1">
        <f>2143830+1747950</f>
        <v>3891780</v>
      </c>
    </row>
    <row r="80" spans="1:2" x14ac:dyDescent="0.2">
      <c r="A80" s="35"/>
    </row>
    <row r="81" spans="1:2" ht="13.5" thickBot="1" x14ac:dyDescent="0.25">
      <c r="A81" s="16"/>
      <c r="B81" s="18"/>
    </row>
    <row r="82" spans="1:2" ht="13.5" thickBot="1" x14ac:dyDescent="0.25">
      <c r="A82" s="14" t="s">
        <v>24</v>
      </c>
      <c r="B82" s="28">
        <f>B6+B12+B27</f>
        <v>720018664</v>
      </c>
    </row>
    <row r="83" spans="1:2" ht="13.5" thickBot="1" x14ac:dyDescent="0.25">
      <c r="A83" s="12"/>
      <c r="B83" s="11"/>
    </row>
    <row r="84" spans="1:2" ht="13.5" thickBot="1" x14ac:dyDescent="0.25">
      <c r="A84" s="14" t="s">
        <v>23</v>
      </c>
      <c r="B84" s="28">
        <f>B85+B88</f>
        <v>1340000</v>
      </c>
    </row>
    <row r="85" spans="1:2" hidden="1" x14ac:dyDescent="0.2">
      <c r="A85" s="33" t="s">
        <v>22</v>
      </c>
      <c r="B85" s="11">
        <f>B86</f>
        <v>0</v>
      </c>
    </row>
    <row r="86" spans="1:2" hidden="1" x14ac:dyDescent="0.2">
      <c r="A86" s="34" t="s">
        <v>19</v>
      </c>
      <c r="B86" s="30">
        <f>B87</f>
        <v>0</v>
      </c>
    </row>
    <row r="87" spans="1:2" hidden="1" x14ac:dyDescent="0.2">
      <c r="A87" s="16" t="s">
        <v>21</v>
      </c>
      <c r="B87" s="18"/>
    </row>
    <row r="88" spans="1:2" x14ac:dyDescent="0.2">
      <c r="A88" s="33" t="s">
        <v>20</v>
      </c>
      <c r="B88" s="32">
        <f>B89</f>
        <v>1340000</v>
      </c>
    </row>
    <row r="89" spans="1:2" x14ac:dyDescent="0.2">
      <c r="A89" s="31" t="s">
        <v>19</v>
      </c>
      <c r="B89" s="30">
        <f>B90</f>
        <v>1340000</v>
      </c>
    </row>
    <row r="90" spans="1:2" x14ac:dyDescent="0.2">
      <c r="A90" s="29" t="s">
        <v>18</v>
      </c>
      <c r="B90" s="18">
        <f>B91+B92</f>
        <v>1340000</v>
      </c>
    </row>
    <row r="91" spans="1:2" x14ac:dyDescent="0.2">
      <c r="A91" s="29" t="s">
        <v>17</v>
      </c>
      <c r="B91" s="18">
        <v>700000</v>
      </c>
    </row>
    <row r="92" spans="1:2" x14ac:dyDescent="0.2">
      <c r="A92" s="29" t="s">
        <v>16</v>
      </c>
      <c r="B92" s="18">
        <v>640000</v>
      </c>
    </row>
    <row r="93" spans="1:2" x14ac:dyDescent="0.2">
      <c r="A93" s="16"/>
      <c r="B93" s="18"/>
    </row>
    <row r="94" spans="1:2" ht="13.5" thickBot="1" x14ac:dyDescent="0.25">
      <c r="A94" s="16"/>
      <c r="B94" s="22"/>
    </row>
    <row r="95" spans="1:2" ht="13.5" thickBot="1" x14ac:dyDescent="0.25">
      <c r="A95" s="14" t="s">
        <v>15</v>
      </c>
      <c r="B95" s="20">
        <f>B96</f>
        <v>10000000</v>
      </c>
    </row>
    <row r="96" spans="1:2" x14ac:dyDescent="0.2">
      <c r="A96" s="16" t="s">
        <v>14</v>
      </c>
      <c r="B96" s="17">
        <v>10000000</v>
      </c>
    </row>
    <row r="97" spans="1:3" ht="13.5" thickBot="1" x14ac:dyDescent="0.25">
      <c r="A97" s="12"/>
      <c r="B97" s="11"/>
    </row>
    <row r="98" spans="1:3" ht="13.5" thickBot="1" x14ac:dyDescent="0.25">
      <c r="A98" s="14" t="s">
        <v>13</v>
      </c>
      <c r="B98" s="28">
        <f>B84+B95</f>
        <v>11340000</v>
      </c>
    </row>
    <row r="99" spans="1:3" ht="13.5" thickBot="1" x14ac:dyDescent="0.25">
      <c r="A99" s="16"/>
      <c r="B99" s="17"/>
    </row>
    <row r="100" spans="1:3" ht="13.5" thickBot="1" x14ac:dyDescent="0.25">
      <c r="A100" s="14" t="s">
        <v>12</v>
      </c>
      <c r="B100" s="28">
        <f>B82+B98</f>
        <v>731358664</v>
      </c>
    </row>
    <row r="101" spans="1:3" ht="13.5" thickBot="1" x14ac:dyDescent="0.25">
      <c r="A101" s="16"/>
      <c r="B101" s="17"/>
    </row>
    <row r="102" spans="1:3" ht="13.5" thickBot="1" x14ac:dyDescent="0.25">
      <c r="A102" s="27" t="s">
        <v>11</v>
      </c>
      <c r="B102" s="26">
        <f>B103+B104</f>
        <v>113500000</v>
      </c>
    </row>
    <row r="103" spans="1:3" x14ac:dyDescent="0.2">
      <c r="A103" s="25" t="s">
        <v>10</v>
      </c>
      <c r="B103" s="24">
        <f>65000000+8500000</f>
        <v>73500000</v>
      </c>
    </row>
    <row r="104" spans="1:3" x14ac:dyDescent="0.2">
      <c r="A104" s="25" t="s">
        <v>9</v>
      </c>
      <c r="B104" s="24">
        <v>40000000</v>
      </c>
    </row>
    <row r="105" spans="1:3" ht="13.5" thickBot="1" x14ac:dyDescent="0.25">
      <c r="A105" s="23"/>
      <c r="B105" s="22"/>
      <c r="C105" s="15"/>
    </row>
    <row r="106" spans="1:3" ht="13.5" thickBot="1" x14ac:dyDescent="0.25">
      <c r="A106" s="21" t="s">
        <v>8</v>
      </c>
      <c r="B106" s="20">
        <f>SUM(B107:B110)</f>
        <v>156396900</v>
      </c>
      <c r="C106" s="15"/>
    </row>
    <row r="107" spans="1:3" x14ac:dyDescent="0.2">
      <c r="A107" s="19" t="s">
        <v>7</v>
      </c>
      <c r="B107" s="17">
        <v>148168044</v>
      </c>
      <c r="C107" s="15"/>
    </row>
    <row r="108" spans="1:3" x14ac:dyDescent="0.2">
      <c r="A108" s="16" t="s">
        <v>6</v>
      </c>
      <c r="B108" s="18">
        <v>3767857</v>
      </c>
      <c r="C108" s="15"/>
    </row>
    <row r="109" spans="1:3" x14ac:dyDescent="0.2">
      <c r="A109" s="16" t="s">
        <v>5</v>
      </c>
      <c r="B109" s="17">
        <v>1228331</v>
      </c>
      <c r="C109" s="15"/>
    </row>
    <row r="110" spans="1:3" x14ac:dyDescent="0.2">
      <c r="A110" s="16" t="s">
        <v>4</v>
      </c>
      <c r="B110" s="17">
        <v>3232668</v>
      </c>
      <c r="C110" s="15"/>
    </row>
    <row r="111" spans="1:3" ht="13.5" thickBot="1" x14ac:dyDescent="0.25">
      <c r="A111" s="16"/>
      <c r="C111" s="15"/>
    </row>
    <row r="112" spans="1:3" ht="13.5" thickBot="1" x14ac:dyDescent="0.25">
      <c r="A112" s="14" t="s">
        <v>3</v>
      </c>
      <c r="B112" s="13">
        <f>B100+B102+B106</f>
        <v>1001255564</v>
      </c>
      <c r="C112" s="10" t="s">
        <v>2</v>
      </c>
    </row>
    <row r="113" spans="1:3" hidden="1" x14ac:dyDescent="0.2">
      <c r="A113" s="12"/>
      <c r="B113" s="11">
        <f>B112-[1]kiadások!B88</f>
        <v>0</v>
      </c>
      <c r="C113" s="10"/>
    </row>
    <row r="114" spans="1:3" hidden="1" x14ac:dyDescent="0.2">
      <c r="A114" s="2"/>
      <c r="B114" s="1">
        <f>[1]kiadások!B99+[1]kiadások!B110</f>
        <v>0</v>
      </c>
    </row>
    <row r="115" spans="1:3" hidden="1" x14ac:dyDescent="0.2">
      <c r="A115" s="2"/>
    </row>
    <row r="116" spans="1:3" hidden="1" x14ac:dyDescent="0.2">
      <c r="A116" s="2"/>
      <c r="B116" s="1" t="e">
        <f>B7+B8+B9+B10+B15+B16+B17+B19+B20+B22+B23+B24+B25+B30+B31+B32+B33+B34+B38+B39+B40+B41+B42+B43+B45+B48+B49+B50+B51+B52+B53+B54+B55+B60+B61+B62+B65+B77+B79+B87+B107+B108+B109+B110+B67+B68+#REF!</f>
        <v>#REF!</v>
      </c>
    </row>
    <row r="117" spans="1:3" hidden="1" x14ac:dyDescent="0.2">
      <c r="A117" s="2"/>
      <c r="B117" s="1" t="e">
        <f>B112-B116</f>
        <v>#REF!</v>
      </c>
    </row>
    <row r="118" spans="1:3" hidden="1" x14ac:dyDescent="0.2">
      <c r="A118" s="9"/>
      <c r="B118" s="8"/>
    </row>
    <row r="119" spans="1:3" hidden="1" x14ac:dyDescent="0.2">
      <c r="A119" s="7" t="s">
        <v>1</v>
      </c>
    </row>
    <row r="120" spans="1:3" hidden="1" x14ac:dyDescent="0.2">
      <c r="A120" s="2"/>
      <c r="B120" s="1">
        <v>-18621511</v>
      </c>
    </row>
    <row r="121" spans="1:3" hidden="1" x14ac:dyDescent="0.2">
      <c r="A121" s="2"/>
      <c r="B121" s="1">
        <f>B114-B120</f>
        <v>18621511</v>
      </c>
    </row>
    <row r="122" spans="1:3" x14ac:dyDescent="0.2">
      <c r="A122" s="2"/>
    </row>
    <row r="123" spans="1:3" x14ac:dyDescent="0.2">
      <c r="A123" s="6"/>
      <c r="B123" s="5"/>
    </row>
    <row r="124" spans="1:3" ht="13.5" hidden="1" thickBot="1" x14ac:dyDescent="0.25">
      <c r="A124" s="4" t="s">
        <v>0</v>
      </c>
      <c r="B124" s="3">
        <f>B112-[1]kiadások!B88</f>
        <v>0</v>
      </c>
    </row>
    <row r="125" spans="1:3" x14ac:dyDescent="0.2">
      <c r="A125" s="2"/>
    </row>
    <row r="126" spans="1:3" x14ac:dyDescent="0.2">
      <c r="A126" s="2"/>
    </row>
    <row r="127" spans="1:3" x14ac:dyDescent="0.2">
      <c r="A127" s="2"/>
    </row>
    <row r="128" spans="1:3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</sheetData>
  <mergeCells count="3">
    <mergeCell ref="A4:B4"/>
    <mergeCell ref="A1:B1"/>
    <mergeCell ref="A2:B2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2018-09-13T09:18:32Z</dcterms:created>
  <dcterms:modified xsi:type="dcterms:W3CDTF">2018-09-13T09:18:56Z</dcterms:modified>
</cp:coreProperties>
</file>