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5506" windowWidth="12660" windowHeight="11160" tabRatio="727" firstSheet="1" activeTab="4"/>
  </bookViews>
  <sheets>
    <sheet name="1-címrend" sheetId="1" state="hidden" r:id="rId1"/>
    <sheet name="1-önkormÖSSZESEN" sheetId="2" r:id="rId2"/>
    <sheet name="2-önkorm " sheetId="3" r:id="rId3"/>
    <sheet name="3-Óvoda" sheetId="4" r:id="rId4"/>
    <sheet name="4- Beruházás" sheetId="5" r:id="rId5"/>
    <sheet name="5- Felújítás" sheetId="6" state="hidden" r:id="rId6"/>
  </sheets>
  <externalReferences>
    <externalReference r:id="rId9"/>
  </externalReferences>
  <definedNames>
    <definedName name="_xlfn.IFERROR" hidden="1">#NAME?</definedName>
    <definedName name="_xlnm.Print_Titles" localSheetId="2">'2-önkorm '!$1:$5</definedName>
    <definedName name="_xlnm.Print_Area" localSheetId="1">'1-önkormÖSSZESEN'!$A$1:$J$150</definedName>
    <definedName name="_xlnm.Print_Area" localSheetId="2">'2-önkorm '!$A$1:$J$145</definedName>
  </definedNames>
  <calcPr fullCalcOnLoad="1"/>
</workbook>
</file>

<file path=xl/sharedStrings.xml><?xml version="1.0" encoding="utf-8"?>
<sst xmlns="http://schemas.openxmlformats.org/spreadsheetml/2006/main" count="805" uniqueCount="360">
  <si>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</si>
  <si>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</si>
  <si>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</si>
  <si>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</si>
  <si>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</si>
  <si>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</si>
  <si>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</si>
  <si>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</si>
  <si>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</si>
  <si>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</si>
  <si>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</si>
  <si>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</si>
  <si>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</si>
  <si>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Kiadási jogcímek</t>
  </si>
  <si>
    <t>Személyi  juttatások</t>
  </si>
  <si>
    <t>01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</si>
  <si>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</si>
  <si>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</si>
  <si>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</si>
  <si>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</si>
  <si>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</si>
  <si>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</si>
  <si>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</si>
  <si>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</si>
  <si>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</si>
  <si>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</si>
  <si>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</si>
  <si>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</si>
  <si>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</si>
  <si>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</si>
  <si>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</si>
  <si>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</si>
  <si>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</si>
  <si>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</si>
  <si>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</si>
  <si>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</si>
  <si>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</si>
  <si>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</si>
  <si>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</si>
  <si>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</si>
  <si>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</si>
  <si>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</si>
  <si>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</si>
  <si>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</si>
  <si>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</si>
  <si>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</si>
  <si>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</si>
  <si>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</si>
  <si>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</si>
  <si>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</si>
  <si>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</si>
  <si>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</si>
  <si>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</si>
  <si>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</si>
  <si>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</si>
  <si>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</si>
  <si>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</si>
  <si>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</si>
  <si>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</si>
  <si>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</si>
  <si>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</si>
  <si>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</si>
  <si>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</si>
  <si>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</si>
  <si>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</si>
  <si>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</si>
  <si>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</si>
  <si>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</si>
  <si>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</si>
  <si>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</si>
  <si>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</si>
  <si>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</si>
  <si>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</si>
  <si>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</si>
  <si>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</si>
  <si>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</si>
  <si>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</si>
  <si>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Feladat megnevezése</t>
  </si>
  <si>
    <t>Költségvetési szerv megnevezése</t>
  </si>
  <si>
    <t>Száma</t>
  </si>
  <si>
    <t>Önkormányzat</t>
  </si>
  <si>
    <t>Beruházások</t>
  </si>
  <si>
    <t>8.3.</t>
  </si>
  <si>
    <t>Egyéb felhalmozási kiadások</t>
  </si>
  <si>
    <t>Költségvetési maradvány igénybevétele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</si>
  <si>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</si>
  <si>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</si>
  <si>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</si>
  <si>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</si>
  <si>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</si>
  <si>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</si>
  <si>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</si>
  <si>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</si>
  <si>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</si>
  <si>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</si>
  <si>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</si>
  <si>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</si>
  <si>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</si>
  <si>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</si>
  <si>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</si>
  <si>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</si>
  <si>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</si>
  <si>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</si>
  <si>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</si>
  <si>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</si>
  <si>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</si>
  <si>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</si>
  <si>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</si>
  <si>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</si>
  <si>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</si>
  <si>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</si>
  <si>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</si>
  <si>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</si>
  <si>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</si>
  <si>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</si>
  <si>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</si>
  <si>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</si>
  <si>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</si>
  <si>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</si>
  <si>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</si>
  <si>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</si>
  <si>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</si>
  <si>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</si>
  <si>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</si>
  <si>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</si>
  <si>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</si>
  <si>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</si>
  <si>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</si>
  <si>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</si>
  <si>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</si>
  <si>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</si>
  <si>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</si>
  <si>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</si>
  <si>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</si>
  <si>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</si>
  <si>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</si>
  <si>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</si>
  <si>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</si>
  <si>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</si>
  <si>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</si>
  <si>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</si>
  <si>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</si>
  <si>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</si>
  <si>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</si>
  <si>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</si>
  <si>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</si>
  <si>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</si>
  <si>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</si>
  <si>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</si>
  <si>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</si>
  <si>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</si>
  <si>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</si>
  <si>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</si>
  <si>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</si>
  <si>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</si>
  <si>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</si>
  <si>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</si>
  <si>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</si>
  <si>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</si>
  <si>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</si>
  <si>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</si>
  <si>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</si>
  <si>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</si>
  <si>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</si>
  <si>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</si>
  <si>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</si>
  <si>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</si>
  <si>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</si>
  <si>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</si>
  <si>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</si>
  <si>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</si>
  <si>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</si>
  <si>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</si>
  <si>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</si>
  <si>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</si>
  <si>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</si>
  <si>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</si>
  <si>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</si>
  <si>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</si>
  <si>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</si>
  <si>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</si>
  <si>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</si>
  <si>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</si>
  <si>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</si>
  <si>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</si>
  <si>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</si>
  <si>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</si>
  <si>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</si>
  <si>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</si>
  <si>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</si>
  <si>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</si>
  <si>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</si>
  <si>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</si>
  <si>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</si>
  <si>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</si>
  <si>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</si>
  <si>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</si>
  <si>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</si>
  <si>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</si>
  <si>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</si>
  <si>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</si>
  <si>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</si>
  <si>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</si>
  <si>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</si>
  <si>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</si>
  <si>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</si>
  <si>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</si>
  <si>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</si>
  <si>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</si>
  <si>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</si>
  <si>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</si>
  <si>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</si>
  <si>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</si>
  <si>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</si>
  <si>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</si>
  <si>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</si>
  <si>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</si>
  <si>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</si>
  <si>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</si>
  <si>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</si>
  <si>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</si>
  <si>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</si>
  <si>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</si>
  <si>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</si>
  <si>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</si>
  <si>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</si>
  <si>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</si>
  <si>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</si>
  <si>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</si>
  <si>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</si>
  <si>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</si>
  <si>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</si>
  <si>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</si>
  <si>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</si>
  <si>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</si>
  <si>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</si>
  <si>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</si>
  <si>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Működési célú átvett pénzeszközök</t>
  </si>
  <si>
    <t>Belföldi értékpapírok kiadásai (6.1. + … + 6.4.)</t>
  </si>
  <si>
    <t xml:space="preserve"> 10.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</si>
  <si>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</si>
  <si>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</si>
  <si>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</si>
  <si>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</si>
  <si>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</si>
  <si>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</si>
  <si>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</si>
  <si>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</si>
  <si>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</si>
  <si>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</si>
  <si>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</si>
  <si>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</si>
  <si>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</si>
  <si>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</si>
  <si>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</si>
  <si>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</si>
  <si>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</si>
  <si>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</si>
  <si>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</si>
  <si>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</si>
  <si>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</si>
  <si>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</si>
  <si>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</si>
  <si>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</si>
  <si>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</si>
  <si>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</si>
  <si>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</si>
  <si>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</si>
  <si>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</si>
  <si>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</si>
  <si>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Városi Óvodai Intézmény</t>
  </si>
  <si>
    <t>Jászfényszaru Város Gondozási Központja</t>
  </si>
  <si>
    <t>Petőfi Sándor Művelődési Ház és Könyvtár Jászfényszaru</t>
  </si>
  <si>
    <t>GAMESZ</t>
  </si>
  <si>
    <t>Jászfényszaru Város Önkormányzat címrendje</t>
  </si>
  <si>
    <t>Cím</t>
  </si>
  <si>
    <t>Cím megnevezése</t>
  </si>
  <si>
    <t>Eredeti előirányzat</t>
  </si>
  <si>
    <t>Módosított előirányzat</t>
  </si>
  <si>
    <t>B E V É T E L E K</t>
  </si>
  <si>
    <t>1. sz. táblázat</t>
  </si>
  <si>
    <t>Bevételi jogcím</t>
  </si>
  <si>
    <t xml:space="preserve">   10.</t>
  </si>
  <si>
    <t>KÖLTSÉGVETÉSI ÉS FINANSZÍROZÁSI BEVÉTELEK ÖSSZESEN: (9+16)</t>
  </si>
  <si>
    <t>K I A D Á S O K</t>
  </si>
  <si>
    <t>2. sz. táblázat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</si>
  <si>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</si>
  <si>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</si>
  <si>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</si>
  <si>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</si>
  <si>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 xml:space="preserve">1. Melléklet </t>
  </si>
  <si>
    <t>Központi, irányítószervi támogatások folyósítása</t>
  </si>
  <si>
    <t>Tündérkert Művészeti óvoda</t>
  </si>
  <si>
    <t>Pusztamonostor Községi Önkormányzat</t>
  </si>
  <si>
    <t>Irányítószervi (önk.) támogatás, intézményfinanszírozás</t>
  </si>
  <si>
    <t>Irányító szervi támogatások folyósítása</t>
  </si>
  <si>
    <t xml:space="preserve">   Értékesítési és forgalmi adók</t>
  </si>
  <si>
    <t xml:space="preserve">   Értékesítési és forgalmi adó</t>
  </si>
  <si>
    <t>Változás</t>
  </si>
  <si>
    <t>1. sz.  mód. előirányzat</t>
  </si>
  <si>
    <t>02</t>
  </si>
  <si>
    <t>Ft-ban</t>
  </si>
  <si>
    <t>1. melléklet az 1/2019. (III.1.) önkormányzati rendelethez</t>
  </si>
  <si>
    <t>2019. évi előirányzat</t>
  </si>
  <si>
    <t>Előirányzat 2019.</t>
  </si>
  <si>
    <t>Beruházási (felhalmozási) kiadások előirányzatának módosítása beruházásonként</t>
  </si>
  <si>
    <t>Beruházás  megnevezése</t>
  </si>
  <si>
    <t>Teljes költség</t>
  </si>
  <si>
    <t>Kivitelezés kezdési és befejezési éve</t>
  </si>
  <si>
    <t>Eddigi módosítások összege 2019-ben</t>
  </si>
  <si>
    <t>A</t>
  </si>
  <si>
    <t>B</t>
  </si>
  <si>
    <t>C</t>
  </si>
  <si>
    <t>D</t>
  </si>
  <si>
    <t>E</t>
  </si>
  <si>
    <t>F</t>
  </si>
  <si>
    <t>G</t>
  </si>
  <si>
    <t>H=(F+G)</t>
  </si>
  <si>
    <t>I=(E+H)</t>
  </si>
  <si>
    <t xml:space="preserve">Kerékpár beszerzés 3 db </t>
  </si>
  <si>
    <t>2019/2019</t>
  </si>
  <si>
    <t>Fűnyírók beszerzése</t>
  </si>
  <si>
    <t>ÖSSZESEN:</t>
  </si>
  <si>
    <t>1. sz. módosítás</t>
  </si>
  <si>
    <t>Módosítások összesen 2019. 03.31.-ig</t>
  </si>
  <si>
    <t>1. számú módosítás utáni előirányzat</t>
  </si>
  <si>
    <t>KEHOP szennyvíz</t>
  </si>
  <si>
    <t>2018/2020</t>
  </si>
  <si>
    <t>Felújítás  megnevezése</t>
  </si>
  <si>
    <t>Művelődési ház mosdó felújítása</t>
  </si>
  <si>
    <t>Járdák felújítása</t>
  </si>
  <si>
    <t>Víz utcai szenyvíz végátemelő felújítása a TRV bérleti díj terhére</t>
  </si>
  <si>
    <t>2018/2019</t>
  </si>
  <si>
    <t>TOP Óvoda fejl.</t>
  </si>
  <si>
    <t>2017/2018</t>
  </si>
  <si>
    <t>TOP Energetika</t>
  </si>
  <si>
    <t>2018. évig felhasznált költségek nem felújítási költségek, de kapcsolódnak a pályázatokhoz.</t>
  </si>
  <si>
    <t>Felújítási kiadások előirányzatának módosítása felújításonként</t>
  </si>
  <si>
    <t>Informatikai eszköz beszerzés</t>
  </si>
  <si>
    <t>5. melléklet az 1./2019. (III.1.) önkormányzati rendelethez</t>
  </si>
  <si>
    <t>3. melléklet az 1/2019. (III.1.) önkormányzati rendelethez</t>
  </si>
  <si>
    <t>2. melléklet az 1/2019. (III.1.) önkormányzati rendelethez</t>
  </si>
  <si>
    <t>2. sz.  mód. előirányzat</t>
  </si>
  <si>
    <t>2. sz. módosítás</t>
  </si>
  <si>
    <t>J</t>
  </si>
  <si>
    <t>K</t>
  </si>
  <si>
    <t>L=(J+K)</t>
  </si>
  <si>
    <t>M=(E+L)</t>
  </si>
  <si>
    <t>Módosítások összesen 2019. 09.30.-ig</t>
  </si>
  <si>
    <t>2. számú módosítás utáni előirányzat</t>
  </si>
  <si>
    <t>Forintban!</t>
  </si>
  <si>
    <t>4. melléklet az 1/2019. (III.1.) önkormányzati rendelethez</t>
  </si>
  <si>
    <t>3. sz.  mód. előirányzat</t>
  </si>
  <si>
    <t>3. sz. módosítás</t>
  </si>
  <si>
    <t>Módosítások összesen 2019. 11.30.-ig</t>
  </si>
  <si>
    <t>TOP- Óvoda projekt Tűzjelző berendezés</t>
  </si>
  <si>
    <t>EFOP Egyéb TE beszerzés</t>
  </si>
  <si>
    <t>Informatikai eszköz beszerzés Óvoda konyha</t>
  </si>
  <si>
    <t xml:space="preserve">Egyéb TE beszerzés </t>
  </si>
  <si>
    <t>3. számú módosítás utáni előirányzat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</si>
</sst>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  <numFmt numFmtId="180" formatCode="0.0%"/>
    <numFmt numFmtId="181" formatCode="#,##0.00_ ;\-#,##0.00\ "/>
    <numFmt numFmtId="182" formatCode="0_ ;\-0\ "/>
  </numFmts>
  <fonts count="6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9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sz val="10"/>
      <name val="Arial CE"/>
      <family val="2"/>
    </font>
    <font>
      <b/>
      <i/>
      <sz val="12"/>
      <name val="Arial CE"/>
      <family val="2"/>
    </font>
    <font>
      <sz val="12"/>
      <name val="Times New Roman"/>
      <family val="1"/>
    </font>
    <font>
      <sz val="9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8"/>
      <name val="Times New Roman CE"/>
      <family val="1"/>
    </font>
    <font>
      <b/>
      <sz val="8"/>
      <color indexed="8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theme="1"/>
      <name val="Times New Roman CE"/>
      <family val="1"/>
    </font>
    <font>
      <b/>
      <sz val="8"/>
      <color theme="1"/>
      <name val="Times New Roman C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0" fillId="0" borderId="0" applyFont="0" applyFill="0" applyBorder="0" applyAlignment="0" applyProtection="0"/>
  </cellStyleXfs>
  <cellXfs count="365">
    <xf numFmtId="0" fontId="0" fillId="0" borderId="0" xfId="0" applyAlignment="1">
      <alignment/>
    </xf>
    <xf numFmtId="172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2" fillId="0" borderId="10" xfId="64" applyFont="1" applyFill="1" applyBorder="1" applyAlignment="1" applyProtection="1">
      <alignment horizontal="left" vertical="center" wrapText="1" indent="1"/>
      <protection/>
    </xf>
    <xf numFmtId="0" fontId="12" fillId="0" borderId="11" xfId="64" applyFont="1" applyFill="1" applyBorder="1" applyAlignment="1" applyProtection="1">
      <alignment horizontal="left" vertical="center" wrapText="1" indent="1"/>
      <protection/>
    </xf>
    <xf numFmtId="0" fontId="12" fillId="0" borderId="12" xfId="64" applyFont="1" applyFill="1" applyBorder="1" applyAlignment="1" applyProtection="1">
      <alignment horizontal="left" vertical="center" wrapText="1" indent="1"/>
      <protection/>
    </xf>
    <xf numFmtId="0" fontId="12" fillId="0" borderId="13" xfId="64" applyFont="1" applyFill="1" applyBorder="1" applyAlignment="1" applyProtection="1">
      <alignment horizontal="left" vertical="center" wrapText="1" indent="1"/>
      <protection/>
    </xf>
    <xf numFmtId="0" fontId="12" fillId="0" borderId="14" xfId="64" applyFont="1" applyFill="1" applyBorder="1" applyAlignment="1" applyProtection="1">
      <alignment horizontal="left" vertical="center" wrapText="1" indent="1"/>
      <protection/>
    </xf>
    <xf numFmtId="0" fontId="12" fillId="0" borderId="0" xfId="64" applyFont="1" applyFill="1" applyBorder="1" applyAlignment="1" applyProtection="1">
      <alignment horizontal="left" vertical="center" wrapText="1" indent="1"/>
      <protection/>
    </xf>
    <xf numFmtId="0" fontId="11" fillId="0" borderId="15" xfId="64" applyFont="1" applyFill="1" applyBorder="1" applyAlignment="1" applyProtection="1">
      <alignment horizontal="left" vertical="center" wrapText="1" indent="1"/>
      <protection/>
    </xf>
    <xf numFmtId="0" fontId="11" fillId="0" borderId="15" xfId="64" applyFont="1" applyFill="1" applyBorder="1" applyAlignment="1" applyProtection="1">
      <alignment vertical="center" wrapText="1"/>
      <protection/>
    </xf>
    <xf numFmtId="0" fontId="11" fillId="0" borderId="16" xfId="64" applyFont="1" applyFill="1" applyBorder="1" applyAlignment="1" applyProtection="1">
      <alignment vertical="center" wrapText="1"/>
      <protection/>
    </xf>
    <xf numFmtId="0" fontId="11" fillId="0" borderId="17" xfId="64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1" fillId="0" borderId="15" xfId="64" applyFont="1" applyFill="1" applyBorder="1" applyAlignment="1" applyProtection="1">
      <alignment horizontal="left" vertical="center" wrapText="1" indent="1"/>
      <protection/>
    </xf>
    <xf numFmtId="0" fontId="12" fillId="0" borderId="11" xfId="64" applyFont="1" applyFill="1" applyBorder="1" applyAlignment="1" applyProtection="1">
      <alignment horizontal="left" vertical="center" wrapText="1" indent="6"/>
      <protection/>
    </xf>
    <xf numFmtId="0" fontId="6" fillId="0" borderId="0" xfId="0" applyFont="1" applyFill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2" fillId="0" borderId="0" xfId="0" applyFont="1" applyFill="1" applyAlignment="1" applyProtection="1">
      <alignment vertical="center" wrapText="1"/>
      <protection/>
    </xf>
    <xf numFmtId="172" fontId="12" fillId="0" borderId="18" xfId="64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19" xfId="64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5" xfId="0" applyFont="1" applyBorder="1" applyAlignment="1" applyProtection="1">
      <alignment horizontal="left" vertical="center" wrapText="1" indent="1"/>
      <protection/>
    </xf>
    <xf numFmtId="0" fontId="14" fillId="0" borderId="11" xfId="0" applyFont="1" applyBorder="1" applyAlignment="1" applyProtection="1">
      <alignment horizontal="left" vertical="center" wrapText="1" inden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172" fontId="11" fillId="0" borderId="20" xfId="64" applyNumberFormat="1" applyFont="1" applyFill="1" applyBorder="1" applyAlignment="1" applyProtection="1">
      <alignment horizontal="right" vertical="center" wrapText="1" indent="1"/>
      <protection/>
    </xf>
    <xf numFmtId="172" fontId="11" fillId="0" borderId="21" xfId="64" applyNumberFormat="1" applyFont="1" applyFill="1" applyBorder="1" applyAlignment="1" applyProtection="1">
      <alignment horizontal="right" vertical="center" wrapText="1" indent="1"/>
      <protection/>
    </xf>
    <xf numFmtId="172" fontId="12" fillId="0" borderId="22" xfId="64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3" xfId="64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4" xfId="64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5" xfId="64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3" xfId="64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21" xfId="64" applyNumberFormat="1" applyFont="1" applyFill="1" applyBorder="1" applyAlignment="1" applyProtection="1">
      <alignment horizontal="right" vertical="center" wrapText="1" indent="1"/>
      <protection/>
    </xf>
    <xf numFmtId="172" fontId="12" fillId="0" borderId="26" xfId="64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21" xfId="0" applyNumberFormat="1" applyFont="1" applyBorder="1" applyAlignment="1" applyProtection="1">
      <alignment horizontal="right" vertical="center" wrapText="1" inden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172" fontId="11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Font="1" applyFill="1" applyAlignment="1" applyProtection="1">
      <alignment horizontal="right" vertical="center" wrapText="1" indent="1"/>
      <protection/>
    </xf>
    <xf numFmtId="0" fontId="13" fillId="0" borderId="28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72" fontId="12" fillId="0" borderId="25" xfId="64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11" fillId="0" borderId="30" xfId="64" applyFont="1" applyFill="1" applyBorder="1" applyAlignment="1" applyProtection="1">
      <alignment horizontal="center" vertical="center" wrapText="1"/>
      <protection/>
    </xf>
    <xf numFmtId="172" fontId="12" fillId="0" borderId="24" xfId="64" applyNumberFormat="1" applyFont="1" applyFill="1" applyBorder="1" applyAlignment="1" applyProtection="1">
      <alignment horizontal="right" vertical="center" wrapText="1" indent="1"/>
      <protection/>
    </xf>
    <xf numFmtId="0" fontId="12" fillId="0" borderId="12" xfId="64" applyFont="1" applyFill="1" applyBorder="1" applyAlignment="1" applyProtection="1">
      <alignment horizontal="left" vertical="center" wrapText="1" indent="6"/>
      <protection/>
    </xf>
    <xf numFmtId="0" fontId="14" fillId="0" borderId="12" xfId="0" applyFont="1" applyBorder="1" applyAlignment="1" applyProtection="1">
      <alignment horizontal="left" wrapText="1" indent="1"/>
      <protection/>
    </xf>
    <xf numFmtId="0" fontId="14" fillId="0" borderId="11" xfId="0" applyFont="1" applyBorder="1" applyAlignment="1" applyProtection="1">
      <alignment horizontal="left" wrapText="1" indent="1"/>
      <protection/>
    </xf>
    <xf numFmtId="0" fontId="14" fillId="0" borderId="14" xfId="0" applyFont="1" applyBorder="1" applyAlignment="1" applyProtection="1">
      <alignment horizontal="left" wrapText="1" indent="1"/>
      <protection/>
    </xf>
    <xf numFmtId="0" fontId="14" fillId="0" borderId="14" xfId="0" applyFont="1" applyBorder="1" applyAlignment="1" applyProtection="1">
      <alignment wrapText="1"/>
      <protection/>
    </xf>
    <xf numFmtId="0" fontId="15" fillId="0" borderId="15" xfId="0" applyFont="1" applyBorder="1" applyAlignment="1" applyProtection="1">
      <alignment wrapText="1"/>
      <protection/>
    </xf>
    <xf numFmtId="0" fontId="15" fillId="0" borderId="28" xfId="0" applyFont="1" applyBorder="1" applyAlignment="1" applyProtection="1">
      <alignment wrapText="1"/>
      <protection/>
    </xf>
    <xf numFmtId="172" fontId="13" fillId="0" borderId="21" xfId="0" applyNumberFormat="1" applyFont="1" applyBorder="1" applyAlignment="1" applyProtection="1" quotePrefix="1">
      <alignment horizontal="right" vertical="center" wrapText="1" indent="1"/>
      <protection/>
    </xf>
    <xf numFmtId="49" fontId="12" fillId="0" borderId="31" xfId="64" applyNumberFormat="1" applyFont="1" applyFill="1" applyBorder="1" applyAlignment="1" applyProtection="1">
      <alignment horizontal="center" vertical="center" wrapText="1"/>
      <protection/>
    </xf>
    <xf numFmtId="49" fontId="12" fillId="0" borderId="32" xfId="64" applyNumberFormat="1" applyFont="1" applyFill="1" applyBorder="1" applyAlignment="1" applyProtection="1">
      <alignment horizontal="center" vertical="center" wrapText="1"/>
      <protection/>
    </xf>
    <xf numFmtId="49" fontId="12" fillId="0" borderId="33" xfId="64" applyNumberFormat="1" applyFont="1" applyFill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wrapText="1"/>
      <protection/>
    </xf>
    <xf numFmtId="0" fontId="14" fillId="0" borderId="31" xfId="0" applyFont="1" applyBorder="1" applyAlignment="1" applyProtection="1">
      <alignment horizontal="center" wrapText="1"/>
      <protection/>
    </xf>
    <xf numFmtId="0" fontId="14" fillId="0" borderId="32" xfId="0" applyFont="1" applyBorder="1" applyAlignment="1" applyProtection="1">
      <alignment horizontal="center" wrapText="1"/>
      <protection/>
    </xf>
    <xf numFmtId="0" fontId="14" fillId="0" borderId="33" xfId="0" applyFont="1" applyBorder="1" applyAlignment="1" applyProtection="1">
      <alignment horizontal="center" wrapText="1"/>
      <protection/>
    </xf>
    <xf numFmtId="0" fontId="15" fillId="0" borderId="34" xfId="0" applyFont="1" applyBorder="1" applyAlignment="1" applyProtection="1">
      <alignment horizontal="center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49" fontId="12" fillId="0" borderId="35" xfId="64" applyNumberFormat="1" applyFont="1" applyFill="1" applyBorder="1" applyAlignment="1" applyProtection="1">
      <alignment horizontal="center" vertical="center" wrapText="1"/>
      <protection/>
    </xf>
    <xf numFmtId="49" fontId="12" fillId="0" borderId="36" xfId="64" applyNumberFormat="1" applyFont="1" applyFill="1" applyBorder="1" applyAlignment="1" applyProtection="1">
      <alignment horizontal="center" vertical="center" wrapText="1"/>
      <protection/>
    </xf>
    <xf numFmtId="49" fontId="12" fillId="0" borderId="37" xfId="64" applyNumberFormat="1" applyFont="1" applyFill="1" applyBorder="1" applyAlignment="1" applyProtection="1">
      <alignment horizontal="center" vertical="center" wrapText="1"/>
      <protection/>
    </xf>
    <xf numFmtId="0" fontId="15" fillId="0" borderId="34" xfId="0" applyFont="1" applyBorder="1" applyAlignment="1" applyProtection="1">
      <alignment horizontal="center" vertical="center" wrapText="1"/>
      <protection/>
    </xf>
    <xf numFmtId="172" fontId="12" fillId="0" borderId="24" xfId="64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21" xfId="64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19" fillId="0" borderId="0" xfId="59">
      <alignment/>
      <protection/>
    </xf>
    <xf numFmtId="0" fontId="19" fillId="0" borderId="0" xfId="59" applyBorder="1">
      <alignment/>
      <protection/>
    </xf>
    <xf numFmtId="0" fontId="20" fillId="0" borderId="0" xfId="59" applyFont="1" applyBorder="1" applyAlignment="1">
      <alignment horizontal="center"/>
      <protection/>
    </xf>
    <xf numFmtId="0" fontId="19" fillId="0" borderId="0" xfId="59" applyFill="1">
      <alignment/>
      <protection/>
    </xf>
    <xf numFmtId="0" fontId="21" fillId="0" borderId="0" xfId="59" applyFont="1" applyFill="1" applyBorder="1">
      <alignment/>
      <protection/>
    </xf>
    <xf numFmtId="49" fontId="21" fillId="0" borderId="0" xfId="59" applyNumberFormat="1" applyFont="1" applyBorder="1" applyAlignment="1">
      <alignment horizontal="center"/>
      <protection/>
    </xf>
    <xf numFmtId="0" fontId="21" fillId="0" borderId="0" xfId="59" applyFont="1" applyBorder="1">
      <alignment/>
      <protection/>
    </xf>
    <xf numFmtId="49" fontId="21" fillId="0" borderId="0" xfId="59" applyNumberFormat="1" applyFont="1" applyFill="1" applyBorder="1" applyAlignment="1">
      <alignment horizontal="center"/>
      <protection/>
    </xf>
    <xf numFmtId="0" fontId="21" fillId="0" borderId="0" xfId="59" applyFont="1" applyBorder="1" applyAlignment="1">
      <alignment wrapText="1"/>
      <protection/>
    </xf>
    <xf numFmtId="0" fontId="20" fillId="0" borderId="0" xfId="59" applyFont="1" applyBorder="1" applyAlignment="1">
      <alignment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21" fillId="0" borderId="11" xfId="59" applyFont="1" applyFill="1" applyBorder="1">
      <alignment/>
      <protection/>
    </xf>
    <xf numFmtId="0" fontId="0" fillId="0" borderId="0" xfId="0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horizontal="right" vertical="center" wrapText="1" indent="1"/>
      <protection/>
    </xf>
    <xf numFmtId="0" fontId="11" fillId="0" borderId="28" xfId="64" applyFont="1" applyFill="1" applyBorder="1" applyAlignment="1" applyProtection="1">
      <alignment horizontal="left" vertical="center" wrapText="1" indent="1"/>
      <protection/>
    </xf>
    <xf numFmtId="0" fontId="12" fillId="0" borderId="27" xfId="64" applyFont="1" applyFill="1" applyBorder="1" applyAlignment="1" applyProtection="1">
      <alignment horizontal="left" vertical="center" wrapText="1" indent="1"/>
      <protection/>
    </xf>
    <xf numFmtId="0" fontId="11" fillId="0" borderId="16" xfId="64" applyFont="1" applyFill="1" applyBorder="1" applyAlignment="1" applyProtection="1">
      <alignment horizontal="left" vertical="center" wrapText="1" indent="1"/>
      <protection/>
    </xf>
    <xf numFmtId="0" fontId="21" fillId="0" borderId="11" xfId="59" applyFont="1" applyFill="1" applyBorder="1" applyAlignment="1">
      <alignment horizontal="center"/>
      <protection/>
    </xf>
    <xf numFmtId="49" fontId="21" fillId="0" borderId="11" xfId="59" applyNumberFormat="1" applyFont="1" applyBorder="1" applyAlignment="1">
      <alignment horizontal="center"/>
      <protection/>
    </xf>
    <xf numFmtId="0" fontId="21" fillId="0" borderId="11" xfId="59" applyFont="1" applyBorder="1">
      <alignment/>
      <protection/>
    </xf>
    <xf numFmtId="0" fontId="12" fillId="0" borderId="22" xfId="64" applyFont="1" applyFill="1" applyBorder="1" applyAlignment="1" applyProtection="1">
      <alignment horizontal="left" vertical="center" wrapText="1" indent="1"/>
      <protection/>
    </xf>
    <xf numFmtId="0" fontId="12" fillId="0" borderId="23" xfId="64" applyFont="1" applyFill="1" applyBorder="1" applyAlignment="1" applyProtection="1">
      <alignment horizontal="left" vertical="center" wrapText="1" indent="1"/>
      <protection/>
    </xf>
    <xf numFmtId="0" fontId="12" fillId="0" borderId="26" xfId="64" applyFont="1" applyFill="1" applyBorder="1" applyAlignment="1" applyProtection="1">
      <alignment horizontal="left" vertical="center" wrapText="1" indent="1"/>
      <protection/>
    </xf>
    <xf numFmtId="0" fontId="12" fillId="0" borderId="39" xfId="64" applyFont="1" applyFill="1" applyBorder="1" applyAlignment="1" applyProtection="1">
      <alignment horizontal="left" vertical="center" wrapText="1" indent="1"/>
      <protection/>
    </xf>
    <xf numFmtId="0" fontId="12" fillId="0" borderId="40" xfId="64" applyFont="1" applyFill="1" applyBorder="1" applyAlignment="1" applyProtection="1">
      <alignment horizontal="left" vertical="center" wrapText="1" indent="1"/>
      <protection/>
    </xf>
    <xf numFmtId="172" fontId="11" fillId="0" borderId="41" xfId="64" applyNumberFormat="1" applyFont="1" applyFill="1" applyBorder="1" applyAlignment="1" applyProtection="1">
      <alignment horizontal="right" vertical="center" wrapText="1" indent="1"/>
      <protection/>
    </xf>
    <xf numFmtId="0" fontId="12" fillId="0" borderId="42" xfId="64" applyFont="1" applyFill="1" applyBorder="1" applyAlignment="1" applyProtection="1">
      <alignment horizontal="left" vertical="center" wrapText="1" indent="1"/>
      <protection/>
    </xf>
    <xf numFmtId="0" fontId="12" fillId="0" borderId="40" xfId="64" applyFont="1" applyFill="1" applyBorder="1" applyAlignment="1" applyProtection="1">
      <alignment horizontal="left" indent="6"/>
      <protection/>
    </xf>
    <xf numFmtId="0" fontId="12" fillId="0" borderId="40" xfId="64" applyFont="1" applyFill="1" applyBorder="1" applyAlignment="1" applyProtection="1">
      <alignment horizontal="left" vertical="center" wrapText="1" indent="6"/>
      <protection/>
    </xf>
    <xf numFmtId="0" fontId="12" fillId="0" borderId="43" xfId="64" applyFont="1" applyFill="1" applyBorder="1" applyAlignment="1" applyProtection="1">
      <alignment horizontal="left" vertical="center" wrapText="1" indent="6"/>
      <protection/>
    </xf>
    <xf numFmtId="0" fontId="12" fillId="0" borderId="44" xfId="64" applyFont="1" applyFill="1" applyBorder="1" applyAlignment="1" applyProtection="1">
      <alignment horizontal="left" vertical="center" wrapText="1" indent="6"/>
      <protection/>
    </xf>
    <xf numFmtId="172" fontId="12" fillId="0" borderId="45" xfId="64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46" xfId="64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47" xfId="64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48" xfId="64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4" applyFill="1" applyProtection="1">
      <alignment/>
      <protection/>
    </xf>
    <xf numFmtId="0" fontId="4" fillId="0" borderId="49" xfId="0" applyFont="1" applyFill="1" applyBorder="1" applyAlignment="1" applyProtection="1">
      <alignment horizontal="right" vertical="center"/>
      <protection/>
    </xf>
    <xf numFmtId="0" fontId="12" fillId="0" borderId="0" xfId="64" applyFont="1" applyFill="1" applyProtection="1">
      <alignment/>
      <protection/>
    </xf>
    <xf numFmtId="0" fontId="11" fillId="0" borderId="17" xfId="64" applyFont="1" applyFill="1" applyBorder="1" applyAlignment="1" applyProtection="1">
      <alignment horizontal="left" vertical="center" wrapText="1" indent="1"/>
      <protection/>
    </xf>
    <xf numFmtId="0" fontId="0" fillId="0" borderId="0" xfId="64" applyFont="1" applyFill="1" applyProtection="1">
      <alignment/>
      <protection/>
    </xf>
    <xf numFmtId="49" fontId="12" fillId="0" borderId="31" xfId="64" applyNumberFormat="1" applyFont="1" applyFill="1" applyBorder="1" applyAlignment="1" applyProtection="1">
      <alignment horizontal="left" vertical="center" wrapText="1" indent="1"/>
      <protection/>
    </xf>
    <xf numFmtId="49" fontId="12" fillId="0" borderId="32" xfId="64" applyNumberFormat="1" applyFont="1" applyFill="1" applyBorder="1" applyAlignment="1" applyProtection="1">
      <alignment horizontal="left" vertical="center" wrapText="1" indent="1"/>
      <protection/>
    </xf>
    <xf numFmtId="49" fontId="12" fillId="0" borderId="33" xfId="64" applyNumberFormat="1" applyFont="1" applyFill="1" applyBorder="1" applyAlignment="1" applyProtection="1">
      <alignment horizontal="left" vertical="center" wrapText="1" indent="1"/>
      <protection/>
    </xf>
    <xf numFmtId="0" fontId="15" fillId="0" borderId="17" xfId="0" applyFont="1" applyBorder="1" applyAlignment="1" applyProtection="1">
      <alignment wrapText="1"/>
      <protection/>
    </xf>
    <xf numFmtId="0" fontId="14" fillId="0" borderId="31" xfId="0" applyFont="1" applyBorder="1" applyAlignment="1" applyProtection="1">
      <alignment wrapText="1"/>
      <protection/>
    </xf>
    <xf numFmtId="0" fontId="14" fillId="0" borderId="32" xfId="0" applyFont="1" applyBorder="1" applyAlignment="1" applyProtection="1">
      <alignment wrapText="1"/>
      <protection/>
    </xf>
    <xf numFmtId="0" fontId="14" fillId="0" borderId="33" xfId="0" applyFont="1" applyBorder="1" applyAlignment="1" applyProtection="1">
      <alignment wrapText="1"/>
      <protection/>
    </xf>
    <xf numFmtId="0" fontId="15" fillId="0" borderId="34" xfId="0" applyFont="1" applyBorder="1" applyAlignment="1" applyProtection="1">
      <alignment wrapText="1"/>
      <protection/>
    </xf>
    <xf numFmtId="0" fontId="5" fillId="0" borderId="0" xfId="64" applyFont="1" applyFill="1" applyBorder="1" applyAlignment="1" applyProtection="1">
      <alignment horizontal="center" vertical="center" wrapText="1"/>
      <protection/>
    </xf>
    <xf numFmtId="0" fontId="5" fillId="0" borderId="0" xfId="64" applyFont="1" applyFill="1" applyBorder="1" applyAlignment="1" applyProtection="1">
      <alignment vertical="center" wrapText="1"/>
      <protection/>
    </xf>
    <xf numFmtId="172" fontId="5" fillId="0" borderId="0" xfId="64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64" applyFill="1" applyAlignment="1" applyProtection="1">
      <alignment/>
      <protection/>
    </xf>
    <xf numFmtId="0" fontId="11" fillId="0" borderId="30" xfId="64" applyFont="1" applyFill="1" applyBorder="1" applyAlignment="1" applyProtection="1">
      <alignment horizontal="left" vertical="center" wrapText="1" indent="1"/>
      <protection/>
    </xf>
    <xf numFmtId="49" fontId="12" fillId="0" borderId="35" xfId="64" applyNumberFormat="1" applyFont="1" applyFill="1" applyBorder="1" applyAlignment="1" applyProtection="1">
      <alignment horizontal="left" vertical="center" wrapText="1" indent="1"/>
      <protection/>
    </xf>
    <xf numFmtId="0" fontId="12" fillId="0" borderId="11" xfId="64" applyFont="1" applyFill="1" applyBorder="1" applyAlignment="1" applyProtection="1">
      <alignment horizontal="left" indent="6"/>
      <protection/>
    </xf>
    <xf numFmtId="49" fontId="12" fillId="0" borderId="36" xfId="64" applyNumberFormat="1" applyFont="1" applyFill="1" applyBorder="1" applyAlignment="1" applyProtection="1">
      <alignment horizontal="left" vertical="center" wrapText="1" indent="1"/>
      <protection/>
    </xf>
    <xf numFmtId="0" fontId="12" fillId="0" borderId="14" xfId="64" applyFont="1" applyFill="1" applyBorder="1" applyAlignment="1" applyProtection="1">
      <alignment horizontal="left" vertical="center" wrapText="1" indent="6"/>
      <protection/>
    </xf>
    <xf numFmtId="49" fontId="12" fillId="0" borderId="37" xfId="64" applyNumberFormat="1" applyFont="1" applyFill="1" applyBorder="1" applyAlignment="1" applyProtection="1">
      <alignment horizontal="left" vertical="center" wrapText="1" indent="1"/>
      <protection/>
    </xf>
    <xf numFmtId="0" fontId="12" fillId="0" borderId="27" xfId="64" applyFont="1" applyFill="1" applyBorder="1" applyAlignment="1" applyProtection="1">
      <alignment horizontal="left" vertical="center" wrapText="1" indent="6"/>
      <protection/>
    </xf>
    <xf numFmtId="0" fontId="15" fillId="0" borderId="34" xfId="0" applyFont="1" applyBorder="1" applyAlignment="1" applyProtection="1">
      <alignment horizontal="left" vertical="center" wrapText="1" indent="1"/>
      <protection/>
    </xf>
    <xf numFmtId="0" fontId="2" fillId="0" borderId="0" xfId="64" applyFont="1" applyFill="1" applyProtection="1">
      <alignment/>
      <protection/>
    </xf>
    <xf numFmtId="0" fontId="2" fillId="0" borderId="0" xfId="64" applyFont="1" applyFill="1" applyAlignment="1" applyProtection="1">
      <alignment horizontal="right" vertical="center" indent="1"/>
      <protection/>
    </xf>
    <xf numFmtId="172" fontId="12" fillId="0" borderId="11" xfId="64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13" xfId="64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7" xfId="64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8" xfId="0" applyFont="1" applyBorder="1" applyAlignment="1" applyProtection="1">
      <alignment horizontal="left" vertical="center" wrapText="1" indent="1"/>
      <protection/>
    </xf>
    <xf numFmtId="49" fontId="12" fillId="0" borderId="11" xfId="64" applyNumberFormat="1" applyFont="1" applyFill="1" applyBorder="1" applyAlignment="1" applyProtection="1">
      <alignment horizontal="center" vertical="center" wrapText="1"/>
      <protection/>
    </xf>
    <xf numFmtId="172" fontId="12" fillId="0" borderId="11" xfId="6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4" xfId="64" applyFont="1" applyFill="1" applyBorder="1" applyAlignment="1" applyProtection="1">
      <alignment horizontal="center" vertical="center" wrapText="1"/>
      <protection/>
    </xf>
    <xf numFmtId="0" fontId="6" fillId="0" borderId="50" xfId="63" applyFont="1" applyFill="1" applyBorder="1" applyAlignment="1" applyProtection="1">
      <alignment horizontal="center" vertical="center" wrapText="1"/>
      <protection/>
    </xf>
    <xf numFmtId="0" fontId="6" fillId="0" borderId="13" xfId="63" applyFont="1" applyFill="1" applyBorder="1" applyAlignment="1" applyProtection="1">
      <alignment horizontal="center" vertical="center"/>
      <protection/>
    </xf>
    <xf numFmtId="0" fontId="6" fillId="0" borderId="51" xfId="63" applyFont="1" applyFill="1" applyBorder="1" applyAlignment="1" applyProtection="1">
      <alignment horizontal="center" vertical="center" wrapText="1"/>
      <protection/>
    </xf>
    <xf numFmtId="0" fontId="6" fillId="0" borderId="27" xfId="63" applyFont="1" applyFill="1" applyBorder="1" applyAlignment="1" applyProtection="1">
      <alignment horizontal="center" vertical="center"/>
      <protection/>
    </xf>
    <xf numFmtId="0" fontId="6" fillId="0" borderId="26" xfId="63" applyFont="1" applyFill="1" applyBorder="1" applyAlignment="1" applyProtection="1">
      <alignment horizontal="center" vertical="center" wrapText="1"/>
      <protection/>
    </xf>
    <xf numFmtId="0" fontId="6" fillId="0" borderId="27" xfId="63" applyFont="1" applyFill="1" applyBorder="1" applyAlignment="1" applyProtection="1">
      <alignment horizontal="center" vertical="center" wrapText="1"/>
      <protection/>
    </xf>
    <xf numFmtId="0" fontId="6" fillId="0" borderId="29" xfId="63" applyFont="1" applyFill="1" applyBorder="1" applyAlignment="1" applyProtection="1">
      <alignment horizontal="center" vertical="center" wrapText="1"/>
      <protection/>
    </xf>
    <xf numFmtId="0" fontId="6" fillId="0" borderId="16" xfId="63" applyFont="1" applyFill="1" applyBorder="1" applyAlignment="1" applyProtection="1">
      <alignment horizontal="center" vertical="center" wrapText="1"/>
      <protection/>
    </xf>
    <xf numFmtId="0" fontId="11" fillId="0" borderId="30" xfId="63" applyFont="1" applyFill="1" applyBorder="1" applyAlignment="1" applyProtection="1">
      <alignment horizontal="center" vertical="center" wrapText="1"/>
      <protection/>
    </xf>
    <xf numFmtId="0" fontId="11" fillId="0" borderId="16" xfId="63" applyFont="1" applyFill="1" applyBorder="1" applyAlignment="1" applyProtection="1">
      <alignment horizontal="left" vertical="center" wrapText="1" indent="1"/>
      <protection/>
    </xf>
    <xf numFmtId="49" fontId="12" fillId="0" borderId="35" xfId="63" applyNumberFormat="1" applyFont="1" applyFill="1" applyBorder="1" applyAlignment="1" applyProtection="1">
      <alignment horizontal="center" vertical="center" wrapText="1"/>
      <protection/>
    </xf>
    <xf numFmtId="49" fontId="12" fillId="0" borderId="32" xfId="63" applyNumberFormat="1" applyFont="1" applyFill="1" applyBorder="1" applyAlignment="1" applyProtection="1">
      <alignment horizontal="center" vertical="center" wrapText="1"/>
      <protection/>
    </xf>
    <xf numFmtId="49" fontId="12" fillId="0" borderId="37" xfId="63" applyNumberFormat="1" applyFont="1" applyFill="1" applyBorder="1" applyAlignment="1" applyProtection="1">
      <alignment horizontal="center" vertical="center" wrapText="1"/>
      <protection/>
    </xf>
    <xf numFmtId="0" fontId="11" fillId="0" borderId="34" xfId="63" applyFont="1" applyFill="1" applyBorder="1" applyAlignment="1" applyProtection="1">
      <alignment horizontal="center" vertical="center" wrapText="1"/>
      <protection/>
    </xf>
    <xf numFmtId="0" fontId="11" fillId="0" borderId="28" xfId="63" applyFont="1" applyFill="1" applyBorder="1" applyAlignment="1" applyProtection="1">
      <alignment horizontal="left" vertical="center" wrapText="1" indent="1"/>
      <protection/>
    </xf>
    <xf numFmtId="0" fontId="11" fillId="0" borderId="17" xfId="63" applyFont="1" applyFill="1" applyBorder="1" applyAlignment="1" applyProtection="1">
      <alignment horizontal="center" vertical="center" wrapText="1"/>
      <protection/>
    </xf>
    <xf numFmtId="0" fontId="11" fillId="0" borderId="17" xfId="63" applyFont="1" applyFill="1" applyBorder="1" applyAlignment="1" applyProtection="1">
      <alignment horizontal="center" vertical="center" wrapText="1"/>
      <protection/>
    </xf>
    <xf numFmtId="0" fontId="15" fillId="0" borderId="17" xfId="63" applyFont="1" applyFill="1" applyBorder="1" applyAlignment="1" applyProtection="1">
      <alignment horizontal="center" vertical="center" wrapText="1"/>
      <protection/>
    </xf>
    <xf numFmtId="0" fontId="17" fillId="0" borderId="52" xfId="63" applyFont="1" applyFill="1" applyBorder="1" applyAlignment="1" applyProtection="1">
      <alignment horizontal="left" wrapText="1" indent="1"/>
      <protection/>
    </xf>
    <xf numFmtId="0" fontId="12" fillId="0" borderId="0" xfId="63" applyFont="1" applyFill="1" applyBorder="1" applyAlignment="1" applyProtection="1">
      <alignment horizontal="center" vertical="center" wrapText="1"/>
      <protection/>
    </xf>
    <xf numFmtId="0" fontId="6" fillId="0" borderId="0" xfId="63" applyFont="1" applyFill="1" applyBorder="1" applyAlignment="1" applyProtection="1">
      <alignment horizontal="left" vertical="center" wrapText="1" indent="1"/>
      <protection/>
    </xf>
    <xf numFmtId="1" fontId="11" fillId="0" borderId="0" xfId="63" applyNumberFormat="1" applyFont="1" applyFill="1" applyBorder="1" applyAlignment="1" applyProtection="1">
      <alignment horizontal="right" vertical="center" wrapText="1" indent="1"/>
      <protection/>
    </xf>
    <xf numFmtId="1" fontId="1" fillId="0" borderId="0" xfId="63" applyNumberFormat="1" applyFont="1" applyFill="1" applyAlignment="1" applyProtection="1">
      <alignment vertical="center" wrapText="1"/>
      <protection/>
    </xf>
    <xf numFmtId="0" fontId="0" fillId="0" borderId="0" xfId="63">
      <alignment/>
      <protection/>
    </xf>
    <xf numFmtId="0" fontId="11" fillId="0" borderId="30" xfId="63" applyFont="1" applyFill="1" applyBorder="1" applyAlignment="1" applyProtection="1">
      <alignment horizontal="center" vertical="center" wrapText="1"/>
      <protection/>
    </xf>
    <xf numFmtId="0" fontId="11" fillId="0" borderId="34" xfId="63" applyFont="1" applyFill="1" applyBorder="1" applyAlignment="1" applyProtection="1">
      <alignment horizontal="center" vertical="center" wrapText="1"/>
      <protection/>
    </xf>
    <xf numFmtId="0" fontId="6" fillId="0" borderId="53" xfId="63" applyFont="1" applyFill="1" applyBorder="1" applyAlignment="1" applyProtection="1">
      <alignment horizontal="left" vertical="center" wrapText="1" indent="1"/>
      <protection/>
    </xf>
    <xf numFmtId="1" fontId="0" fillId="0" borderId="0" xfId="63" applyNumberFormat="1" applyFill="1" applyAlignment="1" applyProtection="1">
      <alignment horizontal="right" vertical="center" wrapText="1" indent="1"/>
      <protection/>
    </xf>
    <xf numFmtId="172" fontId="5" fillId="0" borderId="0" xfId="64" applyNumberFormat="1" applyFont="1" applyFill="1" applyBorder="1" applyAlignment="1" applyProtection="1">
      <alignment horizontal="center" vertical="center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172" fontId="12" fillId="0" borderId="54" xfId="64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55" xfId="64" applyNumberFormat="1" applyFont="1" applyFill="1" applyBorder="1" applyAlignment="1" applyProtection="1">
      <alignment horizontal="right" vertical="center" wrapText="1" indent="1"/>
      <protection locked="0"/>
    </xf>
    <xf numFmtId="2" fontId="6" fillId="0" borderId="27" xfId="0" applyNumberFormat="1" applyFont="1" applyFill="1" applyBorder="1" applyAlignment="1" applyProtection="1">
      <alignment horizontal="center" vertical="center" wrapText="1"/>
      <protection/>
    </xf>
    <xf numFmtId="2" fontId="1" fillId="0" borderId="0" xfId="63" applyNumberFormat="1" applyFont="1" applyFill="1" applyAlignment="1" applyProtection="1">
      <alignment vertical="center" wrapText="1"/>
      <protection/>
    </xf>
    <xf numFmtId="2" fontId="0" fillId="0" borderId="0" xfId="63" applyNumberFormat="1" applyFill="1" applyAlignment="1" applyProtection="1">
      <alignment horizontal="right" vertical="center" wrapText="1" indent="1"/>
      <protection/>
    </xf>
    <xf numFmtId="2" fontId="0" fillId="0" borderId="0" xfId="0" applyNumberFormat="1" applyAlignment="1">
      <alignment/>
    </xf>
    <xf numFmtId="3" fontId="11" fillId="0" borderId="21" xfId="63" applyNumberFormat="1" applyFont="1" applyFill="1" applyBorder="1" applyAlignment="1" applyProtection="1">
      <alignment horizontal="right" vertical="center" wrapText="1" indent="1"/>
      <protection/>
    </xf>
    <xf numFmtId="3" fontId="12" fillId="0" borderId="54" xfId="63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18" xfId="63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3" xfId="63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56" xfId="63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57" xfId="63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57" xfId="63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6" xfId="63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58" xfId="63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58" xfId="63" applyNumberFormat="1" applyFont="1" applyFill="1" applyBorder="1" applyAlignment="1" applyProtection="1">
      <alignment horizontal="right" vertical="center" wrapText="1" indent="1"/>
      <protection/>
    </xf>
    <xf numFmtId="3" fontId="11" fillId="0" borderId="58" xfId="63" applyNumberFormat="1" applyFont="1" applyFill="1" applyBorder="1" applyAlignment="1" applyProtection="1">
      <alignment horizontal="right" vertical="center" wrapText="1" indent="1"/>
      <protection/>
    </xf>
    <xf numFmtId="3" fontId="12" fillId="0" borderId="59" xfId="63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18" xfId="63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3" xfId="63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45" xfId="63" applyNumberFormat="1" applyFont="1" applyFill="1" applyBorder="1" applyAlignment="1" applyProtection="1">
      <alignment horizontal="right" vertical="center" wrapText="1" indent="1"/>
      <protection/>
    </xf>
    <xf numFmtId="3" fontId="11" fillId="0" borderId="21" xfId="63" applyNumberFormat="1" applyFont="1" applyFill="1" applyBorder="1" applyAlignment="1" applyProtection="1">
      <alignment horizontal="right" vertical="center" wrapText="1" indent="1"/>
      <protection/>
    </xf>
    <xf numFmtId="3" fontId="4" fillId="0" borderId="49" xfId="0" applyNumberFormat="1" applyFont="1" applyFill="1" applyBorder="1" applyAlignment="1" applyProtection="1">
      <alignment horizontal="right" vertical="center"/>
      <protection/>
    </xf>
    <xf numFmtId="3" fontId="11" fillId="0" borderId="21" xfId="64" applyNumberFormat="1" applyFont="1" applyFill="1" applyBorder="1" applyAlignment="1" applyProtection="1">
      <alignment horizontal="right" vertical="center" wrapText="1" indent="1"/>
      <protection/>
    </xf>
    <xf numFmtId="3" fontId="12" fillId="0" borderId="24" xfId="64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3" xfId="64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38" xfId="64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46" xfId="64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48" xfId="64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45" xfId="64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0" xfId="64" applyNumberFormat="1" applyFont="1" applyFill="1" applyBorder="1" applyAlignment="1" applyProtection="1">
      <alignment horizontal="right" vertical="center" wrapText="1" indent="1"/>
      <protection/>
    </xf>
    <xf numFmtId="3" fontId="12" fillId="0" borderId="25" xfId="64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18" xfId="64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21" xfId="0" applyNumberFormat="1" applyFont="1" applyBorder="1" applyAlignment="1" applyProtection="1">
      <alignment horizontal="right" vertical="center" wrapText="1" indent="1"/>
      <protection/>
    </xf>
    <xf numFmtId="3" fontId="2" fillId="0" borderId="0" xfId="64" applyNumberFormat="1" applyFont="1" applyFill="1" applyAlignment="1" applyProtection="1">
      <alignment horizontal="right" vertical="center" indent="1"/>
      <protection/>
    </xf>
    <xf numFmtId="3" fontId="2" fillId="0" borderId="0" xfId="64" applyNumberFormat="1" applyFill="1" applyProtection="1">
      <alignment/>
      <protection/>
    </xf>
    <xf numFmtId="3" fontId="11" fillId="0" borderId="38" xfId="64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47" xfId="64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21" xfId="64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38" xfId="64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57" xfId="64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48" xfId="63" applyNumberFormat="1" applyFont="1" applyFill="1" applyBorder="1" applyAlignment="1" applyProtection="1">
      <alignment horizontal="right" vertical="center" wrapText="1" indent="1"/>
      <protection/>
    </xf>
    <xf numFmtId="172" fontId="0" fillId="0" borderId="0" xfId="0" applyNumberFormat="1" applyFill="1" applyAlignment="1">
      <alignment horizontal="center" vertical="center" wrapText="1"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 applyProtection="1">
      <alignment vertical="center" wrapText="1"/>
      <protection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4" fillId="0" borderId="0" xfId="0" applyNumberFormat="1" applyFont="1" applyFill="1" applyAlignment="1" applyProtection="1">
      <alignment horizontal="right" wrapText="1"/>
      <protection/>
    </xf>
    <xf numFmtId="172" fontId="6" fillId="0" borderId="17" xfId="0" applyNumberFormat="1" applyFont="1" applyFill="1" applyBorder="1" applyAlignment="1" applyProtection="1">
      <alignment horizontal="center" vertical="center" wrapText="1"/>
      <protection/>
    </xf>
    <xf numFmtId="172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64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64" fillId="0" borderId="21" xfId="0" applyNumberFormat="1" applyFont="1" applyFill="1" applyBorder="1" applyAlignment="1" applyProtection="1">
      <alignment horizontal="center" vertical="center" wrapText="1"/>
      <protection locked="0"/>
    </xf>
    <xf numFmtId="172" fontId="3" fillId="0" borderId="0" xfId="0" applyNumberFormat="1" applyFont="1" applyFill="1" applyAlignment="1">
      <alignment horizontal="center" vertical="center" wrapText="1"/>
    </xf>
    <xf numFmtId="172" fontId="11" fillId="0" borderId="34" xfId="0" applyNumberFormat="1" applyFont="1" applyFill="1" applyBorder="1" applyAlignment="1" applyProtection="1">
      <alignment horizontal="center" vertical="center" wrapText="1"/>
      <protection/>
    </xf>
    <xf numFmtId="172" fontId="11" fillId="0" borderId="28" xfId="0" applyNumberFormat="1" applyFont="1" applyFill="1" applyBorder="1" applyAlignment="1" applyProtection="1">
      <alignment horizontal="center" vertical="center" wrapText="1"/>
      <protection/>
    </xf>
    <xf numFmtId="172" fontId="65" fillId="0" borderId="28" xfId="0" applyNumberFormat="1" applyFont="1" applyFill="1" applyBorder="1" applyAlignment="1" applyProtection="1">
      <alignment horizontal="center" vertical="center" wrapText="1"/>
      <protection/>
    </xf>
    <xf numFmtId="172" fontId="65" fillId="0" borderId="41" xfId="0" applyNumberFormat="1" applyFont="1" applyFill="1" applyBorder="1" applyAlignment="1" applyProtection="1">
      <alignment horizontal="center" vertical="center" wrapText="1"/>
      <protection/>
    </xf>
    <xf numFmtId="172" fontId="12" fillId="0" borderId="35" xfId="0" applyNumberFormat="1" applyFont="1" applyFill="1" applyBorder="1" applyAlignment="1" applyProtection="1">
      <alignment horizontal="left" vertical="center" wrapText="1"/>
      <protection locked="0"/>
    </xf>
    <xf numFmtId="172" fontId="12" fillId="0" borderId="11" xfId="0" applyNumberFormat="1" applyFont="1" applyFill="1" applyBorder="1" applyAlignment="1" applyProtection="1">
      <alignment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12" fillId="0" borderId="23" xfId="0" applyNumberFormat="1" applyFont="1" applyFill="1" applyBorder="1" applyAlignment="1" applyProtection="1">
      <alignment vertical="center" wrapText="1"/>
      <protection/>
    </xf>
    <xf numFmtId="172" fontId="12" fillId="0" borderId="32" xfId="0" applyNumberFormat="1" applyFont="1" applyFill="1" applyBorder="1" applyAlignment="1" applyProtection="1">
      <alignment horizontal="left" vertical="center" wrapText="1"/>
      <protection locked="0"/>
    </xf>
    <xf numFmtId="172" fontId="0" fillId="0" borderId="36" xfId="0" applyNumberFormat="1" applyFill="1" applyBorder="1" applyAlignment="1" applyProtection="1">
      <alignment horizontal="left" vertical="center" wrapText="1"/>
      <protection locked="0"/>
    </xf>
    <xf numFmtId="172" fontId="12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72" fontId="12" fillId="0" borderId="14" xfId="0" applyNumberFormat="1" applyFont="1" applyFill="1" applyBorder="1" applyAlignment="1" applyProtection="1">
      <alignment vertical="center" wrapText="1"/>
      <protection locked="0"/>
    </xf>
    <xf numFmtId="49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12" fillId="0" borderId="25" xfId="0" applyNumberFormat="1" applyFont="1" applyFill="1" applyBorder="1" applyAlignment="1" applyProtection="1">
      <alignment vertical="center" wrapText="1"/>
      <protection/>
    </xf>
    <xf numFmtId="172" fontId="6" fillId="0" borderId="17" xfId="0" applyNumberFormat="1" applyFont="1" applyFill="1" applyBorder="1" applyAlignment="1" applyProtection="1">
      <alignment horizontal="left" vertical="center" wrapText="1"/>
      <protection/>
    </xf>
    <xf numFmtId="172" fontId="11" fillId="0" borderId="15" xfId="0" applyNumberFormat="1" applyFont="1" applyFill="1" applyBorder="1" applyAlignment="1" applyProtection="1">
      <alignment vertical="center" wrapText="1"/>
      <protection/>
    </xf>
    <xf numFmtId="172" fontId="11" fillId="33" borderId="15" xfId="0" applyNumberFormat="1" applyFont="1" applyFill="1" applyBorder="1" applyAlignment="1" applyProtection="1">
      <alignment vertical="center" wrapText="1"/>
      <protection/>
    </xf>
    <xf numFmtId="172" fontId="11" fillId="0" borderId="21" xfId="0" applyNumberFormat="1" applyFont="1" applyFill="1" applyBorder="1" applyAlignment="1" applyProtection="1">
      <alignment vertical="center" wrapText="1"/>
      <protection/>
    </xf>
    <xf numFmtId="172" fontId="3" fillId="0" borderId="0" xfId="0" applyNumberFormat="1" applyFont="1" applyFill="1" applyAlignment="1">
      <alignment vertical="center" wrapText="1"/>
    </xf>
    <xf numFmtId="172" fontId="23" fillId="0" borderId="32" xfId="0" applyNumberFormat="1" applyFont="1" applyFill="1" applyBorder="1" applyAlignment="1" applyProtection="1">
      <alignment vertical="center" wrapText="1"/>
      <protection locked="0"/>
    </xf>
    <xf numFmtId="172" fontId="23" fillId="0" borderId="11" xfId="0" applyNumberFormat="1" applyFont="1" applyFill="1" applyBorder="1" applyAlignment="1" applyProtection="1">
      <alignment vertical="center" wrapText="1"/>
      <protection locked="0"/>
    </xf>
    <xf numFmtId="49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0" applyNumberFormat="1" applyFont="1" applyFill="1" applyBorder="1" applyAlignment="1" applyProtection="1">
      <alignment horizontal="right" vertical="center" wrapText="1"/>
      <protection locked="0"/>
    </xf>
    <xf numFmtId="172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0" xfId="0" applyNumberForma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 applyProtection="1">
      <alignment vertical="center" wrapText="1"/>
      <protection locked="0"/>
    </xf>
    <xf numFmtId="172" fontId="4" fillId="0" borderId="0" xfId="0" applyNumberFormat="1" applyFont="1" applyFill="1" applyAlignment="1" applyProtection="1">
      <alignment horizontal="right" wrapText="1"/>
      <protection locked="0"/>
    </xf>
    <xf numFmtId="172" fontId="64" fillId="0" borderId="15" xfId="0" applyNumberFormat="1" applyFont="1" applyFill="1" applyBorder="1" applyAlignment="1" applyProtection="1">
      <alignment horizontal="center" vertical="center" wrapText="1"/>
      <protection/>
    </xf>
    <xf numFmtId="172" fontId="12" fillId="0" borderId="11" xfId="0" applyNumberFormat="1" applyFont="1" applyFill="1" applyBorder="1" applyAlignment="1" applyProtection="1">
      <alignment vertical="center" wrapText="1"/>
      <protection/>
    </xf>
    <xf numFmtId="172" fontId="8" fillId="0" borderId="0" xfId="0" applyNumberFormat="1" applyFont="1" applyFill="1" applyAlignment="1">
      <alignment horizontal="right" vertical="center" wrapText="1"/>
    </xf>
    <xf numFmtId="3" fontId="12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38" xfId="63" applyNumberFormat="1" applyFont="1" applyFill="1" applyBorder="1" applyAlignment="1" applyProtection="1">
      <alignment horizontal="right" vertical="center" wrapText="1" indent="1"/>
      <protection/>
    </xf>
    <xf numFmtId="172" fontId="64" fillId="0" borderId="53" xfId="0" applyNumberFormat="1" applyFont="1" applyFill="1" applyBorder="1" applyAlignment="1" applyProtection="1">
      <alignment horizontal="center" vertical="center" wrapText="1"/>
      <protection locked="0"/>
    </xf>
    <xf numFmtId="172" fontId="65" fillId="0" borderId="60" xfId="0" applyNumberFormat="1" applyFont="1" applyFill="1" applyBorder="1" applyAlignment="1" applyProtection="1">
      <alignment horizontal="center" vertical="center" wrapText="1"/>
      <protection/>
    </xf>
    <xf numFmtId="172" fontId="12" fillId="0" borderId="40" xfId="0" applyNumberFormat="1" applyFont="1" applyFill="1" applyBorder="1" applyAlignment="1" applyProtection="1">
      <alignment vertical="center" wrapText="1"/>
      <protection/>
    </xf>
    <xf numFmtId="172" fontId="12" fillId="0" borderId="43" xfId="0" applyNumberFormat="1" applyFont="1" applyFill="1" applyBorder="1" applyAlignment="1" applyProtection="1">
      <alignment vertical="center" wrapText="1"/>
      <protection/>
    </xf>
    <xf numFmtId="172" fontId="11" fillId="0" borderId="53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3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3" fontId="4" fillId="0" borderId="0" xfId="0" applyNumberFormat="1" applyFont="1" applyFill="1" applyBorder="1" applyAlignment="1" applyProtection="1">
      <alignment horizontal="right" vertical="center"/>
      <protection/>
    </xf>
    <xf numFmtId="172" fontId="4" fillId="0" borderId="0" xfId="0" applyNumberFormat="1" applyFont="1" applyFill="1" applyAlignment="1">
      <alignment vertical="center" wrapText="1"/>
    </xf>
    <xf numFmtId="172" fontId="23" fillId="0" borderId="13" xfId="0" applyNumberFormat="1" applyFont="1" applyFill="1" applyBorder="1" applyAlignment="1">
      <alignment vertical="center" wrapText="1"/>
    </xf>
    <xf numFmtId="172" fontId="0" fillId="0" borderId="22" xfId="0" applyNumberFormat="1" applyFill="1" applyBorder="1" applyAlignment="1">
      <alignment vertical="center" wrapText="1"/>
    </xf>
    <xf numFmtId="172" fontId="0" fillId="0" borderId="32" xfId="0" applyNumberFormat="1" applyFill="1" applyBorder="1" applyAlignment="1">
      <alignment vertical="center" wrapText="1"/>
    </xf>
    <xf numFmtId="172" fontId="0" fillId="0" borderId="11" xfId="0" applyNumberFormat="1" applyFill="1" applyBorder="1" applyAlignment="1">
      <alignment vertical="center" wrapText="1"/>
    </xf>
    <xf numFmtId="172" fontId="0" fillId="0" borderId="23" xfId="0" applyNumberFormat="1" applyFill="1" applyBorder="1" applyAlignment="1">
      <alignment vertical="center" wrapText="1"/>
    </xf>
    <xf numFmtId="172" fontId="0" fillId="0" borderId="33" xfId="0" applyNumberFormat="1" applyFill="1" applyBorder="1" applyAlignment="1">
      <alignment vertical="center" wrapText="1"/>
    </xf>
    <xf numFmtId="172" fontId="0" fillId="0" borderId="14" xfId="0" applyNumberFormat="1" applyFill="1" applyBorder="1" applyAlignment="1">
      <alignment vertical="center" wrapText="1"/>
    </xf>
    <xf numFmtId="172" fontId="0" fillId="0" borderId="25" xfId="0" applyNumberFormat="1" applyFill="1" applyBorder="1" applyAlignment="1">
      <alignment vertical="center" wrapText="1"/>
    </xf>
    <xf numFmtId="172" fontId="3" fillId="0" borderId="17" xfId="0" applyNumberFormat="1" applyFont="1" applyFill="1" applyBorder="1" applyAlignment="1">
      <alignment vertical="center" wrapText="1"/>
    </xf>
    <xf numFmtId="172" fontId="0" fillId="0" borderId="61" xfId="0" applyNumberFormat="1" applyFill="1" applyBorder="1" applyAlignment="1">
      <alignment vertical="center" wrapText="1"/>
    </xf>
    <xf numFmtId="172" fontId="0" fillId="0" borderId="62" xfId="0" applyNumberFormat="1" applyFill="1" applyBorder="1" applyAlignment="1">
      <alignment vertical="center" wrapText="1"/>
    </xf>
    <xf numFmtId="172" fontId="12" fillId="0" borderId="35" xfId="0" applyNumberFormat="1" applyFont="1" applyFill="1" applyBorder="1" applyAlignment="1" applyProtection="1">
      <alignment vertical="center" wrapText="1"/>
      <protection/>
    </xf>
    <xf numFmtId="172" fontId="12" fillId="0" borderId="32" xfId="0" applyNumberFormat="1" applyFont="1" applyFill="1" applyBorder="1" applyAlignment="1" applyProtection="1">
      <alignment vertical="center" wrapText="1"/>
      <protection/>
    </xf>
    <xf numFmtId="172" fontId="23" fillId="0" borderId="11" xfId="0" applyNumberFormat="1" applyFont="1" applyFill="1" applyBorder="1" applyAlignment="1">
      <alignment vertical="center" wrapText="1"/>
    </xf>
    <xf numFmtId="172" fontId="4" fillId="0" borderId="0" xfId="0" applyNumberFormat="1" applyFont="1" applyFill="1" applyAlignment="1">
      <alignment horizontal="right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53" xfId="0" applyFont="1" applyFill="1" applyBorder="1" applyAlignment="1" applyProtection="1">
      <alignment horizontal="center" vertical="center" wrapText="1"/>
      <protection/>
    </xf>
    <xf numFmtId="3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12" fillId="0" borderId="14" xfId="0" applyNumberFormat="1" applyFont="1" applyFill="1" applyBorder="1" applyAlignment="1" applyProtection="1">
      <alignment horizontal="right" vertical="center" wrapText="1"/>
      <protection locked="0"/>
    </xf>
    <xf numFmtId="172" fontId="0" fillId="0" borderId="32" xfId="0" applyNumberFormat="1" applyFill="1" applyBorder="1" applyAlignment="1" applyProtection="1">
      <alignment horizontal="left" vertical="center" wrapText="1"/>
      <protection locked="0"/>
    </xf>
    <xf numFmtId="172" fontId="0" fillId="0" borderId="33" xfId="0" applyNumberFormat="1" applyFont="1" applyFill="1" applyBorder="1" applyAlignment="1" applyProtection="1">
      <alignment horizontal="left" vertical="center" wrapText="1"/>
      <protection locked="0"/>
    </xf>
    <xf numFmtId="172" fontId="0" fillId="0" borderId="46" xfId="0" applyNumberFormat="1" applyFill="1" applyBorder="1" applyAlignment="1">
      <alignment vertical="center" wrapText="1"/>
    </xf>
    <xf numFmtId="172" fontId="3" fillId="0" borderId="30" xfId="0" applyNumberFormat="1" applyFont="1" applyFill="1" applyBorder="1" applyAlignment="1">
      <alignment horizontal="center" vertical="center" wrapText="1"/>
    </xf>
    <xf numFmtId="172" fontId="64" fillId="0" borderId="20" xfId="0" applyNumberFormat="1" applyFont="1" applyFill="1" applyBorder="1" applyAlignment="1" applyProtection="1">
      <alignment horizontal="center" vertical="center" wrapText="1"/>
      <protection locked="0"/>
    </xf>
    <xf numFmtId="172" fontId="65" fillId="0" borderId="38" xfId="0" applyNumberFormat="1" applyFont="1" applyFill="1" applyBorder="1" applyAlignment="1" applyProtection="1">
      <alignment horizontal="center" vertical="center" wrapText="1"/>
      <protection/>
    </xf>
    <xf numFmtId="172" fontId="65" fillId="0" borderId="21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59" applyFont="1" applyBorder="1" applyAlignment="1">
      <alignment horizontal="right"/>
      <protection/>
    </xf>
    <xf numFmtId="172" fontId="5" fillId="0" borderId="0" xfId="64" applyNumberFormat="1" applyFont="1" applyFill="1" applyBorder="1" applyAlignment="1" applyProtection="1">
      <alignment horizontal="center" vertical="center"/>
      <protection/>
    </xf>
    <xf numFmtId="172" fontId="16" fillId="0" borderId="49" xfId="64" applyNumberFormat="1" applyFont="1" applyFill="1" applyBorder="1" applyAlignment="1" applyProtection="1">
      <alignment horizontal="left" vertical="center"/>
      <protection/>
    </xf>
    <xf numFmtId="0" fontId="6" fillId="0" borderId="63" xfId="64" applyFont="1" applyFill="1" applyBorder="1" applyAlignment="1" applyProtection="1">
      <alignment horizontal="center" vertical="center" wrapText="1"/>
      <protection/>
    </xf>
    <xf numFmtId="0" fontId="6" fillId="0" borderId="64" xfId="64" applyFont="1" applyFill="1" applyBorder="1" applyAlignment="1" applyProtection="1">
      <alignment horizontal="center" vertical="center" wrapText="1"/>
      <protection/>
    </xf>
    <xf numFmtId="0" fontId="6" fillId="0" borderId="65" xfId="64" applyFont="1" applyFill="1" applyBorder="1" applyAlignment="1" applyProtection="1">
      <alignment horizontal="center" vertical="center" wrapText="1"/>
      <protection/>
    </xf>
    <xf numFmtId="0" fontId="6" fillId="0" borderId="66" xfId="64" applyFont="1" applyFill="1" applyBorder="1" applyAlignment="1" applyProtection="1">
      <alignment horizontal="center" vertical="center" wrapText="1"/>
      <protection/>
    </xf>
    <xf numFmtId="0" fontId="6" fillId="0" borderId="67" xfId="64" applyFont="1" applyFill="1" applyBorder="1" applyAlignment="1" applyProtection="1">
      <alignment horizontal="center" vertical="center" wrapText="1"/>
      <protection/>
    </xf>
    <xf numFmtId="0" fontId="6" fillId="0" borderId="0" xfId="64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1" fontId="18" fillId="0" borderId="0" xfId="63" applyNumberFormat="1" applyFont="1" applyFill="1" applyBorder="1" applyAlignment="1" applyProtection="1">
      <alignment horizontal="right" vertical="top"/>
      <protection/>
    </xf>
    <xf numFmtId="172" fontId="16" fillId="0" borderId="49" xfId="64" applyNumberFormat="1" applyFont="1" applyFill="1" applyBorder="1" applyAlignment="1" applyProtection="1">
      <alignment horizontal="left"/>
      <protection/>
    </xf>
    <xf numFmtId="0" fontId="6" fillId="0" borderId="30" xfId="64" applyFont="1" applyFill="1" applyBorder="1" applyAlignment="1" applyProtection="1">
      <alignment horizontal="center" vertical="center" wrapText="1"/>
      <protection/>
    </xf>
    <xf numFmtId="0" fontId="6" fillId="0" borderId="34" xfId="64" applyFont="1" applyFill="1" applyBorder="1" applyAlignment="1" applyProtection="1">
      <alignment horizontal="center" vertical="center" wrapText="1"/>
      <protection/>
    </xf>
    <xf numFmtId="0" fontId="6" fillId="0" borderId="16" xfId="64" applyFont="1" applyFill="1" applyBorder="1" applyAlignment="1" applyProtection="1">
      <alignment horizontal="center" vertical="center" wrapText="1"/>
      <protection/>
    </xf>
    <xf numFmtId="0" fontId="6" fillId="0" borderId="28" xfId="64" applyFont="1" applyFill="1" applyBorder="1" applyAlignment="1" applyProtection="1">
      <alignment horizontal="center" vertical="center" wrapText="1"/>
      <protection/>
    </xf>
    <xf numFmtId="0" fontId="11" fillId="0" borderId="53" xfId="64" applyFont="1" applyFill="1" applyBorder="1" applyAlignment="1" applyProtection="1">
      <alignment horizontal="center" vertical="center" wrapText="1"/>
      <protection/>
    </xf>
    <xf numFmtId="0" fontId="11" fillId="0" borderId="68" xfId="64" applyFont="1" applyFill="1" applyBorder="1" applyAlignment="1" applyProtection="1">
      <alignment horizontal="center" vertical="center" wrapText="1"/>
      <protection/>
    </xf>
    <xf numFmtId="0" fontId="6" fillId="0" borderId="69" xfId="64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right"/>
      <protection/>
    </xf>
    <xf numFmtId="0" fontId="0" fillId="0" borderId="70" xfId="0" applyBorder="1" applyAlignment="1">
      <alignment/>
    </xf>
    <xf numFmtId="0" fontId="6" fillId="0" borderId="6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39" xfId="0" applyFont="1" applyFill="1" applyBorder="1" applyAlignment="1" applyProtection="1" quotePrefix="1">
      <alignment horizontal="center" vertical="center"/>
      <protection/>
    </xf>
    <xf numFmtId="0" fontId="6" fillId="0" borderId="71" xfId="0" applyFont="1" applyFill="1" applyBorder="1" applyAlignment="1" applyProtection="1" quotePrefix="1">
      <alignment horizontal="center" vertical="center"/>
      <protection/>
    </xf>
    <xf numFmtId="0" fontId="0" fillId="0" borderId="71" xfId="0" applyBorder="1" applyAlignment="1">
      <alignment vertical="center"/>
    </xf>
    <xf numFmtId="0" fontId="6" fillId="0" borderId="64" xfId="0" applyFont="1" applyFill="1" applyBorder="1" applyAlignment="1" applyProtection="1">
      <alignment horizontal="center" vertical="center" wrapText="1"/>
      <protection/>
    </xf>
    <xf numFmtId="0" fontId="6" fillId="0" borderId="4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52" xfId="0" applyFont="1" applyFill="1" applyBorder="1" applyAlignment="1" applyProtection="1">
      <alignment horizontal="center" vertical="center" wrapText="1"/>
      <protection/>
    </xf>
    <xf numFmtId="0" fontId="0" fillId="0" borderId="52" xfId="0" applyBorder="1" applyAlignment="1">
      <alignment horizontal="center" vertical="center" wrapText="1"/>
    </xf>
    <xf numFmtId="0" fontId="0" fillId="0" borderId="0" xfId="0" applyBorder="1" applyAlignment="1">
      <alignment horizontal="right" vertical="top"/>
    </xf>
    <xf numFmtId="0" fontId="6" fillId="0" borderId="0" xfId="63" applyFont="1" applyFill="1" applyBorder="1" applyAlignment="1" applyProtection="1">
      <alignment horizontal="center" vertical="center" wrapText="1"/>
      <protection/>
    </xf>
    <xf numFmtId="0" fontId="0" fillId="0" borderId="49" xfId="0" applyBorder="1" applyAlignment="1">
      <alignment/>
    </xf>
    <xf numFmtId="49" fontId="6" fillId="0" borderId="72" xfId="63" applyNumberFormat="1" applyFont="1" applyFill="1" applyBorder="1" applyAlignment="1" applyProtection="1">
      <alignment horizontal="center" vertical="center"/>
      <protection/>
    </xf>
    <xf numFmtId="49" fontId="6" fillId="0" borderId="73" xfId="63" applyNumberFormat="1" applyFont="1" applyFill="1" applyBorder="1" applyAlignment="1" applyProtection="1">
      <alignment horizontal="center" vertical="center"/>
      <protection/>
    </xf>
    <xf numFmtId="0" fontId="0" fillId="0" borderId="73" xfId="0" applyBorder="1" applyAlignment="1">
      <alignment/>
    </xf>
    <xf numFmtId="0" fontId="4" fillId="0" borderId="70" xfId="63" applyFont="1" applyFill="1" applyBorder="1" applyAlignment="1" applyProtection="1">
      <alignment horizontal="right"/>
      <protection/>
    </xf>
    <xf numFmtId="1" fontId="6" fillId="0" borderId="69" xfId="63" applyNumberFormat="1" applyFont="1" applyFill="1" applyBorder="1" applyAlignment="1" applyProtection="1">
      <alignment horizontal="center" vertical="center" wrapText="1"/>
      <protection/>
    </xf>
    <xf numFmtId="1" fontId="6" fillId="0" borderId="0" xfId="63" applyNumberFormat="1" applyFont="1" applyFill="1" applyBorder="1" applyAlignment="1" applyProtection="1">
      <alignment horizontal="center" vertical="center" wrapText="1"/>
      <protection/>
    </xf>
    <xf numFmtId="0" fontId="6" fillId="0" borderId="64" xfId="63" applyFont="1" applyFill="1" applyBorder="1" applyAlignment="1" applyProtection="1">
      <alignment horizontal="center" vertical="center" wrapText="1"/>
      <protection/>
    </xf>
    <xf numFmtId="0" fontId="6" fillId="0" borderId="49" xfId="63" applyFont="1" applyFill="1" applyBorder="1" applyAlignment="1" applyProtection="1">
      <alignment horizontal="center" vertical="center" wrapText="1"/>
      <protection/>
    </xf>
    <xf numFmtId="172" fontId="5" fillId="0" borderId="0" xfId="0" applyNumberFormat="1" applyFont="1" applyFill="1" applyAlignment="1" applyProtection="1">
      <alignment horizontal="center" vertical="center" wrapText="1"/>
      <protection locked="0"/>
    </xf>
    <xf numFmtId="1" fontId="22" fillId="0" borderId="0" xfId="63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172" fontId="5" fillId="0" borderId="0" xfId="0" applyNumberFormat="1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 2" xfId="59"/>
    <cellStyle name="Normál 3" xfId="60"/>
    <cellStyle name="Normál 4" xfId="61"/>
    <cellStyle name="Normál 5" xfId="62"/>
    <cellStyle name="Normál 6" xfId="63"/>
    <cellStyle name="Normál_KVRENMUNKA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NDM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M_TARTALOMJEGYZÉK"/>
      <sheetName val="RM_ALAPADATOK"/>
      <sheetName val="RM_ÖSSZEFÜGGÉSEK"/>
      <sheetName val="RM_1.1.sz.mell."/>
      <sheetName val="RM_1.2.sz.mell"/>
      <sheetName val="RM_1.3.sz.mell."/>
      <sheetName val="RM_1.4.sz.mell."/>
      <sheetName val="RM_2.1.sz.mell."/>
      <sheetName val="RM_2.2.sz.mell."/>
      <sheetName val="RM_ELLENŐRZÉS"/>
      <sheetName val="RM_3.sz.mell."/>
      <sheetName val="RM_4.sz.mell."/>
      <sheetName val="RM_5.1.sz.mell"/>
      <sheetName val="RM_5.1.1.sz.mell"/>
      <sheetName val="RM_5.1.2.sz.mell"/>
      <sheetName val="RM_5.1.3.sz.mell"/>
      <sheetName val="RM_5.2.sz.mell"/>
      <sheetName val="RM_5.2.1.sz.mell"/>
      <sheetName val="RM_5.2.2.sz.mell"/>
      <sheetName val="RM_5.2.3.sz.mell"/>
      <sheetName val="RM_5.3.sz.mell"/>
      <sheetName val="RM_5.3.1.sz.mell"/>
      <sheetName val="RM_5.3.2.sz.mell"/>
      <sheetName val="RM_5.3.3.sz.mell"/>
      <sheetName val="RM_5.4.sz.mell"/>
      <sheetName val="RM_5.4.1.sz.mell"/>
      <sheetName val="RM_5.4.2.sz.mell"/>
      <sheetName val="RM_5.4.3.sz.mell"/>
      <sheetName val="RM_5.5.sz.mell"/>
      <sheetName val="RM_5.5.1.sz.mell"/>
      <sheetName val="RM_5.5.2.sz.mell"/>
      <sheetName val="RM_5.5.3.sz.mell"/>
      <sheetName val="RM_5.6.sz.mell"/>
      <sheetName val="RM_5.6.1.sz.mell"/>
      <sheetName val="RM_5.6.2.sz.mell"/>
      <sheetName val="RM_5.6.3.sz.mell"/>
      <sheetName val="RM_5.7.sz.mell"/>
      <sheetName val="RM_5.7.1.sz.mell"/>
      <sheetName val="RM_5.7.2.sz.mell"/>
      <sheetName val="RM_5.7.3.sz.mell"/>
      <sheetName val="RM_5.8.sz.mell"/>
      <sheetName val="RM_5.8.1.sz.mell"/>
      <sheetName val="RM_5.8.2.sz.mell"/>
      <sheetName val="RM_5.8.3.sz.mell"/>
      <sheetName val="RM_5.9.sz.mell"/>
      <sheetName val="RM_5.9.1.sz.mell"/>
      <sheetName val="RM_5.9.2.sz.mell"/>
      <sheetName val="RM_5.9.3.sz.mell"/>
      <sheetName val="RM_5.10.sz.mell"/>
      <sheetName val="RM_5.10.1.sz.mell"/>
      <sheetName val="RM_5.10.2.sz.mell"/>
      <sheetName val="RM_5.10.3.sz.mell"/>
      <sheetName val="RM_5.11.sz.mell"/>
      <sheetName val="RM_5.11.1.sz.mell"/>
      <sheetName val="RM_5.11.2.sz.mell"/>
      <sheetName val="RM_5.11.3.sz.mell"/>
      <sheetName val="RM_5.12.sz.mell"/>
      <sheetName val="RM_5.12.1.sz.mell"/>
      <sheetName val="RM_5.12.2.sz.mell"/>
      <sheetName val="RM_5.12.3.sz.mell"/>
      <sheetName val="RM_6.sz.mell"/>
      <sheetName val="Munka1"/>
    </sheetNames>
    <sheetDataSet>
      <sheetData sheetId="2">
        <row r="6">
          <cell r="A6" t="str">
            <v>2019. évi eredeti előirányzat BEVÉTELEK</v>
          </cell>
        </row>
      </sheetData>
      <sheetData sheetId="10">
        <row r="5">
          <cell r="F5" t="str">
            <v>Eddigi módosítások összege 2019-ben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19.625" style="82" customWidth="1"/>
    <col min="2" max="2" width="75.875" style="82" customWidth="1"/>
    <col min="3" max="16384" width="9.375" style="82" customWidth="1"/>
  </cols>
  <sheetData>
    <row r="2" spans="2:3" ht="15.75">
      <c r="B2" s="314" t="s">
        <v>290</v>
      </c>
      <c r="C2" s="314"/>
    </row>
    <row r="3" spans="1:2" ht="12.75">
      <c r="A3" s="84"/>
      <c r="B3" s="84"/>
    </row>
    <row r="4" spans="1:4" ht="12.75">
      <c r="A4" s="84"/>
      <c r="B4" s="84"/>
      <c r="C4" s="91"/>
      <c r="D4" s="91"/>
    </row>
    <row r="5" spans="1:5" ht="12.75">
      <c r="A5" s="84"/>
      <c r="B5" s="91" t="s">
        <v>274</v>
      </c>
      <c r="C5" s="91"/>
      <c r="D5" s="91"/>
      <c r="E5" s="91"/>
    </row>
    <row r="6" spans="1:5" ht="12.75">
      <c r="A6" s="84"/>
      <c r="B6" s="91"/>
      <c r="C6" s="91"/>
      <c r="D6" s="91"/>
      <c r="E6" s="91"/>
    </row>
    <row r="7" spans="1:5" ht="12.75">
      <c r="A7" s="84"/>
      <c r="B7" s="91"/>
      <c r="C7" s="91"/>
      <c r="D7" s="91"/>
      <c r="E7" s="91"/>
    </row>
    <row r="8" spans="1:5" ht="12.75">
      <c r="A8" s="84"/>
      <c r="B8" s="91"/>
      <c r="C8" s="91"/>
      <c r="D8" s="91"/>
      <c r="E8" s="91"/>
    </row>
    <row r="9" spans="1:5" ht="12.75">
      <c r="A9" s="84"/>
      <c r="B9" s="91"/>
      <c r="C9" s="91"/>
      <c r="D9" s="91"/>
      <c r="E9" s="91"/>
    </row>
    <row r="10" spans="1:2" s="85" customFormat="1" ht="20.25" customHeight="1">
      <c r="A10" s="99" t="s">
        <v>275</v>
      </c>
      <c r="B10" s="99" t="s">
        <v>276</v>
      </c>
    </row>
    <row r="11" spans="1:2" s="85" customFormat="1" ht="19.5" customHeight="1">
      <c r="A11" s="99" t="s">
        <v>3</v>
      </c>
      <c r="B11" s="93" t="s">
        <v>80</v>
      </c>
    </row>
    <row r="12" spans="1:2" ht="19.5" customHeight="1">
      <c r="A12" s="100" t="s">
        <v>4</v>
      </c>
      <c r="B12" s="101" t="s">
        <v>293</v>
      </c>
    </row>
    <row r="13" spans="1:2" ht="19.5" customHeight="1">
      <c r="A13" s="100" t="s">
        <v>5</v>
      </c>
      <c r="B13" s="101" t="s">
        <v>270</v>
      </c>
    </row>
    <row r="14" spans="1:2" ht="19.5" customHeight="1">
      <c r="A14" s="100" t="s">
        <v>6</v>
      </c>
      <c r="B14" s="101" t="s">
        <v>271</v>
      </c>
    </row>
    <row r="15" spans="1:2" ht="19.5" customHeight="1">
      <c r="A15" s="100" t="s">
        <v>7</v>
      </c>
      <c r="B15" s="101" t="s">
        <v>272</v>
      </c>
    </row>
    <row r="16" spans="1:2" s="85" customFormat="1" ht="19.5" customHeight="1">
      <c r="A16" s="100" t="s">
        <v>8</v>
      </c>
      <c r="B16" s="93" t="s">
        <v>273</v>
      </c>
    </row>
    <row r="17" spans="1:2" s="85" customFormat="1" ht="19.5" customHeight="1">
      <c r="A17" s="89"/>
      <c r="B17" s="86"/>
    </row>
    <row r="18" spans="1:2" ht="33.75" customHeight="1">
      <c r="A18" s="87"/>
      <c r="B18" s="90"/>
    </row>
    <row r="19" spans="1:2" ht="19.5" customHeight="1">
      <c r="A19" s="87"/>
      <c r="B19" s="88"/>
    </row>
    <row r="20" spans="1:2" ht="15">
      <c r="A20" s="88"/>
      <c r="B20" s="88"/>
    </row>
    <row r="21" spans="1:2" ht="12.75">
      <c r="A21" s="83"/>
      <c r="B21" s="83"/>
    </row>
  </sheetData>
  <sheetProtection/>
  <mergeCells count="1">
    <mergeCell ref="B2:C2"/>
  </mergeCells>
  <printOptions/>
  <pageMargins left="1.0236220472440944" right="0.7480314960629921" top="0.984251968503937" bottom="0.984251968503937" header="0.5118110236220472" footer="0.5118110236220472"/>
  <pageSetup firstPageNumber="13" useFirstPageNumber="1"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0"/>
  <sheetViews>
    <sheetView zoomScale="154" zoomScaleNormal="154" zoomScaleSheetLayoutView="125" zoomScalePageLayoutView="118" workbookViewId="0" topLeftCell="C100">
      <selection activeCell="J108" sqref="J108"/>
    </sheetView>
  </sheetViews>
  <sheetFormatPr defaultColWidth="9.00390625" defaultRowHeight="12.75"/>
  <cols>
    <col min="1" max="1" width="9.50390625" style="142" customWidth="1"/>
    <col min="2" max="2" width="63.875" style="142" customWidth="1"/>
    <col min="3" max="5" width="12.875" style="143" customWidth="1"/>
    <col min="6" max="6" width="12.125" style="220" customWidth="1"/>
    <col min="7" max="7" width="13.50390625" style="117" bestFit="1" customWidth="1"/>
    <col min="8" max="10" width="12.625" style="117" bestFit="1" customWidth="1"/>
    <col min="11" max="16384" width="9.375" style="117" customWidth="1"/>
  </cols>
  <sheetData>
    <row r="1" spans="1:6" ht="15.75" customHeight="1">
      <c r="A1" s="315" t="s">
        <v>279</v>
      </c>
      <c r="B1" s="315"/>
      <c r="C1" s="315"/>
      <c r="D1" s="315"/>
      <c r="E1" s="315"/>
      <c r="F1" s="315"/>
    </row>
    <row r="2" spans="1:10" ht="15.75" customHeight="1">
      <c r="A2" s="179"/>
      <c r="B2" s="325" t="s">
        <v>302</v>
      </c>
      <c r="C2" s="325"/>
      <c r="D2" s="325"/>
      <c r="E2" s="325"/>
      <c r="F2" s="325"/>
      <c r="G2" s="324"/>
      <c r="H2" s="324"/>
      <c r="I2" s="324"/>
      <c r="J2" s="324"/>
    </row>
    <row r="3" spans="1:10" ht="15.75" customHeight="1" thickBot="1">
      <c r="A3" s="316" t="s">
        <v>280</v>
      </c>
      <c r="B3" s="316"/>
      <c r="C3" s="283"/>
      <c r="D3" s="283"/>
      <c r="E3" s="283"/>
      <c r="F3" s="284"/>
      <c r="H3" s="284"/>
      <c r="J3" s="284" t="s">
        <v>301</v>
      </c>
    </row>
    <row r="4" spans="1:10" ht="37.5" customHeight="1">
      <c r="A4" s="317" t="s">
        <v>22</v>
      </c>
      <c r="B4" s="319" t="s">
        <v>281</v>
      </c>
      <c r="C4" s="321" t="s">
        <v>303</v>
      </c>
      <c r="D4" s="322"/>
      <c r="E4" s="322"/>
      <c r="F4" s="322"/>
      <c r="G4" s="323"/>
      <c r="H4" s="323"/>
      <c r="I4" s="324"/>
      <c r="J4" s="324"/>
    </row>
    <row r="5" spans="1:10" s="119" customFormat="1" ht="32.25" customHeight="1" thickBot="1">
      <c r="A5" s="318"/>
      <c r="B5" s="320"/>
      <c r="C5" s="279" t="s">
        <v>277</v>
      </c>
      <c r="D5" s="280" t="s">
        <v>278</v>
      </c>
      <c r="E5" s="281" t="s">
        <v>298</v>
      </c>
      <c r="F5" s="282" t="s">
        <v>299</v>
      </c>
      <c r="G5" s="281" t="s">
        <v>298</v>
      </c>
      <c r="H5" s="282" t="s">
        <v>342</v>
      </c>
      <c r="I5" s="281" t="s">
        <v>298</v>
      </c>
      <c r="J5" s="282" t="s">
        <v>352</v>
      </c>
    </row>
    <row r="6" spans="1:10" s="121" customFormat="1" ht="12" customHeight="1" thickBot="1">
      <c r="A6" s="120" t="s">
        <v>3</v>
      </c>
      <c r="B6" s="9" t="s">
        <v>85</v>
      </c>
      <c r="C6" s="31">
        <f aca="true" t="shared" si="0" ref="C6:H6">+C7+C8+C9+C10+C11+C12</f>
        <v>90459999</v>
      </c>
      <c r="D6" s="31">
        <f t="shared" si="0"/>
        <v>90459999</v>
      </c>
      <c r="E6" s="31">
        <f t="shared" si="0"/>
        <v>0</v>
      </c>
      <c r="F6" s="209">
        <f t="shared" si="0"/>
        <v>90459999</v>
      </c>
      <c r="G6" s="31">
        <f t="shared" si="0"/>
        <v>3288255</v>
      </c>
      <c r="H6" s="209">
        <f t="shared" si="0"/>
        <v>93748254</v>
      </c>
      <c r="I6" s="31">
        <f>+I7+I8+I9+I10+I11+I12</f>
        <v>0</v>
      </c>
      <c r="J6" s="209">
        <f>+J7+J8+J9+J10+J11+J12</f>
        <v>93748254</v>
      </c>
    </row>
    <row r="7" spans="1:10" s="121" customFormat="1" ht="12" customHeight="1">
      <c r="A7" s="122" t="s">
        <v>34</v>
      </c>
      <c r="B7" s="56" t="s">
        <v>86</v>
      </c>
      <c r="C7" s="34">
        <v>23452425</v>
      </c>
      <c r="D7" s="210">
        <v>23452425</v>
      </c>
      <c r="E7" s="34">
        <f>SUM(F7-D7)</f>
        <v>0</v>
      </c>
      <c r="F7" s="210">
        <v>23452425</v>
      </c>
      <c r="G7" s="34">
        <f aca="true" t="shared" si="1" ref="G7:G12">SUM(H7-F7)</f>
        <v>1256000</v>
      </c>
      <c r="H7" s="210">
        <v>24708425</v>
      </c>
      <c r="I7" s="34">
        <f aca="true" t="shared" si="2" ref="I7:I12">SUM(J7-H7)</f>
        <v>0</v>
      </c>
      <c r="J7" s="210">
        <v>24708425</v>
      </c>
    </row>
    <row r="8" spans="1:10" s="121" customFormat="1" ht="12" customHeight="1">
      <c r="A8" s="123" t="s">
        <v>35</v>
      </c>
      <c r="B8" s="57" t="s">
        <v>87</v>
      </c>
      <c r="C8" s="34">
        <v>42765300</v>
      </c>
      <c r="D8" s="211">
        <v>42765300</v>
      </c>
      <c r="E8" s="34">
        <f>SUM(F8-D8)</f>
        <v>0</v>
      </c>
      <c r="F8" s="211">
        <v>42765300</v>
      </c>
      <c r="G8" s="34">
        <f t="shared" si="1"/>
        <v>585000</v>
      </c>
      <c r="H8" s="211">
        <v>43350300</v>
      </c>
      <c r="I8" s="34">
        <f t="shared" si="2"/>
        <v>0</v>
      </c>
      <c r="J8" s="211">
        <v>43350300</v>
      </c>
    </row>
    <row r="9" spans="1:10" s="121" customFormat="1" ht="12" customHeight="1">
      <c r="A9" s="123" t="s">
        <v>36</v>
      </c>
      <c r="B9" s="57" t="s">
        <v>88</v>
      </c>
      <c r="C9" s="34">
        <v>22311114</v>
      </c>
      <c r="D9" s="211">
        <v>22311114</v>
      </c>
      <c r="E9" s="34">
        <f>SUM(F9-D9)</f>
        <v>0</v>
      </c>
      <c r="F9" s="211">
        <v>22311114</v>
      </c>
      <c r="G9" s="34">
        <f t="shared" si="1"/>
        <v>1302000</v>
      </c>
      <c r="H9" s="211">
        <v>23613114</v>
      </c>
      <c r="I9" s="34">
        <f t="shared" si="2"/>
        <v>0</v>
      </c>
      <c r="J9" s="211">
        <v>23613114</v>
      </c>
    </row>
    <row r="10" spans="1:10" s="121" customFormat="1" ht="12" customHeight="1">
      <c r="A10" s="123" t="s">
        <v>37</v>
      </c>
      <c r="B10" s="57" t="s">
        <v>89</v>
      </c>
      <c r="C10" s="34">
        <v>1931160</v>
      </c>
      <c r="D10" s="211">
        <v>1931160</v>
      </c>
      <c r="E10" s="34">
        <f>SUM(F10-D10)</f>
        <v>0</v>
      </c>
      <c r="F10" s="211">
        <v>1931160</v>
      </c>
      <c r="G10" s="34">
        <f t="shared" si="1"/>
        <v>65000</v>
      </c>
      <c r="H10" s="211">
        <v>1996160</v>
      </c>
      <c r="I10" s="34">
        <f t="shared" si="2"/>
        <v>0</v>
      </c>
      <c r="J10" s="211">
        <v>1996160</v>
      </c>
    </row>
    <row r="11" spans="1:10" s="121" customFormat="1" ht="12" customHeight="1">
      <c r="A11" s="123" t="s">
        <v>54</v>
      </c>
      <c r="B11" s="57" t="s">
        <v>90</v>
      </c>
      <c r="C11" s="34">
        <v>0</v>
      </c>
      <c r="D11" s="211"/>
      <c r="E11" s="34"/>
      <c r="F11" s="33"/>
      <c r="G11" s="34">
        <f t="shared" si="1"/>
        <v>0</v>
      </c>
      <c r="H11" s="33"/>
      <c r="I11" s="34">
        <f t="shared" si="2"/>
        <v>0</v>
      </c>
      <c r="J11" s="33"/>
    </row>
    <row r="12" spans="1:10" s="121" customFormat="1" ht="12" customHeight="1" thickBot="1">
      <c r="A12" s="124" t="s">
        <v>38</v>
      </c>
      <c r="B12" s="58" t="s">
        <v>91</v>
      </c>
      <c r="C12" s="34"/>
      <c r="D12" s="211"/>
      <c r="E12" s="34"/>
      <c r="F12" s="33"/>
      <c r="G12" s="34">
        <f t="shared" si="1"/>
        <v>80255</v>
      </c>
      <c r="H12" s="33">
        <v>80255</v>
      </c>
      <c r="I12" s="34">
        <f t="shared" si="2"/>
        <v>0</v>
      </c>
      <c r="J12" s="33">
        <v>80255</v>
      </c>
    </row>
    <row r="13" spans="1:10" s="121" customFormat="1" ht="12" customHeight="1" thickBot="1">
      <c r="A13" s="120" t="s">
        <v>4</v>
      </c>
      <c r="B13" s="27" t="s">
        <v>92</v>
      </c>
      <c r="C13" s="31">
        <f>+C14+C15+C16+C17+C18</f>
        <v>4042000</v>
      </c>
      <c r="D13" s="31">
        <f>+D14+D15+D16+D17+D18</f>
        <v>4042000</v>
      </c>
      <c r="E13" s="31">
        <f>+E14+E15+E16+E17+E18</f>
        <v>0</v>
      </c>
      <c r="F13" s="222">
        <f>SUM(F14:F19)</f>
        <v>4042000</v>
      </c>
      <c r="G13" s="31">
        <f>+G14+G15+G16+G17+G18</f>
        <v>0</v>
      </c>
      <c r="H13" s="222">
        <f>SUM(H14:H19)</f>
        <v>4042000</v>
      </c>
      <c r="I13" s="31">
        <f>+I14+I15+I16+I17+I18</f>
        <v>0</v>
      </c>
      <c r="J13" s="222">
        <f>SUM(J14:J19)</f>
        <v>4042000</v>
      </c>
    </row>
    <row r="14" spans="1:10" s="121" customFormat="1" ht="12" customHeight="1">
      <c r="A14" s="122" t="s">
        <v>40</v>
      </c>
      <c r="B14" s="56" t="s">
        <v>93</v>
      </c>
      <c r="C14" s="34"/>
      <c r="D14" s="215"/>
      <c r="E14" s="34"/>
      <c r="F14" s="34"/>
      <c r="G14" s="34"/>
      <c r="H14" s="34"/>
      <c r="I14" s="34"/>
      <c r="J14" s="34"/>
    </row>
    <row r="15" spans="1:10" s="121" customFormat="1" ht="12" customHeight="1">
      <c r="A15" s="123" t="s">
        <v>41</v>
      </c>
      <c r="B15" s="57" t="s">
        <v>94</v>
      </c>
      <c r="C15" s="34"/>
      <c r="D15" s="213"/>
      <c r="E15" s="33"/>
      <c r="F15" s="33"/>
      <c r="G15" s="33"/>
      <c r="H15" s="33"/>
      <c r="I15" s="33"/>
      <c r="J15" s="33"/>
    </row>
    <row r="16" spans="1:10" s="121" customFormat="1" ht="12" customHeight="1">
      <c r="A16" s="123" t="s">
        <v>42</v>
      </c>
      <c r="B16" s="57" t="s">
        <v>263</v>
      </c>
      <c r="C16" s="34">
        <v>669000</v>
      </c>
      <c r="D16" s="213">
        <v>669000</v>
      </c>
      <c r="E16" s="33"/>
      <c r="F16" s="33">
        <v>669000</v>
      </c>
      <c r="G16" s="33"/>
      <c r="H16" s="33">
        <v>669000</v>
      </c>
      <c r="I16" s="33"/>
      <c r="J16" s="33">
        <v>669000</v>
      </c>
    </row>
    <row r="17" spans="1:10" s="121" customFormat="1" ht="12" customHeight="1">
      <c r="A17" s="123" t="s">
        <v>43</v>
      </c>
      <c r="B17" s="57" t="s">
        <v>264</v>
      </c>
      <c r="C17" s="34"/>
      <c r="D17" s="213"/>
      <c r="E17" s="33"/>
      <c r="F17" s="33"/>
      <c r="G17" s="33"/>
      <c r="H17" s="33"/>
      <c r="I17" s="33"/>
      <c r="J17" s="33"/>
    </row>
    <row r="18" spans="1:10" s="121" customFormat="1" ht="12" customHeight="1">
      <c r="A18" s="123" t="s">
        <v>44</v>
      </c>
      <c r="B18" s="57" t="s">
        <v>95</v>
      </c>
      <c r="C18" s="34">
        <v>3373000</v>
      </c>
      <c r="D18" s="213">
        <v>3373000</v>
      </c>
      <c r="E18" s="33"/>
      <c r="F18" s="33">
        <v>3373000</v>
      </c>
      <c r="G18" s="33"/>
      <c r="H18" s="33">
        <v>3373000</v>
      </c>
      <c r="I18" s="33"/>
      <c r="J18" s="33">
        <v>3373000</v>
      </c>
    </row>
    <row r="19" spans="1:10" s="121" customFormat="1" ht="12" customHeight="1" thickBot="1">
      <c r="A19" s="124"/>
      <c r="B19" s="29" t="s">
        <v>96</v>
      </c>
      <c r="C19" s="34"/>
      <c r="D19" s="214"/>
      <c r="E19" s="35"/>
      <c r="F19" s="35"/>
      <c r="G19" s="35"/>
      <c r="H19" s="35"/>
      <c r="I19" s="35"/>
      <c r="J19" s="35"/>
    </row>
    <row r="20" spans="1:10" s="121" customFormat="1" ht="12" customHeight="1" thickBot="1">
      <c r="A20" s="120" t="s">
        <v>5</v>
      </c>
      <c r="B20" s="9" t="s">
        <v>97</v>
      </c>
      <c r="C20" s="31">
        <f aca="true" t="shared" si="3" ref="C20:H20">+C21+C22+C23+C24+C25</f>
        <v>0</v>
      </c>
      <c r="D20" s="31">
        <f t="shared" si="3"/>
        <v>0</v>
      </c>
      <c r="E20" s="31">
        <f t="shared" si="3"/>
        <v>0</v>
      </c>
      <c r="F20" s="31">
        <f t="shared" si="3"/>
        <v>0</v>
      </c>
      <c r="G20" s="31">
        <f t="shared" si="3"/>
        <v>107138010</v>
      </c>
      <c r="H20" s="31">
        <f t="shared" si="3"/>
        <v>107138010</v>
      </c>
      <c r="I20" s="31">
        <f>+I21+I22+I23+I24+I25</f>
        <v>113687595</v>
      </c>
      <c r="J20" s="31">
        <f>+J21+J22+J23+J24+J25</f>
        <v>220825605</v>
      </c>
    </row>
    <row r="21" spans="1:10" s="121" customFormat="1" ht="12" customHeight="1">
      <c r="A21" s="122" t="s">
        <v>23</v>
      </c>
      <c r="B21" s="56" t="s">
        <v>98</v>
      </c>
      <c r="C21" s="34"/>
      <c r="D21" s="215"/>
      <c r="E21" s="34"/>
      <c r="F21" s="34"/>
      <c r="G21" s="34"/>
      <c r="H21" s="34"/>
      <c r="I21" s="34"/>
      <c r="J21" s="34"/>
    </row>
    <row r="22" spans="1:10" s="121" customFormat="1" ht="12" customHeight="1">
      <c r="A22" s="123" t="s">
        <v>24</v>
      </c>
      <c r="B22" s="57" t="s">
        <v>99</v>
      </c>
      <c r="C22" s="33"/>
      <c r="D22" s="213"/>
      <c r="E22" s="33"/>
      <c r="F22" s="33"/>
      <c r="G22" s="33"/>
      <c r="H22" s="33"/>
      <c r="I22" s="33"/>
      <c r="J22" s="33"/>
    </row>
    <row r="23" spans="1:10" s="121" customFormat="1" ht="12" customHeight="1">
      <c r="A23" s="123" t="s">
        <v>25</v>
      </c>
      <c r="B23" s="57" t="s">
        <v>265</v>
      </c>
      <c r="C23" s="33"/>
      <c r="D23" s="213"/>
      <c r="E23" s="33"/>
      <c r="F23" s="33"/>
      <c r="G23" s="33"/>
      <c r="H23" s="33"/>
      <c r="I23" s="33"/>
      <c r="J23" s="33"/>
    </row>
    <row r="24" spans="1:10" s="121" customFormat="1" ht="12" customHeight="1">
      <c r="A24" s="123" t="s">
        <v>26</v>
      </c>
      <c r="B24" s="57" t="s">
        <v>266</v>
      </c>
      <c r="C24" s="33"/>
      <c r="D24" s="213"/>
      <c r="E24" s="33"/>
      <c r="F24" s="33"/>
      <c r="G24" s="33"/>
      <c r="H24" s="33"/>
      <c r="I24" s="33"/>
      <c r="J24" s="33"/>
    </row>
    <row r="25" spans="1:10" s="121" customFormat="1" ht="12" customHeight="1">
      <c r="A25" s="123" t="s">
        <v>57</v>
      </c>
      <c r="B25" s="57" t="s">
        <v>100</v>
      </c>
      <c r="C25" s="33"/>
      <c r="D25" s="213"/>
      <c r="E25" s="33"/>
      <c r="F25" s="33"/>
      <c r="G25" s="33">
        <v>107138010</v>
      </c>
      <c r="H25" s="33">
        <v>107138010</v>
      </c>
      <c r="I25" s="33">
        <v>113687595</v>
      </c>
      <c r="J25" s="33">
        <v>220825605</v>
      </c>
    </row>
    <row r="26" spans="1:10" s="121" customFormat="1" ht="12" customHeight="1" thickBot="1">
      <c r="A26" s="124" t="s">
        <v>58</v>
      </c>
      <c r="B26" s="29" t="s">
        <v>101</v>
      </c>
      <c r="C26" s="35"/>
      <c r="D26" s="214"/>
      <c r="E26" s="35"/>
      <c r="F26" s="214"/>
      <c r="G26" s="35">
        <v>107138010</v>
      </c>
      <c r="H26" s="214">
        <v>107138010</v>
      </c>
      <c r="I26" s="35">
        <v>113687595</v>
      </c>
      <c r="J26" s="214">
        <v>220825605</v>
      </c>
    </row>
    <row r="27" spans="1:10" s="121" customFormat="1" ht="12" customHeight="1" thickBot="1">
      <c r="A27" s="120" t="s">
        <v>59</v>
      </c>
      <c r="B27" s="9" t="s">
        <v>102</v>
      </c>
      <c r="C27" s="37">
        <f aca="true" t="shared" si="4" ref="C27:H27">+C28+C31+C32+C33</f>
        <v>21200000</v>
      </c>
      <c r="D27" s="37">
        <f t="shared" si="4"/>
        <v>21200000</v>
      </c>
      <c r="E27" s="37">
        <f t="shared" si="4"/>
        <v>0</v>
      </c>
      <c r="F27" s="37">
        <f t="shared" si="4"/>
        <v>21200000</v>
      </c>
      <c r="G27" s="37">
        <f t="shared" si="4"/>
        <v>0</v>
      </c>
      <c r="H27" s="37">
        <f t="shared" si="4"/>
        <v>21200000</v>
      </c>
      <c r="I27" s="37">
        <f>+I28+I31+I32+I33</f>
        <v>1500000</v>
      </c>
      <c r="J27" s="37">
        <f>+J28+J31+J32+J33</f>
        <v>22700000</v>
      </c>
    </row>
    <row r="28" spans="1:10" s="121" customFormat="1" ht="12" customHeight="1">
      <c r="A28" s="122" t="s">
        <v>103</v>
      </c>
      <c r="B28" s="56" t="s">
        <v>109</v>
      </c>
      <c r="C28" s="54">
        <v>18600000</v>
      </c>
      <c r="D28" s="54">
        <v>18600000</v>
      </c>
      <c r="E28" s="34">
        <f>SUM(F28-D28)</f>
        <v>0</v>
      </c>
      <c r="F28" s="54">
        <v>18600000</v>
      </c>
      <c r="G28" s="34">
        <f>SUM(H28-F28)</f>
        <v>0</v>
      </c>
      <c r="H28" s="54">
        <v>18600000</v>
      </c>
      <c r="I28" s="34">
        <f>SUM(J28-H28)</f>
        <v>0</v>
      </c>
      <c r="J28" s="54">
        <v>18600000</v>
      </c>
    </row>
    <row r="29" spans="1:10" s="121" customFormat="1" ht="12" customHeight="1">
      <c r="A29" s="123" t="s">
        <v>104</v>
      </c>
      <c r="B29" s="57" t="s">
        <v>110</v>
      </c>
      <c r="C29" s="33">
        <v>1600000</v>
      </c>
      <c r="D29" s="33">
        <v>1600000</v>
      </c>
      <c r="E29" s="34">
        <f>SUM(F29-D29)</f>
        <v>0</v>
      </c>
      <c r="F29" s="33">
        <v>1600000</v>
      </c>
      <c r="G29" s="34">
        <f>SUM(H29-F29)</f>
        <v>0</v>
      </c>
      <c r="H29" s="33">
        <v>1600000</v>
      </c>
      <c r="I29" s="34">
        <f>SUM(J29-H29)</f>
        <v>0</v>
      </c>
      <c r="J29" s="33">
        <v>1600000</v>
      </c>
    </row>
    <row r="30" spans="1:10" s="121" customFormat="1" ht="12" customHeight="1">
      <c r="A30" s="123" t="s">
        <v>105</v>
      </c>
      <c r="B30" s="57" t="s">
        <v>297</v>
      </c>
      <c r="C30" s="33">
        <v>17000000</v>
      </c>
      <c r="D30" s="33">
        <v>17000000</v>
      </c>
      <c r="E30" s="34">
        <f>SUM(F30-D30)</f>
        <v>0</v>
      </c>
      <c r="F30" s="33">
        <v>17000000</v>
      </c>
      <c r="G30" s="34">
        <f>SUM(H30-F30)</f>
        <v>0</v>
      </c>
      <c r="H30" s="33">
        <v>17000000</v>
      </c>
      <c r="I30" s="34">
        <f>SUM(J30-H30)</f>
        <v>0</v>
      </c>
      <c r="J30" s="33">
        <v>17000000</v>
      </c>
    </row>
    <row r="31" spans="1:10" s="121" customFormat="1" ht="12" customHeight="1">
      <c r="A31" s="123" t="s">
        <v>106</v>
      </c>
      <c r="B31" s="57" t="s">
        <v>111</v>
      </c>
      <c r="C31" s="33">
        <v>2600000</v>
      </c>
      <c r="D31" s="33">
        <v>2600000</v>
      </c>
      <c r="E31" s="34">
        <f>SUM(F31-D31)</f>
        <v>0</v>
      </c>
      <c r="F31" s="33">
        <v>2600000</v>
      </c>
      <c r="G31" s="34">
        <f>SUM(H31-F31)</f>
        <v>0</v>
      </c>
      <c r="H31" s="33">
        <v>2600000</v>
      </c>
      <c r="I31" s="34">
        <v>1500000</v>
      </c>
      <c r="J31" s="33">
        <v>4100000</v>
      </c>
    </row>
    <row r="32" spans="1:10" s="121" customFormat="1" ht="12" customHeight="1">
      <c r="A32" s="123" t="s">
        <v>107</v>
      </c>
      <c r="B32" s="57" t="s">
        <v>112</v>
      </c>
      <c r="C32" s="33"/>
      <c r="D32" s="33"/>
      <c r="E32" s="34">
        <f>SUM(F32-D32)</f>
        <v>0</v>
      </c>
      <c r="F32" s="33"/>
      <c r="G32" s="34">
        <f>SUM(H32-F32)</f>
        <v>0</v>
      </c>
      <c r="H32" s="33"/>
      <c r="I32" s="34">
        <f>SUM(J32-H32)</f>
        <v>0</v>
      </c>
      <c r="J32" s="33"/>
    </row>
    <row r="33" spans="1:10" s="121" customFormat="1" ht="12" customHeight="1" thickBot="1">
      <c r="A33" s="124" t="s">
        <v>108</v>
      </c>
      <c r="B33" s="58" t="s">
        <v>113</v>
      </c>
      <c r="C33" s="35"/>
      <c r="D33" s="35"/>
      <c r="E33" s="34"/>
      <c r="F33" s="35"/>
      <c r="G33" s="34"/>
      <c r="H33" s="35"/>
      <c r="I33" s="34"/>
      <c r="J33" s="35"/>
    </row>
    <row r="34" spans="1:10" s="121" customFormat="1" ht="12" customHeight="1" thickBot="1">
      <c r="A34" s="120" t="s">
        <v>7</v>
      </c>
      <c r="B34" s="9" t="s">
        <v>114</v>
      </c>
      <c r="C34" s="31">
        <f aca="true" t="shared" si="5" ref="C34:H34">SUM(C35:C44)</f>
        <v>17541000</v>
      </c>
      <c r="D34" s="31">
        <f t="shared" si="5"/>
        <v>17541000</v>
      </c>
      <c r="E34" s="31">
        <f t="shared" si="5"/>
        <v>0</v>
      </c>
      <c r="F34" s="31">
        <f t="shared" si="5"/>
        <v>17541000</v>
      </c>
      <c r="G34" s="31">
        <f t="shared" si="5"/>
        <v>0</v>
      </c>
      <c r="H34" s="31">
        <f t="shared" si="5"/>
        <v>17541000</v>
      </c>
      <c r="I34" s="31">
        <f>SUM(I35:I44)</f>
        <v>118274291</v>
      </c>
      <c r="J34" s="31">
        <f>SUM(J35:J44)</f>
        <v>135815291</v>
      </c>
    </row>
    <row r="35" spans="1:10" s="121" customFormat="1" ht="12" customHeight="1">
      <c r="A35" s="122" t="s">
        <v>27</v>
      </c>
      <c r="B35" s="56" t="s">
        <v>117</v>
      </c>
      <c r="C35" s="34"/>
      <c r="D35" s="34"/>
      <c r="E35" s="34"/>
      <c r="F35" s="34"/>
      <c r="G35" s="34"/>
      <c r="H35" s="34"/>
      <c r="I35" s="34"/>
      <c r="J35" s="34"/>
    </row>
    <row r="36" spans="1:10" s="121" customFormat="1" ht="12" customHeight="1">
      <c r="A36" s="123" t="s">
        <v>28</v>
      </c>
      <c r="B36" s="57" t="s">
        <v>118</v>
      </c>
      <c r="C36" s="34">
        <v>5919000</v>
      </c>
      <c r="D36" s="33">
        <v>5919000</v>
      </c>
      <c r="E36" s="34"/>
      <c r="F36" s="33">
        <v>5919000</v>
      </c>
      <c r="G36" s="34"/>
      <c r="H36" s="33">
        <v>5919000</v>
      </c>
      <c r="I36" s="34"/>
      <c r="J36" s="33">
        <v>5919000</v>
      </c>
    </row>
    <row r="37" spans="1:10" s="121" customFormat="1" ht="12" customHeight="1">
      <c r="A37" s="123" t="s">
        <v>29</v>
      </c>
      <c r="B37" s="57" t="s">
        <v>119</v>
      </c>
      <c r="C37" s="34">
        <v>562000</v>
      </c>
      <c r="D37" s="33">
        <v>562000</v>
      </c>
      <c r="E37" s="34"/>
      <c r="F37" s="33">
        <v>562000</v>
      </c>
      <c r="G37" s="34"/>
      <c r="H37" s="33">
        <v>562000</v>
      </c>
      <c r="I37" s="34"/>
      <c r="J37" s="33">
        <v>562000</v>
      </c>
    </row>
    <row r="38" spans="1:10" s="121" customFormat="1" ht="12" customHeight="1">
      <c r="A38" s="123" t="s">
        <v>61</v>
      </c>
      <c r="B38" s="57" t="s">
        <v>120</v>
      </c>
      <c r="C38" s="34"/>
      <c r="D38" s="33"/>
      <c r="E38" s="34"/>
      <c r="F38" s="33"/>
      <c r="G38" s="34"/>
      <c r="H38" s="33"/>
      <c r="I38" s="34"/>
      <c r="J38" s="33"/>
    </row>
    <row r="39" spans="1:10" s="121" customFormat="1" ht="12" customHeight="1">
      <c r="A39" s="123" t="s">
        <v>62</v>
      </c>
      <c r="B39" s="57" t="s">
        <v>121</v>
      </c>
      <c r="C39" s="34">
        <v>10235000</v>
      </c>
      <c r="D39" s="33">
        <v>10235000</v>
      </c>
      <c r="E39" s="34"/>
      <c r="F39" s="33">
        <v>10235000</v>
      </c>
      <c r="G39" s="34"/>
      <c r="H39" s="33">
        <v>10235000</v>
      </c>
      <c r="I39" s="34"/>
      <c r="J39" s="33">
        <v>10235000</v>
      </c>
    </row>
    <row r="40" spans="1:10" s="121" customFormat="1" ht="12" customHeight="1">
      <c r="A40" s="123" t="s">
        <v>63</v>
      </c>
      <c r="B40" s="57" t="s">
        <v>122</v>
      </c>
      <c r="C40" s="34">
        <v>760000</v>
      </c>
      <c r="D40" s="33">
        <v>760000</v>
      </c>
      <c r="E40" s="34"/>
      <c r="F40" s="33">
        <v>760000</v>
      </c>
      <c r="G40" s="34"/>
      <c r="H40" s="33">
        <v>760000</v>
      </c>
      <c r="I40" s="34"/>
      <c r="J40" s="33">
        <v>760000</v>
      </c>
    </row>
    <row r="41" spans="1:10" s="121" customFormat="1" ht="12" customHeight="1">
      <c r="A41" s="123" t="s">
        <v>64</v>
      </c>
      <c r="B41" s="57" t="s">
        <v>123</v>
      </c>
      <c r="C41" s="34"/>
      <c r="D41" s="33"/>
      <c r="E41" s="34"/>
      <c r="F41" s="33"/>
      <c r="G41" s="34"/>
      <c r="H41" s="33"/>
      <c r="I41" s="34">
        <v>118274291</v>
      </c>
      <c r="J41" s="33">
        <v>118274291</v>
      </c>
    </row>
    <row r="42" spans="1:10" s="121" customFormat="1" ht="12" customHeight="1">
      <c r="A42" s="123" t="s">
        <v>65</v>
      </c>
      <c r="B42" s="57" t="s">
        <v>124</v>
      </c>
      <c r="C42" s="34">
        <v>65000</v>
      </c>
      <c r="D42" s="33">
        <v>65000</v>
      </c>
      <c r="E42" s="34"/>
      <c r="F42" s="33">
        <v>65000</v>
      </c>
      <c r="G42" s="34"/>
      <c r="H42" s="33">
        <v>65000</v>
      </c>
      <c r="I42" s="34"/>
      <c r="J42" s="33">
        <v>65000</v>
      </c>
    </row>
    <row r="43" spans="1:10" s="121" customFormat="1" ht="12" customHeight="1">
      <c r="A43" s="123" t="s">
        <v>115</v>
      </c>
      <c r="B43" s="57" t="s">
        <v>125</v>
      </c>
      <c r="C43" s="34"/>
      <c r="D43" s="33"/>
      <c r="E43" s="34"/>
      <c r="F43" s="33"/>
      <c r="G43" s="34"/>
      <c r="H43" s="33"/>
      <c r="I43" s="34"/>
      <c r="J43" s="33"/>
    </row>
    <row r="44" spans="1:10" s="121" customFormat="1" ht="12" customHeight="1" thickBot="1">
      <c r="A44" s="124" t="s">
        <v>116</v>
      </c>
      <c r="B44" s="29" t="s">
        <v>126</v>
      </c>
      <c r="C44" s="34"/>
      <c r="D44" s="35"/>
      <c r="E44" s="34"/>
      <c r="F44" s="35"/>
      <c r="G44" s="34"/>
      <c r="H44" s="35"/>
      <c r="I44" s="34"/>
      <c r="J44" s="35"/>
    </row>
    <row r="45" spans="1:10" s="121" customFormat="1" ht="12" customHeight="1" thickBot="1">
      <c r="A45" s="120" t="s">
        <v>8</v>
      </c>
      <c r="B45" s="9" t="s">
        <v>127</v>
      </c>
      <c r="C45" s="31">
        <f>SUM(C46:C50)</f>
        <v>0</v>
      </c>
      <c r="D45" s="31">
        <f>SUM(D46:D50)</f>
        <v>0</v>
      </c>
      <c r="E45" s="31">
        <f>SUM(E46:E50)</f>
        <v>0</v>
      </c>
      <c r="F45" s="212"/>
      <c r="G45" s="31">
        <f>SUM(G46:G50)</f>
        <v>0</v>
      </c>
      <c r="H45" s="212"/>
      <c r="I45" s="31">
        <f>SUM(I46:I50)</f>
        <v>0</v>
      </c>
      <c r="J45" s="212"/>
    </row>
    <row r="46" spans="1:10" s="121" customFormat="1" ht="12" customHeight="1">
      <c r="A46" s="122" t="s">
        <v>30</v>
      </c>
      <c r="B46" s="56" t="s">
        <v>131</v>
      </c>
      <c r="C46" s="76"/>
      <c r="D46" s="76"/>
      <c r="E46" s="76"/>
      <c r="F46" s="215"/>
      <c r="G46" s="76"/>
      <c r="H46" s="215"/>
      <c r="I46" s="76"/>
      <c r="J46" s="215"/>
    </row>
    <row r="47" spans="1:10" s="121" customFormat="1" ht="12" customHeight="1">
      <c r="A47" s="123" t="s">
        <v>31</v>
      </c>
      <c r="B47" s="57" t="s">
        <v>132</v>
      </c>
      <c r="C47" s="76"/>
      <c r="D47" s="36"/>
      <c r="E47" s="36"/>
      <c r="F47" s="213"/>
      <c r="G47" s="36"/>
      <c r="H47" s="213"/>
      <c r="I47" s="36"/>
      <c r="J47" s="213"/>
    </row>
    <row r="48" spans="1:10" s="121" customFormat="1" ht="12" customHeight="1">
      <c r="A48" s="123" t="s">
        <v>128</v>
      </c>
      <c r="B48" s="57" t="s">
        <v>133</v>
      </c>
      <c r="C48" s="76"/>
      <c r="D48" s="36"/>
      <c r="E48" s="36"/>
      <c r="F48" s="213"/>
      <c r="G48" s="36"/>
      <c r="H48" s="213"/>
      <c r="I48" s="36"/>
      <c r="J48" s="213"/>
    </row>
    <row r="49" spans="1:10" s="121" customFormat="1" ht="12" customHeight="1">
      <c r="A49" s="123" t="s">
        <v>129</v>
      </c>
      <c r="B49" s="57" t="s">
        <v>134</v>
      </c>
      <c r="C49" s="76"/>
      <c r="D49" s="36"/>
      <c r="E49" s="36"/>
      <c r="F49" s="213"/>
      <c r="G49" s="36"/>
      <c r="H49" s="213"/>
      <c r="I49" s="36"/>
      <c r="J49" s="213"/>
    </row>
    <row r="50" spans="1:10" s="121" customFormat="1" ht="12" customHeight="1" thickBot="1">
      <c r="A50" s="124" t="s">
        <v>130</v>
      </c>
      <c r="B50" s="58" t="s">
        <v>135</v>
      </c>
      <c r="C50" s="76"/>
      <c r="D50" s="51"/>
      <c r="E50" s="51"/>
      <c r="F50" s="214"/>
      <c r="G50" s="51"/>
      <c r="H50" s="214"/>
      <c r="I50" s="51"/>
      <c r="J50" s="214"/>
    </row>
    <row r="51" spans="1:10" s="121" customFormat="1" ht="12" customHeight="1" thickBot="1">
      <c r="A51" s="120" t="s">
        <v>66</v>
      </c>
      <c r="B51" s="9" t="s">
        <v>136</v>
      </c>
      <c r="C51" s="31">
        <f>SUM(C52:C54)</f>
        <v>0</v>
      </c>
      <c r="D51" s="31">
        <f>SUM(D52:D54)</f>
        <v>0</v>
      </c>
      <c r="E51" s="31">
        <f>SUM(E52:E54)</f>
        <v>0</v>
      </c>
      <c r="F51" s="212"/>
      <c r="G51" s="31">
        <f>SUM(G52:G54)</f>
        <v>0</v>
      </c>
      <c r="H51" s="212"/>
      <c r="I51" s="31">
        <f>SUM(I52:I54)</f>
        <v>0</v>
      </c>
      <c r="J51" s="212"/>
    </row>
    <row r="52" spans="1:10" s="121" customFormat="1" ht="12" customHeight="1">
      <c r="A52" s="122" t="s">
        <v>32</v>
      </c>
      <c r="B52" s="56" t="s">
        <v>137</v>
      </c>
      <c r="C52" s="34"/>
      <c r="D52" s="34"/>
      <c r="E52" s="34"/>
      <c r="F52" s="215"/>
      <c r="G52" s="34"/>
      <c r="H52" s="215"/>
      <c r="I52" s="34"/>
      <c r="J52" s="215"/>
    </row>
    <row r="53" spans="1:10" s="121" customFormat="1" ht="12" customHeight="1">
      <c r="A53" s="123" t="s">
        <v>33</v>
      </c>
      <c r="B53" s="57" t="s">
        <v>267</v>
      </c>
      <c r="C53" s="33"/>
      <c r="D53" s="33"/>
      <c r="E53" s="33"/>
      <c r="F53" s="213"/>
      <c r="G53" s="33"/>
      <c r="H53" s="213"/>
      <c r="I53" s="33"/>
      <c r="J53" s="213"/>
    </row>
    <row r="54" spans="1:10" s="121" customFormat="1" ht="12" customHeight="1">
      <c r="A54" s="123" t="s">
        <v>140</v>
      </c>
      <c r="B54" s="57" t="s">
        <v>138</v>
      </c>
      <c r="C54" s="33"/>
      <c r="D54" s="33"/>
      <c r="E54" s="33"/>
      <c r="F54" s="213"/>
      <c r="G54" s="33"/>
      <c r="H54" s="213"/>
      <c r="I54" s="33"/>
      <c r="J54" s="213"/>
    </row>
    <row r="55" spans="1:10" s="121" customFormat="1" ht="12" customHeight="1" thickBot="1">
      <c r="A55" s="124" t="s">
        <v>141</v>
      </c>
      <c r="B55" s="58" t="s">
        <v>139</v>
      </c>
      <c r="C55" s="35"/>
      <c r="D55" s="35"/>
      <c r="E55" s="35"/>
      <c r="F55" s="214"/>
      <c r="G55" s="35"/>
      <c r="H55" s="214"/>
      <c r="I55" s="35"/>
      <c r="J55" s="214"/>
    </row>
    <row r="56" spans="1:10" s="121" customFormat="1" ht="12" customHeight="1" thickBot="1">
      <c r="A56" s="120" t="s">
        <v>10</v>
      </c>
      <c r="B56" s="27" t="s">
        <v>142</v>
      </c>
      <c r="C56" s="31">
        <f>SUM(C57:C59)</f>
        <v>0</v>
      </c>
      <c r="D56" s="31">
        <f>SUM(D57:D59)</f>
        <v>0</v>
      </c>
      <c r="E56" s="31">
        <f>SUM(E57:E59)</f>
        <v>0</v>
      </c>
      <c r="F56" s="212"/>
      <c r="G56" s="31">
        <f>SUM(G57:G59)</f>
        <v>0</v>
      </c>
      <c r="H56" s="212"/>
      <c r="I56" s="31">
        <f>SUM(I57:I59)</f>
        <v>0</v>
      </c>
      <c r="J56" s="212"/>
    </row>
    <row r="57" spans="1:10" s="121" customFormat="1" ht="12" customHeight="1">
      <c r="A57" s="122" t="s">
        <v>67</v>
      </c>
      <c r="B57" s="56" t="s">
        <v>144</v>
      </c>
      <c r="C57" s="36"/>
      <c r="D57" s="36"/>
      <c r="E57" s="36"/>
      <c r="F57" s="215"/>
      <c r="G57" s="36"/>
      <c r="H57" s="215"/>
      <c r="I57" s="36"/>
      <c r="J57" s="215"/>
    </row>
    <row r="58" spans="1:10" s="121" customFormat="1" ht="12" customHeight="1">
      <c r="A58" s="123" t="s">
        <v>68</v>
      </c>
      <c r="B58" s="57" t="s">
        <v>268</v>
      </c>
      <c r="C58" s="36"/>
      <c r="D58" s="36"/>
      <c r="E58" s="36"/>
      <c r="F58" s="213"/>
      <c r="G58" s="36"/>
      <c r="H58" s="213"/>
      <c r="I58" s="36"/>
      <c r="J58" s="213"/>
    </row>
    <row r="59" spans="1:10" s="121" customFormat="1" ht="12" customHeight="1">
      <c r="A59" s="123" t="s">
        <v>82</v>
      </c>
      <c r="B59" s="57" t="s">
        <v>145</v>
      </c>
      <c r="C59" s="36"/>
      <c r="D59" s="36"/>
      <c r="E59" s="36"/>
      <c r="F59" s="213"/>
      <c r="G59" s="36"/>
      <c r="H59" s="213"/>
      <c r="I59" s="36"/>
      <c r="J59" s="213"/>
    </row>
    <row r="60" spans="1:10" s="121" customFormat="1" ht="12" customHeight="1" thickBot="1">
      <c r="A60" s="124" t="s">
        <v>143</v>
      </c>
      <c r="B60" s="58" t="s">
        <v>146</v>
      </c>
      <c r="C60" s="36"/>
      <c r="D60" s="36"/>
      <c r="E60" s="36"/>
      <c r="F60" s="214"/>
      <c r="G60" s="36"/>
      <c r="H60" s="214"/>
      <c r="I60" s="36"/>
      <c r="J60" s="214"/>
    </row>
    <row r="61" spans="1:10" s="121" customFormat="1" ht="12" customHeight="1" thickBot="1">
      <c r="A61" s="120" t="s">
        <v>11</v>
      </c>
      <c r="B61" s="9" t="s">
        <v>147</v>
      </c>
      <c r="C61" s="37">
        <f aca="true" t="shared" si="6" ref="C61:H61">+C6+C13+C20+C27+C34+C45+C51+C56</f>
        <v>133242999</v>
      </c>
      <c r="D61" s="37">
        <f t="shared" si="6"/>
        <v>133242999</v>
      </c>
      <c r="E61" s="37">
        <f t="shared" si="6"/>
        <v>0</v>
      </c>
      <c r="F61" s="37">
        <f t="shared" si="6"/>
        <v>133242999</v>
      </c>
      <c r="G61" s="37">
        <f t="shared" si="6"/>
        <v>110426265</v>
      </c>
      <c r="H61" s="37">
        <f t="shared" si="6"/>
        <v>243669264</v>
      </c>
      <c r="I61" s="37">
        <f>+I6+I13+I20+I27+I34+I45+I51+I56</f>
        <v>233461886</v>
      </c>
      <c r="J61" s="37">
        <f>+J6+J13+J20+J27+J34+J45+J51+J56</f>
        <v>477131150</v>
      </c>
    </row>
    <row r="62" spans="1:10" s="121" customFormat="1" ht="12" customHeight="1" thickBot="1">
      <c r="A62" s="125" t="s">
        <v>282</v>
      </c>
      <c r="B62" s="27" t="s">
        <v>148</v>
      </c>
      <c r="C62" s="31">
        <f>SUM(C63:C65)</f>
        <v>0</v>
      </c>
      <c r="D62" s="31">
        <f>SUM(D63:D65)</f>
        <v>0</v>
      </c>
      <c r="E62" s="31">
        <f>SUM(E63:E65)</f>
        <v>0</v>
      </c>
      <c r="F62" s="212"/>
      <c r="G62" s="31">
        <f>SUM(G63:G65)</f>
        <v>0</v>
      </c>
      <c r="H62" s="212"/>
      <c r="I62" s="31">
        <f>SUM(I63:I65)</f>
        <v>0</v>
      </c>
      <c r="J62" s="212"/>
    </row>
    <row r="63" spans="1:10" s="121" customFormat="1" ht="12" customHeight="1">
      <c r="A63" s="122" t="s">
        <v>180</v>
      </c>
      <c r="B63" s="56" t="s">
        <v>149</v>
      </c>
      <c r="C63" s="36"/>
      <c r="D63" s="36"/>
      <c r="E63" s="36"/>
      <c r="F63" s="215"/>
      <c r="G63" s="36"/>
      <c r="H63" s="215"/>
      <c r="I63" s="36"/>
      <c r="J63" s="215"/>
    </row>
    <row r="64" spans="1:10" s="121" customFormat="1" ht="12" customHeight="1">
      <c r="A64" s="123" t="s">
        <v>189</v>
      </c>
      <c r="B64" s="57" t="s">
        <v>150</v>
      </c>
      <c r="C64" s="36"/>
      <c r="D64" s="36"/>
      <c r="E64" s="36"/>
      <c r="F64" s="213"/>
      <c r="G64" s="36"/>
      <c r="H64" s="213"/>
      <c r="I64" s="36"/>
      <c r="J64" s="213"/>
    </row>
    <row r="65" spans="1:10" s="121" customFormat="1" ht="12" customHeight="1" thickBot="1">
      <c r="A65" s="124" t="s">
        <v>190</v>
      </c>
      <c r="B65" s="59" t="s">
        <v>151</v>
      </c>
      <c r="C65" s="36"/>
      <c r="D65" s="36"/>
      <c r="E65" s="36"/>
      <c r="F65" s="214"/>
      <c r="G65" s="36"/>
      <c r="H65" s="214"/>
      <c r="I65" s="36"/>
      <c r="J65" s="214"/>
    </row>
    <row r="66" spans="1:10" s="121" customFormat="1" ht="12" customHeight="1" thickBot="1">
      <c r="A66" s="125" t="s">
        <v>152</v>
      </c>
      <c r="B66" s="27" t="s">
        <v>153</v>
      </c>
      <c r="C66" s="31">
        <f>SUM(C67:C70)</f>
        <v>0</v>
      </c>
      <c r="D66" s="31">
        <f>SUM(D67:D70)</f>
        <v>0</v>
      </c>
      <c r="E66" s="31">
        <f>SUM(E67:E70)</f>
        <v>0</v>
      </c>
      <c r="F66" s="212"/>
      <c r="G66" s="31">
        <f>SUM(G67:G70)</f>
        <v>0</v>
      </c>
      <c r="H66" s="212"/>
      <c r="I66" s="31">
        <f>SUM(I67:I70)</f>
        <v>0</v>
      </c>
      <c r="J66" s="212"/>
    </row>
    <row r="67" spans="1:10" s="121" customFormat="1" ht="12" customHeight="1">
      <c r="A67" s="122" t="s">
        <v>55</v>
      </c>
      <c r="B67" s="56" t="s">
        <v>154</v>
      </c>
      <c r="C67" s="36"/>
      <c r="D67" s="36"/>
      <c r="E67" s="36"/>
      <c r="F67" s="215"/>
      <c r="G67" s="36"/>
      <c r="H67" s="215"/>
      <c r="I67" s="36"/>
      <c r="J67" s="215"/>
    </row>
    <row r="68" spans="1:10" s="121" customFormat="1" ht="12" customHeight="1">
      <c r="A68" s="123" t="s">
        <v>56</v>
      </c>
      <c r="B68" s="57" t="s">
        <v>155</v>
      </c>
      <c r="C68" s="36"/>
      <c r="D68" s="36"/>
      <c r="E68" s="36"/>
      <c r="F68" s="213"/>
      <c r="G68" s="36"/>
      <c r="H68" s="213"/>
      <c r="I68" s="36"/>
      <c r="J68" s="213"/>
    </row>
    <row r="69" spans="1:10" s="121" customFormat="1" ht="12" customHeight="1">
      <c r="A69" s="123" t="s">
        <v>181</v>
      </c>
      <c r="B69" s="57" t="s">
        <v>156</v>
      </c>
      <c r="C69" s="36"/>
      <c r="D69" s="36"/>
      <c r="E69" s="36"/>
      <c r="F69" s="213"/>
      <c r="G69" s="36"/>
      <c r="H69" s="213"/>
      <c r="I69" s="36"/>
      <c r="J69" s="213"/>
    </row>
    <row r="70" spans="1:10" s="121" customFormat="1" ht="12" customHeight="1" thickBot="1">
      <c r="A70" s="124" t="s">
        <v>182</v>
      </c>
      <c r="B70" s="58" t="s">
        <v>157</v>
      </c>
      <c r="C70" s="36"/>
      <c r="D70" s="36"/>
      <c r="E70" s="36"/>
      <c r="F70" s="214"/>
      <c r="G70" s="36"/>
      <c r="H70" s="214"/>
      <c r="I70" s="36"/>
      <c r="J70" s="214"/>
    </row>
    <row r="71" spans="1:10" s="121" customFormat="1" ht="12" customHeight="1" thickBot="1">
      <c r="A71" s="125" t="s">
        <v>158</v>
      </c>
      <c r="B71" s="27" t="s">
        <v>159</v>
      </c>
      <c r="C71" s="31">
        <f aca="true" t="shared" si="7" ref="C71:H71">SUM(C72:C73)</f>
        <v>710639359</v>
      </c>
      <c r="D71" s="31">
        <f t="shared" si="7"/>
        <v>710639359</v>
      </c>
      <c r="E71" s="31">
        <f t="shared" si="7"/>
        <v>-62862</v>
      </c>
      <c r="F71" s="31">
        <f t="shared" si="7"/>
        <v>710576497</v>
      </c>
      <c r="G71" s="31">
        <f t="shared" si="7"/>
        <v>0</v>
      </c>
      <c r="H71" s="31">
        <f t="shared" si="7"/>
        <v>710576497</v>
      </c>
      <c r="I71" s="31">
        <f>SUM(I72:I73)</f>
        <v>0</v>
      </c>
      <c r="J71" s="31">
        <f>SUM(J72:J73)</f>
        <v>710576497</v>
      </c>
    </row>
    <row r="72" spans="1:10" s="121" customFormat="1" ht="12" customHeight="1">
      <c r="A72" s="122" t="s">
        <v>183</v>
      </c>
      <c r="B72" s="56" t="s">
        <v>160</v>
      </c>
      <c r="C72" s="36">
        <v>710639359</v>
      </c>
      <c r="D72" s="36">
        <v>710639359</v>
      </c>
      <c r="E72" s="36">
        <v>-62862</v>
      </c>
      <c r="F72" s="215">
        <v>710576497</v>
      </c>
      <c r="G72" s="36"/>
      <c r="H72" s="215">
        <v>710576497</v>
      </c>
      <c r="I72" s="36"/>
      <c r="J72" s="215">
        <v>710576497</v>
      </c>
    </row>
    <row r="73" spans="1:10" s="121" customFormat="1" ht="12" customHeight="1" thickBot="1">
      <c r="A73" s="124" t="s">
        <v>184</v>
      </c>
      <c r="B73" s="58" t="s">
        <v>161</v>
      </c>
      <c r="C73" s="36"/>
      <c r="D73" s="36"/>
      <c r="E73" s="36"/>
      <c r="F73" s="214"/>
      <c r="G73" s="36"/>
      <c r="H73" s="214"/>
      <c r="I73" s="36"/>
      <c r="J73" s="214"/>
    </row>
    <row r="74" spans="1:10" s="121" customFormat="1" ht="12" customHeight="1" thickBot="1">
      <c r="A74" s="125" t="s">
        <v>162</v>
      </c>
      <c r="B74" s="27" t="s">
        <v>163</v>
      </c>
      <c r="C74" s="31">
        <f aca="true" t="shared" si="8" ref="C74:H74">SUM(C75:C77)</f>
        <v>0</v>
      </c>
      <c r="D74" s="31">
        <f t="shared" si="8"/>
        <v>0</v>
      </c>
      <c r="E74" s="31">
        <f t="shared" si="8"/>
        <v>158509</v>
      </c>
      <c r="F74" s="31">
        <f t="shared" si="8"/>
        <v>158509</v>
      </c>
      <c r="G74" s="31">
        <f t="shared" si="8"/>
        <v>0</v>
      </c>
      <c r="H74" s="31">
        <f t="shared" si="8"/>
        <v>158509</v>
      </c>
      <c r="I74" s="31">
        <f>SUM(I75:I77)</f>
        <v>0</v>
      </c>
      <c r="J74" s="31">
        <f>SUM(J75:J77)</f>
        <v>158509</v>
      </c>
    </row>
    <row r="75" spans="1:10" s="121" customFormat="1" ht="12" customHeight="1">
      <c r="A75" s="122" t="s">
        <v>185</v>
      </c>
      <c r="B75" s="56" t="s">
        <v>164</v>
      </c>
      <c r="C75" s="36"/>
      <c r="D75" s="36"/>
      <c r="E75" s="36">
        <v>158509</v>
      </c>
      <c r="F75" s="215">
        <v>158509</v>
      </c>
      <c r="G75" s="36"/>
      <c r="H75" s="215">
        <v>158509</v>
      </c>
      <c r="I75" s="36"/>
      <c r="J75" s="215">
        <v>158509</v>
      </c>
    </row>
    <row r="76" spans="1:10" s="121" customFormat="1" ht="12" customHeight="1">
      <c r="A76" s="123" t="s">
        <v>186</v>
      </c>
      <c r="B76" s="57" t="s">
        <v>165</v>
      </c>
      <c r="C76" s="36"/>
      <c r="D76" s="36"/>
      <c r="E76" s="36"/>
      <c r="F76" s="223"/>
      <c r="G76" s="36"/>
      <c r="H76" s="223"/>
      <c r="I76" s="36"/>
      <c r="J76" s="223"/>
    </row>
    <row r="77" spans="1:10" s="121" customFormat="1" ht="12" customHeight="1" thickBot="1">
      <c r="A77" s="124" t="s">
        <v>187</v>
      </c>
      <c r="B77" s="58" t="s">
        <v>294</v>
      </c>
      <c r="C77" s="36"/>
      <c r="D77" s="36"/>
      <c r="E77" s="36"/>
      <c r="F77" s="214"/>
      <c r="G77" s="36"/>
      <c r="H77" s="214"/>
      <c r="I77" s="36"/>
      <c r="J77" s="214"/>
    </row>
    <row r="78" spans="1:10" s="121" customFormat="1" ht="12" customHeight="1" thickBot="1">
      <c r="A78" s="125" t="s">
        <v>167</v>
      </c>
      <c r="B78" s="27" t="s">
        <v>188</v>
      </c>
      <c r="C78" s="31">
        <f>SUM(C79:C82)</f>
        <v>0</v>
      </c>
      <c r="D78" s="31">
        <f>SUM(D79:D82)</f>
        <v>0</v>
      </c>
      <c r="E78" s="31">
        <f>SUM(E79:E82)</f>
        <v>0</v>
      </c>
      <c r="F78" s="212"/>
      <c r="G78" s="31">
        <f>SUM(G79:G82)</f>
        <v>0</v>
      </c>
      <c r="H78" s="212"/>
      <c r="I78" s="31">
        <f>SUM(I79:I82)</f>
        <v>0</v>
      </c>
      <c r="J78" s="212"/>
    </row>
    <row r="79" spans="1:10" s="121" customFormat="1" ht="12" customHeight="1">
      <c r="A79" s="126" t="s">
        <v>168</v>
      </c>
      <c r="B79" s="56" t="s">
        <v>169</v>
      </c>
      <c r="C79" s="36"/>
      <c r="D79" s="36"/>
      <c r="E79" s="36"/>
      <c r="F79" s="215"/>
      <c r="G79" s="36"/>
      <c r="H79" s="215"/>
      <c r="I79" s="36"/>
      <c r="J79" s="215"/>
    </row>
    <row r="80" spans="1:10" s="121" customFormat="1" ht="12" customHeight="1">
      <c r="A80" s="127" t="s">
        <v>170</v>
      </c>
      <c r="B80" s="57" t="s">
        <v>171</v>
      </c>
      <c r="C80" s="36"/>
      <c r="D80" s="36"/>
      <c r="E80" s="36"/>
      <c r="F80" s="213"/>
      <c r="G80" s="36"/>
      <c r="H80" s="213"/>
      <c r="I80" s="36"/>
      <c r="J80" s="213"/>
    </row>
    <row r="81" spans="1:10" s="121" customFormat="1" ht="12" customHeight="1">
      <c r="A81" s="127" t="s">
        <v>172</v>
      </c>
      <c r="B81" s="57" t="s">
        <v>173</v>
      </c>
      <c r="C81" s="36"/>
      <c r="D81" s="36"/>
      <c r="E81" s="36"/>
      <c r="F81" s="213"/>
      <c r="G81" s="36"/>
      <c r="H81" s="213"/>
      <c r="I81" s="36"/>
      <c r="J81" s="213"/>
    </row>
    <row r="82" spans="1:10" s="121" customFormat="1" ht="12" customHeight="1" thickBot="1">
      <c r="A82" s="128" t="s">
        <v>174</v>
      </c>
      <c r="B82" s="58" t="s">
        <v>175</v>
      </c>
      <c r="C82" s="36"/>
      <c r="D82" s="36"/>
      <c r="E82" s="36"/>
      <c r="F82" s="214"/>
      <c r="G82" s="36"/>
      <c r="H82" s="214"/>
      <c r="I82" s="36"/>
      <c r="J82" s="214"/>
    </row>
    <row r="83" spans="1:10" s="121" customFormat="1" ht="13.5" customHeight="1" thickBot="1">
      <c r="A83" s="125" t="s">
        <v>176</v>
      </c>
      <c r="B83" s="27" t="s">
        <v>177</v>
      </c>
      <c r="C83" s="77"/>
      <c r="D83" s="77"/>
      <c r="E83" s="77"/>
      <c r="F83" s="212"/>
      <c r="G83" s="77"/>
      <c r="H83" s="212"/>
      <c r="I83" s="77"/>
      <c r="J83" s="212"/>
    </row>
    <row r="84" spans="1:10" s="121" customFormat="1" ht="15.75" customHeight="1" thickBot="1">
      <c r="A84" s="125" t="s">
        <v>178</v>
      </c>
      <c r="B84" s="60" t="s">
        <v>179</v>
      </c>
      <c r="C84" s="37">
        <f aca="true" t="shared" si="9" ref="C84:H84">+C62+C66+C71+C74+C78+C83</f>
        <v>710639359</v>
      </c>
      <c r="D84" s="37">
        <f t="shared" si="9"/>
        <v>710639359</v>
      </c>
      <c r="E84" s="37">
        <f t="shared" si="9"/>
        <v>95647</v>
      </c>
      <c r="F84" s="37">
        <f t="shared" si="9"/>
        <v>710735006</v>
      </c>
      <c r="G84" s="37">
        <f t="shared" si="9"/>
        <v>0</v>
      </c>
      <c r="H84" s="37">
        <f t="shared" si="9"/>
        <v>710735006</v>
      </c>
      <c r="I84" s="37">
        <f>+I62+I66+I71+I74+I78+I83</f>
        <v>0</v>
      </c>
      <c r="J84" s="37">
        <f>+J62+J66+J71+J74+J78+J83</f>
        <v>710735006</v>
      </c>
    </row>
    <row r="85" spans="1:10" s="121" customFormat="1" ht="16.5" customHeight="1" thickBot="1">
      <c r="A85" s="129" t="s">
        <v>191</v>
      </c>
      <c r="B85" s="61" t="s">
        <v>283</v>
      </c>
      <c r="C85" s="37">
        <f>SUM(C61+C84)</f>
        <v>843882358</v>
      </c>
      <c r="D85" s="37">
        <f aca="true" t="shared" si="10" ref="D85:J85">+D61+D84</f>
        <v>843882358</v>
      </c>
      <c r="E85" s="37">
        <f t="shared" si="10"/>
        <v>95647</v>
      </c>
      <c r="F85" s="37">
        <f t="shared" si="10"/>
        <v>843978005</v>
      </c>
      <c r="G85" s="37">
        <f t="shared" si="10"/>
        <v>110426265</v>
      </c>
      <c r="H85" s="37">
        <f t="shared" si="10"/>
        <v>954404270</v>
      </c>
      <c r="I85" s="37">
        <f t="shared" si="10"/>
        <v>233461886</v>
      </c>
      <c r="J85" s="37">
        <f t="shared" si="10"/>
        <v>1187866156</v>
      </c>
    </row>
    <row r="86" spans="1:6" s="121" customFormat="1" ht="46.5" customHeight="1">
      <c r="A86" s="130"/>
      <c r="B86" s="131"/>
      <c r="C86" s="132"/>
      <c r="D86" s="132"/>
      <c r="E86" s="132"/>
      <c r="F86" s="216"/>
    </row>
    <row r="87" spans="1:6" ht="16.5" customHeight="1">
      <c r="A87" s="315" t="s">
        <v>284</v>
      </c>
      <c r="B87" s="315"/>
      <c r="C87" s="315"/>
      <c r="D87" s="315"/>
      <c r="E87" s="315"/>
      <c r="F87" s="315"/>
    </row>
    <row r="88" spans="1:10" s="133" customFormat="1" ht="16.5" customHeight="1" thickBot="1">
      <c r="A88" s="326" t="s">
        <v>285</v>
      </c>
      <c r="B88" s="326"/>
      <c r="C88" s="277"/>
      <c r="D88" s="277"/>
      <c r="E88" s="277"/>
      <c r="F88" s="278"/>
      <c r="H88" s="278"/>
      <c r="J88" s="278" t="s">
        <v>301</v>
      </c>
    </row>
    <row r="89" spans="1:10" ht="15" customHeight="1" thickBot="1">
      <c r="A89" s="327" t="s">
        <v>22</v>
      </c>
      <c r="B89" s="329" t="s">
        <v>13</v>
      </c>
      <c r="C89" s="333" t="s">
        <v>303</v>
      </c>
      <c r="D89" s="322"/>
      <c r="E89" s="322"/>
      <c r="F89" s="322"/>
      <c r="G89" s="323"/>
      <c r="H89" s="323"/>
      <c r="I89" s="324"/>
      <c r="J89" s="324"/>
    </row>
    <row r="90" spans="1:10" s="119" customFormat="1" ht="33.75" customHeight="1" thickBot="1">
      <c r="A90" s="328"/>
      <c r="B90" s="330"/>
      <c r="C90" s="302" t="s">
        <v>277</v>
      </c>
      <c r="D90" s="303" t="s">
        <v>278</v>
      </c>
      <c r="E90" s="304" t="s">
        <v>298</v>
      </c>
      <c r="F90" s="305" t="s">
        <v>299</v>
      </c>
      <c r="G90" s="304" t="s">
        <v>298</v>
      </c>
      <c r="H90" s="305" t="s">
        <v>342</v>
      </c>
      <c r="I90" s="304" t="s">
        <v>298</v>
      </c>
      <c r="J90" s="305" t="s">
        <v>352</v>
      </c>
    </row>
    <row r="91" spans="1:10" ht="12" customHeight="1" thickBot="1">
      <c r="A91" s="134" t="s">
        <v>3</v>
      </c>
      <c r="B91" s="11" t="s">
        <v>194</v>
      </c>
      <c r="C91" s="30">
        <f aca="true" t="shared" si="11" ref="C91:H91">SUM(C92:C96)</f>
        <v>147599661</v>
      </c>
      <c r="D91" s="30">
        <f t="shared" si="11"/>
        <v>147599661</v>
      </c>
      <c r="E91" s="30">
        <f t="shared" si="11"/>
        <v>417500</v>
      </c>
      <c r="F91" s="30">
        <f t="shared" si="11"/>
        <v>148017161</v>
      </c>
      <c r="G91" s="30">
        <f t="shared" si="11"/>
        <v>9717500</v>
      </c>
      <c r="H91" s="30">
        <f t="shared" si="11"/>
        <v>157734661</v>
      </c>
      <c r="I91" s="30">
        <f>SUM(I92:I96)</f>
        <v>127079433</v>
      </c>
      <c r="J91" s="30">
        <f>SUM(J92:J96)</f>
        <v>284814094</v>
      </c>
    </row>
    <row r="92" spans="1:10" ht="12" customHeight="1">
      <c r="A92" s="135" t="s">
        <v>34</v>
      </c>
      <c r="B92" s="105" t="s">
        <v>14</v>
      </c>
      <c r="C92" s="145">
        <v>72605000</v>
      </c>
      <c r="D92" s="145">
        <v>72605000</v>
      </c>
      <c r="E92" s="145">
        <v>253500</v>
      </c>
      <c r="F92" s="32">
        <f aca="true" t="shared" si="12" ref="F92:F97">SUM(D92:E92)</f>
        <v>72858500</v>
      </c>
      <c r="G92" s="145">
        <v>8028000</v>
      </c>
      <c r="H92" s="32">
        <f aca="true" t="shared" si="13" ref="H92:H97">SUM(F92:G92)</f>
        <v>80886500</v>
      </c>
      <c r="I92" s="145">
        <v>3702000</v>
      </c>
      <c r="J92" s="32">
        <f aca="true" t="shared" si="14" ref="J92:J97">SUM(H92:I92)</f>
        <v>84588500</v>
      </c>
    </row>
    <row r="93" spans="1:10" ht="12" customHeight="1">
      <c r="A93" s="123" t="s">
        <v>35</v>
      </c>
      <c r="B93" s="106" t="s">
        <v>69</v>
      </c>
      <c r="C93" s="144">
        <v>15060000</v>
      </c>
      <c r="D93" s="144">
        <v>15060000</v>
      </c>
      <c r="E93" s="144"/>
      <c r="F93" s="33">
        <f t="shared" si="12"/>
        <v>15060000</v>
      </c>
      <c r="G93" s="144">
        <v>392000</v>
      </c>
      <c r="H93" s="33">
        <f t="shared" si="13"/>
        <v>15452000</v>
      </c>
      <c r="I93" s="144">
        <v>421000</v>
      </c>
      <c r="J93" s="33">
        <f t="shared" si="14"/>
        <v>15873000</v>
      </c>
    </row>
    <row r="94" spans="1:10" ht="12" customHeight="1">
      <c r="A94" s="123" t="s">
        <v>36</v>
      </c>
      <c r="B94" s="106" t="s">
        <v>53</v>
      </c>
      <c r="C94" s="144">
        <v>51408661</v>
      </c>
      <c r="D94" s="144">
        <v>51408661</v>
      </c>
      <c r="E94" s="144">
        <v>-1436000</v>
      </c>
      <c r="F94" s="33">
        <f t="shared" si="12"/>
        <v>49972661</v>
      </c>
      <c r="G94" s="144">
        <v>1297500</v>
      </c>
      <c r="H94" s="33">
        <f t="shared" si="13"/>
        <v>51270161</v>
      </c>
      <c r="I94" s="144">
        <v>124486433</v>
      </c>
      <c r="J94" s="33">
        <f t="shared" si="14"/>
        <v>175756594</v>
      </c>
    </row>
    <row r="95" spans="1:10" ht="12" customHeight="1">
      <c r="A95" s="123" t="s">
        <v>37</v>
      </c>
      <c r="B95" s="108" t="s">
        <v>70</v>
      </c>
      <c r="C95" s="144">
        <v>6000000</v>
      </c>
      <c r="D95" s="144">
        <v>6000000</v>
      </c>
      <c r="E95" s="144"/>
      <c r="F95" s="33">
        <f t="shared" si="12"/>
        <v>6000000</v>
      </c>
      <c r="G95" s="144"/>
      <c r="H95" s="33">
        <f t="shared" si="13"/>
        <v>6000000</v>
      </c>
      <c r="I95" s="144">
        <v>-1530000</v>
      </c>
      <c r="J95" s="33">
        <f t="shared" si="14"/>
        <v>4470000</v>
      </c>
    </row>
    <row r="96" spans="1:10" ht="12" customHeight="1">
      <c r="A96" s="123" t="s">
        <v>45</v>
      </c>
      <c r="B96" s="8" t="s">
        <v>71</v>
      </c>
      <c r="C96" s="144">
        <v>2526000</v>
      </c>
      <c r="D96" s="115">
        <v>2526000</v>
      </c>
      <c r="E96" s="144">
        <v>1600000</v>
      </c>
      <c r="F96" s="33">
        <f t="shared" si="12"/>
        <v>4126000</v>
      </c>
      <c r="G96" s="144"/>
      <c r="H96" s="33">
        <f t="shared" si="13"/>
        <v>4126000</v>
      </c>
      <c r="I96" s="144"/>
      <c r="J96" s="33">
        <f t="shared" si="14"/>
        <v>4126000</v>
      </c>
    </row>
    <row r="97" spans="1:10" ht="12" customHeight="1">
      <c r="A97" s="123" t="s">
        <v>38</v>
      </c>
      <c r="B97" s="106" t="s">
        <v>195</v>
      </c>
      <c r="C97" s="144"/>
      <c r="D97" s="35"/>
      <c r="E97" s="25">
        <v>1600000</v>
      </c>
      <c r="F97" s="33">
        <f t="shared" si="12"/>
        <v>1600000</v>
      </c>
      <c r="G97" s="25"/>
      <c r="H97" s="33">
        <f t="shared" si="13"/>
        <v>1600000</v>
      </c>
      <c r="I97" s="25"/>
      <c r="J97" s="33">
        <f t="shared" si="14"/>
        <v>1600000</v>
      </c>
    </row>
    <row r="98" spans="1:10" ht="12" customHeight="1">
      <c r="A98" s="123" t="s">
        <v>39</v>
      </c>
      <c r="B98" s="136" t="s">
        <v>196</v>
      </c>
      <c r="C98" s="144"/>
      <c r="D98" s="35">
        <v>0</v>
      </c>
      <c r="E98" s="25">
        <f aca="true" t="shared" si="15" ref="E98:E106">SUM(F98-D98)</f>
        <v>0</v>
      </c>
      <c r="F98" s="35">
        <v>0</v>
      </c>
      <c r="G98" s="25">
        <f>SUM(H98-F98)</f>
        <v>0</v>
      </c>
      <c r="H98" s="35">
        <v>0</v>
      </c>
      <c r="I98" s="25">
        <f>SUM(J98-H98)</f>
        <v>0</v>
      </c>
      <c r="J98" s="35">
        <v>0</v>
      </c>
    </row>
    <row r="99" spans="1:10" ht="12" customHeight="1">
      <c r="A99" s="123" t="s">
        <v>46</v>
      </c>
      <c r="B99" s="20" t="s">
        <v>197</v>
      </c>
      <c r="C99" s="144"/>
      <c r="D99" s="35">
        <v>0</v>
      </c>
      <c r="E99" s="25">
        <f t="shared" si="15"/>
        <v>0</v>
      </c>
      <c r="F99" s="35">
        <v>0</v>
      </c>
      <c r="G99" s="25">
        <f>SUM(H99-F99)</f>
        <v>0</v>
      </c>
      <c r="H99" s="35">
        <v>0</v>
      </c>
      <c r="I99" s="25">
        <f>SUM(J99-H99)</f>
        <v>0</v>
      </c>
      <c r="J99" s="35">
        <v>0</v>
      </c>
    </row>
    <row r="100" spans="1:10" ht="12" customHeight="1">
      <c r="A100" s="123" t="s">
        <v>47</v>
      </c>
      <c r="B100" s="20" t="s">
        <v>198</v>
      </c>
      <c r="C100" s="144"/>
      <c r="D100" s="35"/>
      <c r="E100" s="25">
        <f t="shared" si="15"/>
        <v>0</v>
      </c>
      <c r="F100" s="35"/>
      <c r="G100" s="25">
        <f>SUM(H100-F100)</f>
        <v>0</v>
      </c>
      <c r="H100" s="35"/>
      <c r="I100" s="25">
        <f>SUM(J100-H100)</f>
        <v>0</v>
      </c>
      <c r="J100" s="35"/>
    </row>
    <row r="101" spans="1:10" ht="12" customHeight="1">
      <c r="A101" s="123" t="s">
        <v>48</v>
      </c>
      <c r="B101" s="136" t="s">
        <v>199</v>
      </c>
      <c r="C101" s="144"/>
      <c r="D101" s="35"/>
      <c r="E101" s="25"/>
      <c r="F101" s="35"/>
      <c r="G101" s="25"/>
      <c r="H101" s="35"/>
      <c r="I101" s="25"/>
      <c r="J101" s="35"/>
    </row>
    <row r="102" spans="1:10" ht="12" customHeight="1">
      <c r="A102" s="123" t="s">
        <v>49</v>
      </c>
      <c r="B102" s="136" t="s">
        <v>200</v>
      </c>
      <c r="C102" s="144"/>
      <c r="D102" s="35">
        <v>0</v>
      </c>
      <c r="E102" s="144">
        <f t="shared" si="15"/>
        <v>0</v>
      </c>
      <c r="F102" s="35">
        <v>0</v>
      </c>
      <c r="G102" s="144">
        <f>SUM(H102-F102)</f>
        <v>0</v>
      </c>
      <c r="H102" s="35">
        <v>0</v>
      </c>
      <c r="I102" s="144">
        <f>SUM(J102-H102)</f>
        <v>0</v>
      </c>
      <c r="J102" s="35">
        <v>0</v>
      </c>
    </row>
    <row r="103" spans="1:10" ht="12" customHeight="1">
      <c r="A103" s="123" t="s">
        <v>51</v>
      </c>
      <c r="B103" s="20" t="s">
        <v>201</v>
      </c>
      <c r="C103" s="144"/>
      <c r="D103" s="35"/>
      <c r="E103" s="144">
        <f t="shared" si="15"/>
        <v>0</v>
      </c>
      <c r="F103" s="35"/>
      <c r="G103" s="144">
        <f>SUM(H103-F103)</f>
        <v>0</v>
      </c>
      <c r="H103" s="35"/>
      <c r="I103" s="144">
        <f>SUM(J103-H103)</f>
        <v>0</v>
      </c>
      <c r="J103" s="35"/>
    </row>
    <row r="104" spans="1:10" ht="12" customHeight="1">
      <c r="A104" s="137" t="s">
        <v>72</v>
      </c>
      <c r="B104" s="138" t="s">
        <v>202</v>
      </c>
      <c r="C104" s="144"/>
      <c r="D104" s="35">
        <v>0</v>
      </c>
      <c r="E104" s="144">
        <f t="shared" si="15"/>
        <v>0</v>
      </c>
      <c r="F104" s="35">
        <v>0</v>
      </c>
      <c r="G104" s="144">
        <f>SUM(H104-F104)</f>
        <v>0</v>
      </c>
      <c r="H104" s="35">
        <v>0</v>
      </c>
      <c r="I104" s="144">
        <f>SUM(J104-H104)</f>
        <v>0</v>
      </c>
      <c r="J104" s="35">
        <v>0</v>
      </c>
    </row>
    <row r="105" spans="1:10" ht="12" customHeight="1">
      <c r="A105" s="123" t="s">
        <v>192</v>
      </c>
      <c r="B105" s="138" t="s">
        <v>203</v>
      </c>
      <c r="C105" s="144"/>
      <c r="D105" s="35">
        <v>0</v>
      </c>
      <c r="E105" s="144">
        <f t="shared" si="15"/>
        <v>0</v>
      </c>
      <c r="F105" s="35">
        <v>0</v>
      </c>
      <c r="G105" s="144">
        <f>SUM(H105-F105)</f>
        <v>0</v>
      </c>
      <c r="H105" s="35">
        <v>0</v>
      </c>
      <c r="I105" s="144">
        <f>SUM(J105-H105)</f>
        <v>0</v>
      </c>
      <c r="J105" s="35">
        <v>0</v>
      </c>
    </row>
    <row r="106" spans="1:10" ht="12" customHeight="1" thickBot="1">
      <c r="A106" s="139" t="s">
        <v>193</v>
      </c>
      <c r="B106" s="140" t="s">
        <v>204</v>
      </c>
      <c r="C106" s="146">
        <v>2526000</v>
      </c>
      <c r="D106" s="38">
        <v>2526000</v>
      </c>
      <c r="E106" s="146">
        <f t="shared" si="15"/>
        <v>0</v>
      </c>
      <c r="F106" s="38">
        <v>2526000</v>
      </c>
      <c r="G106" s="146">
        <f>SUM(H106-F106)</f>
        <v>0</v>
      </c>
      <c r="H106" s="38">
        <v>2526000</v>
      </c>
      <c r="I106" s="146">
        <f>SUM(J106-H106)</f>
        <v>0</v>
      </c>
      <c r="J106" s="38">
        <v>2526000</v>
      </c>
    </row>
    <row r="107" spans="1:10" ht="12" customHeight="1" thickBot="1">
      <c r="A107" s="120" t="s">
        <v>4</v>
      </c>
      <c r="B107" s="10" t="s">
        <v>205</v>
      </c>
      <c r="C107" s="31">
        <f>SUM(C110+C108)</f>
        <v>651496765</v>
      </c>
      <c r="D107" s="31">
        <f>SUM(D110+D108)</f>
        <v>651496765</v>
      </c>
      <c r="E107" s="31">
        <f aca="true" t="shared" si="16" ref="E107:J107">+E108+E110+E112</f>
        <v>375000</v>
      </c>
      <c r="F107" s="31">
        <f t="shared" si="16"/>
        <v>651871765</v>
      </c>
      <c r="G107" s="31">
        <f t="shared" si="16"/>
        <v>111229049</v>
      </c>
      <c r="H107" s="31">
        <f t="shared" si="16"/>
        <v>763100814</v>
      </c>
      <c r="I107" s="31">
        <f t="shared" si="16"/>
        <v>133997544</v>
      </c>
      <c r="J107" s="31">
        <f t="shared" si="16"/>
        <v>897098358</v>
      </c>
    </row>
    <row r="108" spans="1:10" ht="12" customHeight="1">
      <c r="A108" s="122" t="s">
        <v>40</v>
      </c>
      <c r="B108" s="4" t="s">
        <v>81</v>
      </c>
      <c r="C108" s="34">
        <v>300000</v>
      </c>
      <c r="D108" s="211">
        <v>300000</v>
      </c>
      <c r="E108" s="34">
        <v>531565765</v>
      </c>
      <c r="F108" s="34">
        <v>531865765</v>
      </c>
      <c r="G108" s="34">
        <v>107633010</v>
      </c>
      <c r="H108" s="34">
        <f>SUM(F108:G108)</f>
        <v>639498775</v>
      </c>
      <c r="I108" s="34">
        <v>114690453</v>
      </c>
      <c r="J108" s="34">
        <f>SUM(H108:I108)</f>
        <v>754189228</v>
      </c>
    </row>
    <row r="109" spans="1:10" ht="12" customHeight="1">
      <c r="A109" s="122" t="s">
        <v>41</v>
      </c>
      <c r="B109" s="7" t="s">
        <v>209</v>
      </c>
      <c r="C109" s="34"/>
      <c r="D109" s="211"/>
      <c r="E109" s="34">
        <v>531190765</v>
      </c>
      <c r="F109" s="34">
        <v>531190765</v>
      </c>
      <c r="G109" s="34">
        <v>107608010</v>
      </c>
      <c r="H109" s="34">
        <f>SUM(F109:G109)</f>
        <v>638798775</v>
      </c>
      <c r="I109" s="34">
        <v>114690453</v>
      </c>
      <c r="J109" s="34">
        <f>SUM(H109:I109)</f>
        <v>753489228</v>
      </c>
    </row>
    <row r="110" spans="1:10" ht="12" customHeight="1">
      <c r="A110" s="122" t="s">
        <v>42</v>
      </c>
      <c r="B110" s="7" t="s">
        <v>73</v>
      </c>
      <c r="C110" s="33">
        <v>651196765</v>
      </c>
      <c r="D110" s="211">
        <v>651196765</v>
      </c>
      <c r="E110" s="34">
        <v>-531190765</v>
      </c>
      <c r="F110" s="33">
        <v>120006000</v>
      </c>
      <c r="G110" s="34">
        <v>3596039</v>
      </c>
      <c r="H110" s="34">
        <f>SUM(F110:G110)</f>
        <v>123602039</v>
      </c>
      <c r="I110" s="34">
        <v>19307091</v>
      </c>
      <c r="J110" s="34">
        <f>SUM(H110:I110)</f>
        <v>142909130</v>
      </c>
    </row>
    <row r="111" spans="1:10" ht="12" customHeight="1">
      <c r="A111" s="122" t="s">
        <v>43</v>
      </c>
      <c r="B111" s="7" t="s">
        <v>210</v>
      </c>
      <c r="C111" s="25"/>
      <c r="D111" s="211"/>
      <c r="E111" s="34"/>
      <c r="F111" s="25"/>
      <c r="G111" s="34"/>
      <c r="H111" s="25"/>
      <c r="I111" s="34"/>
      <c r="J111" s="25"/>
    </row>
    <row r="112" spans="1:10" ht="12" customHeight="1">
      <c r="A112" s="122" t="s">
        <v>44</v>
      </c>
      <c r="B112" s="29" t="s">
        <v>83</v>
      </c>
      <c r="C112" s="25"/>
      <c r="D112" s="211"/>
      <c r="E112" s="34"/>
      <c r="F112" s="25"/>
      <c r="G112" s="34"/>
      <c r="H112" s="25"/>
      <c r="I112" s="34"/>
      <c r="J112" s="25"/>
    </row>
    <row r="113" spans="1:10" ht="12" customHeight="1">
      <c r="A113" s="122" t="s">
        <v>50</v>
      </c>
      <c r="B113" s="28" t="s">
        <v>269</v>
      </c>
      <c r="C113" s="25"/>
      <c r="D113" s="211"/>
      <c r="E113" s="34"/>
      <c r="F113" s="25"/>
      <c r="G113" s="34"/>
      <c r="H113" s="25"/>
      <c r="I113" s="34"/>
      <c r="J113" s="25"/>
    </row>
    <row r="114" spans="1:10" ht="12" customHeight="1">
      <c r="A114" s="122" t="s">
        <v>52</v>
      </c>
      <c r="B114" s="55" t="s">
        <v>215</v>
      </c>
      <c r="C114" s="25"/>
      <c r="D114" s="25"/>
      <c r="E114" s="34"/>
      <c r="F114" s="25"/>
      <c r="G114" s="34"/>
      <c r="H114" s="25"/>
      <c r="I114" s="34"/>
      <c r="J114" s="25"/>
    </row>
    <row r="115" spans="1:10" ht="15.75">
      <c r="A115" s="122" t="s">
        <v>74</v>
      </c>
      <c r="B115" s="20" t="s">
        <v>198</v>
      </c>
      <c r="C115" s="25"/>
      <c r="D115" s="25"/>
      <c r="E115" s="34"/>
      <c r="F115" s="25"/>
      <c r="G115" s="34"/>
      <c r="H115" s="25"/>
      <c r="I115" s="34"/>
      <c r="J115" s="25"/>
    </row>
    <row r="116" spans="1:10" ht="12" customHeight="1">
      <c r="A116" s="122" t="s">
        <v>75</v>
      </c>
      <c r="B116" s="20" t="s">
        <v>214</v>
      </c>
      <c r="C116" s="25"/>
      <c r="D116" s="25"/>
      <c r="E116" s="34"/>
      <c r="F116" s="25"/>
      <c r="G116" s="34"/>
      <c r="H116" s="25"/>
      <c r="I116" s="34"/>
      <c r="J116" s="25"/>
    </row>
    <row r="117" spans="1:10" ht="12" customHeight="1">
      <c r="A117" s="122" t="s">
        <v>76</v>
      </c>
      <c r="B117" s="20" t="s">
        <v>213</v>
      </c>
      <c r="C117" s="25"/>
      <c r="D117" s="25"/>
      <c r="E117" s="25"/>
      <c r="F117" s="25">
        <v>0</v>
      </c>
      <c r="G117" s="25"/>
      <c r="H117" s="25">
        <v>0</v>
      </c>
      <c r="I117" s="25"/>
      <c r="J117" s="25">
        <v>0</v>
      </c>
    </row>
    <row r="118" spans="1:10" ht="12" customHeight="1">
      <c r="A118" s="122" t="s">
        <v>206</v>
      </c>
      <c r="B118" s="20" t="s">
        <v>201</v>
      </c>
      <c r="C118" s="25"/>
      <c r="D118" s="25"/>
      <c r="E118" s="25"/>
      <c r="F118" s="25">
        <v>0</v>
      </c>
      <c r="G118" s="25"/>
      <c r="H118" s="25">
        <v>0</v>
      </c>
      <c r="I118" s="25"/>
      <c r="J118" s="25">
        <v>0</v>
      </c>
    </row>
    <row r="119" spans="1:10" ht="12" customHeight="1">
      <c r="A119" s="122" t="s">
        <v>207</v>
      </c>
      <c r="B119" s="20" t="s">
        <v>212</v>
      </c>
      <c r="C119" s="25"/>
      <c r="D119" s="211"/>
      <c r="E119" s="25"/>
      <c r="F119" s="25">
        <v>0</v>
      </c>
      <c r="G119" s="25"/>
      <c r="H119" s="25">
        <v>0</v>
      </c>
      <c r="I119" s="25"/>
      <c r="J119" s="25">
        <v>0</v>
      </c>
    </row>
    <row r="120" spans="1:10" ht="16.5" thickBot="1">
      <c r="A120" s="137" t="s">
        <v>208</v>
      </c>
      <c r="B120" s="20" t="s">
        <v>211</v>
      </c>
      <c r="C120" s="26"/>
      <c r="D120" s="211"/>
      <c r="E120" s="26"/>
      <c r="F120" s="144"/>
      <c r="G120" s="26"/>
      <c r="H120" s="144"/>
      <c r="I120" s="26"/>
      <c r="J120" s="144"/>
    </row>
    <row r="121" spans="1:10" ht="12" customHeight="1" thickBot="1">
      <c r="A121" s="120" t="s">
        <v>5</v>
      </c>
      <c r="B121" s="19" t="s">
        <v>216</v>
      </c>
      <c r="C121" s="31">
        <f aca="true" t="shared" si="17" ref="C121:H121">+C122+C123</f>
        <v>41786909</v>
      </c>
      <c r="D121" s="31">
        <f t="shared" si="17"/>
        <v>41786909</v>
      </c>
      <c r="E121" s="31">
        <f t="shared" si="17"/>
        <v>-855362</v>
      </c>
      <c r="F121" s="31">
        <f t="shared" si="17"/>
        <v>40931547</v>
      </c>
      <c r="G121" s="31">
        <f t="shared" si="17"/>
        <v>-10520284</v>
      </c>
      <c r="H121" s="31">
        <f t="shared" si="17"/>
        <v>30411263</v>
      </c>
      <c r="I121" s="31">
        <f>+I122+I123</f>
        <v>-27615091</v>
      </c>
      <c r="J121" s="31">
        <f>+J122+J123</f>
        <v>2796172</v>
      </c>
    </row>
    <row r="122" spans="1:10" ht="12" customHeight="1">
      <c r="A122" s="122" t="s">
        <v>23</v>
      </c>
      <c r="B122" s="5" t="s">
        <v>20</v>
      </c>
      <c r="C122" s="34">
        <v>39349909</v>
      </c>
      <c r="D122" s="34">
        <v>39349909</v>
      </c>
      <c r="E122" s="34">
        <v>-855362</v>
      </c>
      <c r="F122" s="34">
        <f>SUM(D122:E122)</f>
        <v>38494547</v>
      </c>
      <c r="G122" s="34">
        <v>-10520284</v>
      </c>
      <c r="H122" s="34">
        <f>SUM(F122:G122)</f>
        <v>27974263</v>
      </c>
      <c r="I122" s="34">
        <v>-27615091</v>
      </c>
      <c r="J122" s="34">
        <f>SUM(H122:I122)</f>
        <v>359172</v>
      </c>
    </row>
    <row r="123" spans="1:10" ht="12" customHeight="1" thickBot="1">
      <c r="A123" s="124" t="s">
        <v>24</v>
      </c>
      <c r="B123" s="7" t="s">
        <v>21</v>
      </c>
      <c r="C123" s="35">
        <v>2437000</v>
      </c>
      <c r="D123" s="35">
        <v>2437000</v>
      </c>
      <c r="E123" s="35"/>
      <c r="F123" s="217">
        <v>2437000</v>
      </c>
      <c r="G123" s="35"/>
      <c r="H123" s="217">
        <v>2437000</v>
      </c>
      <c r="I123" s="35"/>
      <c r="J123" s="217">
        <v>2437000</v>
      </c>
    </row>
    <row r="124" spans="1:10" ht="12" customHeight="1" thickBot="1">
      <c r="A124" s="120" t="s">
        <v>6</v>
      </c>
      <c r="B124" s="19" t="s">
        <v>217</v>
      </c>
      <c r="C124" s="31">
        <f>SUM(C91+C107+C121)</f>
        <v>840883335</v>
      </c>
      <c r="D124" s="31">
        <f aca="true" t="shared" si="18" ref="D124:J124">+D91+D107+D121</f>
        <v>840883335</v>
      </c>
      <c r="E124" s="31">
        <f t="shared" si="18"/>
        <v>-62862</v>
      </c>
      <c r="F124" s="31">
        <f t="shared" si="18"/>
        <v>840820473</v>
      </c>
      <c r="G124" s="31">
        <f t="shared" si="18"/>
        <v>110426265</v>
      </c>
      <c r="H124" s="31">
        <f t="shared" si="18"/>
        <v>951246738</v>
      </c>
      <c r="I124" s="31">
        <f t="shared" si="18"/>
        <v>233461886</v>
      </c>
      <c r="J124" s="31">
        <f t="shared" si="18"/>
        <v>1184708624</v>
      </c>
    </row>
    <row r="125" spans="1:10" ht="12" customHeight="1" thickBot="1">
      <c r="A125" s="120" t="s">
        <v>7</v>
      </c>
      <c r="B125" s="19" t="s">
        <v>218</v>
      </c>
      <c r="C125" s="31"/>
      <c r="D125" s="31">
        <f aca="true" t="shared" si="19" ref="D125:J125">+D126+D127+D128</f>
        <v>0</v>
      </c>
      <c r="E125" s="31">
        <f t="shared" si="19"/>
        <v>0</v>
      </c>
      <c r="F125" s="209">
        <f t="shared" si="19"/>
        <v>0</v>
      </c>
      <c r="G125" s="31">
        <f t="shared" si="19"/>
        <v>0</v>
      </c>
      <c r="H125" s="209">
        <f t="shared" si="19"/>
        <v>0</v>
      </c>
      <c r="I125" s="31">
        <f t="shared" si="19"/>
        <v>0</v>
      </c>
      <c r="J125" s="209">
        <f t="shared" si="19"/>
        <v>0</v>
      </c>
    </row>
    <row r="126" spans="1:10" ht="12" customHeight="1">
      <c r="A126" s="122" t="s">
        <v>27</v>
      </c>
      <c r="B126" s="5" t="s">
        <v>219</v>
      </c>
      <c r="C126" s="25"/>
      <c r="D126" s="25"/>
      <c r="E126" s="25"/>
      <c r="F126" s="218"/>
      <c r="G126" s="25"/>
      <c r="H126" s="218"/>
      <c r="I126" s="25"/>
      <c r="J126" s="218"/>
    </row>
    <row r="127" spans="1:10" ht="12" customHeight="1">
      <c r="A127" s="122" t="s">
        <v>28</v>
      </c>
      <c r="B127" s="5" t="s">
        <v>220</v>
      </c>
      <c r="C127" s="25"/>
      <c r="D127" s="25"/>
      <c r="E127" s="25"/>
      <c r="F127" s="218"/>
      <c r="G127" s="25"/>
      <c r="H127" s="218"/>
      <c r="I127" s="25"/>
      <c r="J127" s="218"/>
    </row>
    <row r="128" spans="1:10" ht="12" customHeight="1" thickBot="1">
      <c r="A128" s="137" t="s">
        <v>29</v>
      </c>
      <c r="B128" s="3" t="s">
        <v>221</v>
      </c>
      <c r="C128" s="25"/>
      <c r="D128" s="25"/>
      <c r="E128" s="25"/>
      <c r="F128" s="218"/>
      <c r="G128" s="25"/>
      <c r="H128" s="218"/>
      <c r="I128" s="25"/>
      <c r="J128" s="218"/>
    </row>
    <row r="129" spans="1:10" ht="12" customHeight="1" thickBot="1">
      <c r="A129" s="120" t="s">
        <v>8</v>
      </c>
      <c r="B129" s="19" t="s">
        <v>238</v>
      </c>
      <c r="C129" s="31"/>
      <c r="D129" s="31">
        <f aca="true" t="shared" si="20" ref="D129:J129">+D130+D131+D132+D133</f>
        <v>0</v>
      </c>
      <c r="E129" s="31">
        <f t="shared" si="20"/>
        <v>0</v>
      </c>
      <c r="F129" s="209">
        <f t="shared" si="20"/>
        <v>0</v>
      </c>
      <c r="G129" s="31">
        <f t="shared" si="20"/>
        <v>0</v>
      </c>
      <c r="H129" s="209">
        <f t="shared" si="20"/>
        <v>0</v>
      </c>
      <c r="I129" s="31">
        <f t="shared" si="20"/>
        <v>0</v>
      </c>
      <c r="J129" s="209">
        <f t="shared" si="20"/>
        <v>0</v>
      </c>
    </row>
    <row r="130" spans="1:10" ht="12" customHeight="1">
      <c r="A130" s="122" t="s">
        <v>30</v>
      </c>
      <c r="B130" s="5" t="s">
        <v>222</v>
      </c>
      <c r="C130" s="25"/>
      <c r="D130" s="25"/>
      <c r="E130" s="25"/>
      <c r="F130" s="218"/>
      <c r="G130" s="25"/>
      <c r="H130" s="218"/>
      <c r="I130" s="25"/>
      <c r="J130" s="218"/>
    </row>
    <row r="131" spans="1:10" ht="12" customHeight="1">
      <c r="A131" s="122" t="s">
        <v>31</v>
      </c>
      <c r="B131" s="5" t="s">
        <v>223</v>
      </c>
      <c r="C131" s="25"/>
      <c r="D131" s="25"/>
      <c r="E131" s="25"/>
      <c r="F131" s="218"/>
      <c r="G131" s="25"/>
      <c r="H131" s="218"/>
      <c r="I131" s="25"/>
      <c r="J131" s="218"/>
    </row>
    <row r="132" spans="1:10" ht="12" customHeight="1">
      <c r="A132" s="122" t="s">
        <v>128</v>
      </c>
      <c r="B132" s="5" t="s">
        <v>224</v>
      </c>
      <c r="C132" s="25"/>
      <c r="D132" s="25"/>
      <c r="E132" s="25"/>
      <c r="F132" s="218"/>
      <c r="G132" s="25"/>
      <c r="H132" s="218"/>
      <c r="I132" s="25"/>
      <c r="J132" s="218"/>
    </row>
    <row r="133" spans="1:10" ht="12" customHeight="1" thickBot="1">
      <c r="A133" s="137" t="s">
        <v>129</v>
      </c>
      <c r="B133" s="3" t="s">
        <v>225</v>
      </c>
      <c r="C133" s="25"/>
      <c r="D133" s="25"/>
      <c r="E133" s="25"/>
      <c r="F133" s="218"/>
      <c r="G133" s="25"/>
      <c r="H133" s="218"/>
      <c r="I133" s="25"/>
      <c r="J133" s="218"/>
    </row>
    <row r="134" spans="1:10" ht="12" customHeight="1" thickBot="1">
      <c r="A134" s="120" t="s">
        <v>9</v>
      </c>
      <c r="B134" s="19" t="s">
        <v>226</v>
      </c>
      <c r="C134" s="37">
        <v>2999023</v>
      </c>
      <c r="D134" s="37">
        <f aca="true" t="shared" si="21" ref="D134:J134">+D135+D136+D137+D138</f>
        <v>2999023</v>
      </c>
      <c r="E134" s="37">
        <f t="shared" si="21"/>
        <v>158509</v>
      </c>
      <c r="F134" s="37">
        <f t="shared" si="21"/>
        <v>3157532</v>
      </c>
      <c r="G134" s="37">
        <f t="shared" si="21"/>
        <v>0</v>
      </c>
      <c r="H134" s="37">
        <f t="shared" si="21"/>
        <v>3157532</v>
      </c>
      <c r="I134" s="37">
        <f t="shared" si="21"/>
        <v>0</v>
      </c>
      <c r="J134" s="37">
        <f t="shared" si="21"/>
        <v>3157532</v>
      </c>
    </row>
    <row r="135" spans="1:10" ht="12" customHeight="1">
      <c r="A135" s="122" t="s">
        <v>32</v>
      </c>
      <c r="B135" s="5" t="s">
        <v>227</v>
      </c>
      <c r="C135" s="25"/>
      <c r="D135" s="25"/>
      <c r="E135" s="25"/>
      <c r="F135" s="215"/>
      <c r="G135" s="25"/>
      <c r="H135" s="215"/>
      <c r="I135" s="25"/>
      <c r="J135" s="215"/>
    </row>
    <row r="136" spans="1:10" ht="12" customHeight="1">
      <c r="A136" s="122" t="s">
        <v>33</v>
      </c>
      <c r="B136" s="5" t="s">
        <v>236</v>
      </c>
      <c r="C136" s="25">
        <v>2999023</v>
      </c>
      <c r="D136" s="25">
        <v>2999023</v>
      </c>
      <c r="E136" s="25">
        <v>158509</v>
      </c>
      <c r="F136" s="213">
        <v>3157532</v>
      </c>
      <c r="G136" s="25"/>
      <c r="H136" s="213">
        <v>3157532</v>
      </c>
      <c r="I136" s="25"/>
      <c r="J136" s="213">
        <v>3157532</v>
      </c>
    </row>
    <row r="137" spans="1:10" ht="12" customHeight="1">
      <c r="A137" s="122" t="s">
        <v>140</v>
      </c>
      <c r="B137" s="5" t="s">
        <v>228</v>
      </c>
      <c r="C137" s="25"/>
      <c r="D137" s="25"/>
      <c r="E137" s="25"/>
      <c r="F137" s="213"/>
      <c r="G137" s="25"/>
      <c r="H137" s="213"/>
      <c r="I137" s="25"/>
      <c r="J137" s="213"/>
    </row>
    <row r="138" spans="1:10" ht="12" customHeight="1" thickBot="1">
      <c r="A138" s="137" t="s">
        <v>141</v>
      </c>
      <c r="B138" s="3" t="s">
        <v>295</v>
      </c>
      <c r="C138" s="25"/>
      <c r="D138" s="25"/>
      <c r="E138" s="25"/>
      <c r="F138" s="214"/>
      <c r="G138" s="25"/>
      <c r="H138" s="214"/>
      <c r="I138" s="25"/>
      <c r="J138" s="214"/>
    </row>
    <row r="139" spans="1:10" ht="12" customHeight="1" thickBot="1">
      <c r="A139" s="120" t="s">
        <v>10</v>
      </c>
      <c r="B139" s="19" t="s">
        <v>229</v>
      </c>
      <c r="C139" s="39"/>
      <c r="D139" s="39">
        <f>+D140+D141+D142+D143</f>
        <v>0</v>
      </c>
      <c r="E139" s="39">
        <f>+E140+E141+E142+E143</f>
        <v>0</v>
      </c>
      <c r="F139" s="219"/>
      <c r="G139" s="39">
        <f>+G140+G141+G142+G143</f>
        <v>0</v>
      </c>
      <c r="H139" s="219"/>
      <c r="I139" s="39">
        <f>+I140+I141+I142+I143</f>
        <v>0</v>
      </c>
      <c r="J139" s="219"/>
    </row>
    <row r="140" spans="1:10" ht="12" customHeight="1">
      <c r="A140" s="122" t="s">
        <v>67</v>
      </c>
      <c r="B140" s="5" t="s">
        <v>230</v>
      </c>
      <c r="C140" s="25"/>
      <c r="D140" s="25"/>
      <c r="E140" s="25"/>
      <c r="F140" s="218"/>
      <c r="G140" s="25"/>
      <c r="H140" s="218"/>
      <c r="I140" s="25"/>
      <c r="J140" s="218"/>
    </row>
    <row r="141" spans="1:10" ht="12" customHeight="1">
      <c r="A141" s="122" t="s">
        <v>68</v>
      </c>
      <c r="B141" s="5" t="s">
        <v>231</v>
      </c>
      <c r="C141" s="25"/>
      <c r="D141" s="25"/>
      <c r="E141" s="25"/>
      <c r="F141" s="218"/>
      <c r="G141" s="25"/>
      <c r="H141" s="218"/>
      <c r="I141" s="25"/>
      <c r="J141" s="218"/>
    </row>
    <row r="142" spans="1:10" ht="12" customHeight="1">
      <c r="A142" s="122" t="s">
        <v>82</v>
      </c>
      <c r="B142" s="5" t="s">
        <v>232</v>
      </c>
      <c r="C142" s="25"/>
      <c r="D142" s="25"/>
      <c r="E142" s="25"/>
      <c r="F142" s="218"/>
      <c r="G142" s="25"/>
      <c r="H142" s="218"/>
      <c r="I142" s="25"/>
      <c r="J142" s="218"/>
    </row>
    <row r="143" spans="1:10" ht="12" customHeight="1" thickBot="1">
      <c r="A143" s="122" t="s">
        <v>143</v>
      </c>
      <c r="B143" s="5" t="s">
        <v>233</v>
      </c>
      <c r="C143" s="25"/>
      <c r="D143" s="25"/>
      <c r="E143" s="25"/>
      <c r="F143" s="218"/>
      <c r="G143" s="25"/>
      <c r="H143" s="218"/>
      <c r="I143" s="25"/>
      <c r="J143" s="218"/>
    </row>
    <row r="144" spans="1:10" ht="15" customHeight="1" thickBot="1">
      <c r="A144" s="120" t="s">
        <v>11</v>
      </c>
      <c r="B144" s="19" t="s">
        <v>234</v>
      </c>
      <c r="C144" s="62">
        <v>2999023</v>
      </c>
      <c r="D144" s="62">
        <f aca="true" t="shared" si="22" ref="D144:J144">+D125+D129+D134+D139</f>
        <v>2999023</v>
      </c>
      <c r="E144" s="62">
        <f t="shared" si="22"/>
        <v>158509</v>
      </c>
      <c r="F144" s="62">
        <f t="shared" si="22"/>
        <v>3157532</v>
      </c>
      <c r="G144" s="62">
        <f t="shared" si="22"/>
        <v>0</v>
      </c>
      <c r="H144" s="62">
        <f t="shared" si="22"/>
        <v>3157532</v>
      </c>
      <c r="I144" s="62">
        <f t="shared" si="22"/>
        <v>0</v>
      </c>
      <c r="J144" s="62">
        <f t="shared" si="22"/>
        <v>3157532</v>
      </c>
    </row>
    <row r="145" spans="1:10" s="121" customFormat="1" ht="12.75" customHeight="1" thickBot="1">
      <c r="A145" s="141" t="s">
        <v>12</v>
      </c>
      <c r="B145" s="44" t="s">
        <v>235</v>
      </c>
      <c r="C145" s="62">
        <f>SUM(C144+C124)</f>
        <v>843882358</v>
      </c>
      <c r="D145" s="62">
        <f aca="true" t="shared" si="23" ref="D145:J145">+D124+D144</f>
        <v>843882358</v>
      </c>
      <c r="E145" s="62">
        <f t="shared" si="23"/>
        <v>95647</v>
      </c>
      <c r="F145" s="224">
        <f t="shared" si="23"/>
        <v>843978005</v>
      </c>
      <c r="G145" s="62">
        <f t="shared" si="23"/>
        <v>110426265</v>
      </c>
      <c r="H145" s="224">
        <f t="shared" si="23"/>
        <v>954404270</v>
      </c>
      <c r="I145" s="62">
        <f t="shared" si="23"/>
        <v>233461886</v>
      </c>
      <c r="J145" s="224">
        <f t="shared" si="23"/>
        <v>1187866156</v>
      </c>
    </row>
    <row r="146" ht="7.5" customHeight="1" thickBot="1"/>
    <row r="147" spans="1:6" ht="16.5" customHeight="1" thickBot="1">
      <c r="A147" s="331" t="s">
        <v>286</v>
      </c>
      <c r="B147" s="332"/>
      <c r="C147" s="10"/>
      <c r="D147" s="117"/>
      <c r="E147" s="117"/>
      <c r="F147" s="221"/>
    </row>
    <row r="148" spans="1:6" ht="15" customHeight="1" thickBot="1">
      <c r="A148" s="316" t="s">
        <v>287</v>
      </c>
      <c r="B148" s="316"/>
      <c r="C148" s="118"/>
      <c r="D148" s="118"/>
      <c r="E148" s="118"/>
      <c r="F148" s="208" t="s">
        <v>301</v>
      </c>
    </row>
    <row r="149" spans="1:6" ht="24.75" customHeight="1" thickBot="1">
      <c r="A149" s="120">
        <v>1</v>
      </c>
      <c r="B149" s="10" t="s">
        <v>288</v>
      </c>
      <c r="C149" s="31">
        <f>+C61-C124</f>
        <v>-707640336</v>
      </c>
      <c r="D149" s="31">
        <f>+D61-D124</f>
        <v>-707640336</v>
      </c>
      <c r="E149" s="31">
        <f>+E61-E124</f>
        <v>62862</v>
      </c>
      <c r="F149" s="209"/>
    </row>
    <row r="150" spans="1:6" ht="27.75" customHeight="1" thickBot="1">
      <c r="A150" s="120" t="s">
        <v>4</v>
      </c>
      <c r="B150" s="10" t="s">
        <v>289</v>
      </c>
      <c r="C150" s="31"/>
      <c r="D150" s="31">
        <v>0</v>
      </c>
      <c r="E150" s="31">
        <f>+E84-E144</f>
        <v>-62862</v>
      </c>
      <c r="F150" s="209">
        <f>+F84-F144</f>
        <v>707577474</v>
      </c>
    </row>
  </sheetData>
  <sheetProtection/>
  <mergeCells count="13">
    <mergeCell ref="A88:B88"/>
    <mergeCell ref="A89:A90"/>
    <mergeCell ref="B89:B90"/>
    <mergeCell ref="A147:B147"/>
    <mergeCell ref="A148:B148"/>
    <mergeCell ref="C89:J89"/>
    <mergeCell ref="A1:F1"/>
    <mergeCell ref="A3:B3"/>
    <mergeCell ref="A4:A5"/>
    <mergeCell ref="B4:B5"/>
    <mergeCell ref="A87:F87"/>
    <mergeCell ref="C4:J4"/>
    <mergeCell ref="B2:J2"/>
  </mergeCells>
  <printOptions horizontalCentered="1"/>
  <pageMargins left="0.7874015748031497" right="0.7874015748031497" top="1.1811023622047245" bottom="0.2755905511811024" header="0.7874015748031497" footer="0.5905511811023623"/>
  <pageSetup fitToHeight="2" horizontalDpi="600" verticalDpi="600" orientation="portrait" paperSize="8" scale="80" r:id="rId1"/>
  <headerFooter alignWithMargins="0">
    <oddHeader>&amp;C&amp;"Times New Roman CE,Félkövér"&amp;12
Pusztamonostor Községi Önkormányzat
2019. ÉVI KÖLTSÉGVETÉSÉNEK ÖSSZEVONT MÉRLEGE&amp;10
</oddHeader>
  </headerFooter>
  <rowBreaks count="1" manualBreakCount="1">
    <brk id="8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8"/>
  <sheetViews>
    <sheetView zoomScale="130" zoomScaleNormal="130" zoomScaleSheetLayoutView="124" workbookViewId="0" topLeftCell="C88">
      <selection activeCell="I109" sqref="I109"/>
    </sheetView>
  </sheetViews>
  <sheetFormatPr defaultColWidth="9.00390625" defaultRowHeight="12.75"/>
  <cols>
    <col min="1" max="1" width="11.125" style="48" customWidth="1"/>
    <col min="2" max="2" width="66.125" style="49" customWidth="1"/>
    <col min="3" max="4" width="13.875" style="50" customWidth="1"/>
    <col min="5" max="5" width="12.875" style="50" customWidth="1"/>
    <col min="6" max="6" width="13.625" style="2" customWidth="1"/>
    <col min="7" max="7" width="13.125" style="2" bestFit="1" customWidth="1"/>
    <col min="8" max="8" width="14.00390625" style="2" customWidth="1"/>
    <col min="9" max="9" width="13.125" style="2" bestFit="1" customWidth="1"/>
    <col min="10" max="10" width="14.875" style="2" bestFit="1" customWidth="1"/>
    <col min="11" max="16384" width="9.375" style="2" customWidth="1"/>
  </cols>
  <sheetData>
    <row r="1" spans="1:10" s="1" customFormat="1" ht="16.5" customHeight="1" thickBot="1">
      <c r="A1" s="325" t="s">
        <v>341</v>
      </c>
      <c r="B1" s="348"/>
      <c r="C1" s="348"/>
      <c r="D1" s="348"/>
      <c r="E1" s="348"/>
      <c r="F1" s="348"/>
      <c r="G1" s="348"/>
      <c r="H1" s="348"/>
      <c r="I1" s="324"/>
      <c r="J1" s="324"/>
    </row>
    <row r="2" spans="1:10" s="14" customFormat="1" ht="36" customHeight="1">
      <c r="A2" s="81" t="s">
        <v>78</v>
      </c>
      <c r="B2" s="40" t="s">
        <v>80</v>
      </c>
      <c r="C2" s="340" t="s">
        <v>15</v>
      </c>
      <c r="D2" s="341"/>
      <c r="E2" s="341"/>
      <c r="F2" s="341"/>
      <c r="G2" s="342"/>
      <c r="H2" s="342"/>
      <c r="I2" s="342"/>
      <c r="J2" s="342"/>
    </row>
    <row r="3" spans="1:10" s="14" customFormat="1" ht="29.25" customHeight="1" thickBot="1">
      <c r="A3" s="78" t="s">
        <v>77</v>
      </c>
      <c r="B3" s="41" t="s">
        <v>240</v>
      </c>
      <c r="C3" s="80" t="s">
        <v>277</v>
      </c>
      <c r="D3" s="180" t="s">
        <v>278</v>
      </c>
      <c r="E3" s="180" t="s">
        <v>298</v>
      </c>
      <c r="F3" s="79" t="s">
        <v>299</v>
      </c>
      <c r="G3" s="180" t="s">
        <v>298</v>
      </c>
      <c r="H3" s="79" t="s">
        <v>342</v>
      </c>
      <c r="I3" s="180" t="s">
        <v>298</v>
      </c>
      <c r="J3" s="79" t="s">
        <v>352</v>
      </c>
    </row>
    <row r="4" spans="1:10" s="15" customFormat="1" ht="15.75" customHeight="1" thickBot="1">
      <c r="A4" s="21"/>
      <c r="B4" s="334" t="s">
        <v>301</v>
      </c>
      <c r="C4" s="334"/>
      <c r="D4" s="334"/>
      <c r="E4" s="334"/>
      <c r="F4" s="334"/>
      <c r="G4" s="335"/>
      <c r="H4" s="335"/>
      <c r="I4" s="335"/>
      <c r="J4" s="335"/>
    </row>
    <row r="5" spans="1:10" ht="24.75" customHeight="1" thickBot="1">
      <c r="A5" s="52" t="s">
        <v>79</v>
      </c>
      <c r="B5" s="92" t="s">
        <v>16</v>
      </c>
      <c r="C5" s="336" t="s">
        <v>304</v>
      </c>
      <c r="D5" s="337"/>
      <c r="E5" s="337"/>
      <c r="F5" s="337"/>
      <c r="G5" s="338"/>
      <c r="H5" s="338"/>
      <c r="I5" s="339"/>
      <c r="J5" s="339"/>
    </row>
    <row r="6" spans="1:6" s="13" customFormat="1" ht="15.75" customHeight="1" thickBot="1">
      <c r="A6" s="343" t="s">
        <v>17</v>
      </c>
      <c r="B6" s="344"/>
      <c r="C6" s="344"/>
      <c r="D6" s="344"/>
      <c r="E6" s="344"/>
      <c r="F6" s="344"/>
    </row>
    <row r="7" spans="1:10" s="13" customFormat="1" ht="12" customHeight="1" thickBot="1">
      <c r="A7" s="12" t="s">
        <v>3</v>
      </c>
      <c r="B7" s="9" t="s">
        <v>85</v>
      </c>
      <c r="C7" s="31">
        <f aca="true" t="shared" si="0" ref="C7:H7">+C8+C9+C10+C11+C12+C13</f>
        <v>90459999</v>
      </c>
      <c r="D7" s="31">
        <f t="shared" si="0"/>
        <v>90459999</v>
      </c>
      <c r="E7" s="31">
        <f t="shared" si="0"/>
        <v>0</v>
      </c>
      <c r="F7" s="31">
        <f t="shared" si="0"/>
        <v>90459999</v>
      </c>
      <c r="G7" s="31">
        <f t="shared" si="0"/>
        <v>3288255</v>
      </c>
      <c r="H7" s="31">
        <f t="shared" si="0"/>
        <v>93748254</v>
      </c>
      <c r="I7" s="31">
        <f>+I8+I9+I10+I11+I12+I13</f>
        <v>0</v>
      </c>
      <c r="J7" s="31">
        <f>+J8+J9+J10+J11+J12+J13</f>
        <v>93748254</v>
      </c>
    </row>
    <row r="8" spans="1:10" s="16" customFormat="1" ht="12" customHeight="1">
      <c r="A8" s="63" t="s">
        <v>34</v>
      </c>
      <c r="B8" s="56" t="s">
        <v>86</v>
      </c>
      <c r="C8" s="34">
        <v>23452425</v>
      </c>
      <c r="D8" s="210">
        <v>23452425</v>
      </c>
      <c r="E8" s="34">
        <f>SUM(F8-D8)</f>
        <v>0</v>
      </c>
      <c r="F8" s="210">
        <v>23452425</v>
      </c>
      <c r="G8" s="34">
        <f>SUM(H8-F8)</f>
        <v>1256000</v>
      </c>
      <c r="H8" s="210">
        <v>24708425</v>
      </c>
      <c r="I8" s="34">
        <f>SUM(J8-H8)</f>
        <v>0</v>
      </c>
      <c r="J8" s="210">
        <v>24708425</v>
      </c>
    </row>
    <row r="9" spans="1:10" s="17" customFormat="1" ht="12" customHeight="1">
      <c r="A9" s="64" t="s">
        <v>35</v>
      </c>
      <c r="B9" s="57" t="s">
        <v>87</v>
      </c>
      <c r="C9" s="34">
        <v>42765300</v>
      </c>
      <c r="D9" s="211">
        <v>42765300</v>
      </c>
      <c r="E9" s="34">
        <f aca="true" t="shared" si="1" ref="E9:E71">SUM(F9-D9)</f>
        <v>0</v>
      </c>
      <c r="F9" s="211">
        <v>42765300</v>
      </c>
      <c r="G9" s="34">
        <f>SUM(H9-F9)</f>
        <v>585000</v>
      </c>
      <c r="H9" s="211">
        <v>43350300</v>
      </c>
      <c r="I9" s="34">
        <f>SUM(J9-H9)</f>
        <v>0</v>
      </c>
      <c r="J9" s="211">
        <v>43350300</v>
      </c>
    </row>
    <row r="10" spans="1:10" s="17" customFormat="1" ht="12" customHeight="1">
      <c r="A10" s="64" t="s">
        <v>36</v>
      </c>
      <c r="B10" s="57" t="s">
        <v>88</v>
      </c>
      <c r="C10" s="34">
        <v>22311114</v>
      </c>
      <c r="D10" s="211">
        <v>22311114</v>
      </c>
      <c r="E10" s="34">
        <f t="shared" si="1"/>
        <v>0</v>
      </c>
      <c r="F10" s="211">
        <v>22311114</v>
      </c>
      <c r="G10" s="34">
        <f>SUM(H10-F10)</f>
        <v>1302000</v>
      </c>
      <c r="H10" s="211">
        <v>23613114</v>
      </c>
      <c r="I10" s="34">
        <f>SUM(J10-H10)</f>
        <v>0</v>
      </c>
      <c r="J10" s="211">
        <v>23613114</v>
      </c>
    </row>
    <row r="11" spans="1:10" s="17" customFormat="1" ht="12" customHeight="1">
      <c r="A11" s="64" t="s">
        <v>37</v>
      </c>
      <c r="B11" s="57" t="s">
        <v>89</v>
      </c>
      <c r="C11" s="34">
        <v>1931160</v>
      </c>
      <c r="D11" s="211">
        <v>1931160</v>
      </c>
      <c r="E11" s="34">
        <f t="shared" si="1"/>
        <v>0</v>
      </c>
      <c r="F11" s="211">
        <v>1931160</v>
      </c>
      <c r="G11" s="34">
        <f>SUM(H11-F11)</f>
        <v>65000</v>
      </c>
      <c r="H11" s="211">
        <v>1996160</v>
      </c>
      <c r="I11" s="34">
        <f>SUM(J11-H11)</f>
        <v>0</v>
      </c>
      <c r="J11" s="211">
        <v>1996160</v>
      </c>
    </row>
    <row r="12" spans="1:10" s="17" customFormat="1" ht="12" customHeight="1">
      <c r="A12" s="64" t="s">
        <v>54</v>
      </c>
      <c r="B12" s="57" t="s">
        <v>90</v>
      </c>
      <c r="C12" s="33"/>
      <c r="D12" s="33"/>
      <c r="E12" s="34"/>
      <c r="F12" s="33"/>
      <c r="G12" s="34"/>
      <c r="H12" s="33"/>
      <c r="I12" s="34"/>
      <c r="J12" s="33"/>
    </row>
    <row r="13" spans="1:10" s="16" customFormat="1" ht="13.5" customHeight="1" thickBot="1">
      <c r="A13" s="65" t="s">
        <v>38</v>
      </c>
      <c r="B13" s="58" t="s">
        <v>91</v>
      </c>
      <c r="C13" s="33"/>
      <c r="D13" s="33"/>
      <c r="E13" s="34">
        <f t="shared" si="1"/>
        <v>0</v>
      </c>
      <c r="F13" s="33"/>
      <c r="G13" s="34">
        <f>SUM(H13-F13)</f>
        <v>80255</v>
      </c>
      <c r="H13" s="33">
        <v>80255</v>
      </c>
      <c r="I13" s="34">
        <f>SUM(J13-H13)</f>
        <v>0</v>
      </c>
      <c r="J13" s="33">
        <v>80255</v>
      </c>
    </row>
    <row r="14" spans="1:10" s="16" customFormat="1" ht="12" customHeight="1" thickBot="1">
      <c r="A14" s="12" t="s">
        <v>4</v>
      </c>
      <c r="B14" s="27" t="s">
        <v>92</v>
      </c>
      <c r="C14" s="31">
        <f aca="true" t="shared" si="2" ref="C14:H14">+C15+C16+C17+C18+C19</f>
        <v>3373000</v>
      </c>
      <c r="D14" s="31">
        <f t="shared" si="2"/>
        <v>3373000</v>
      </c>
      <c r="E14" s="31">
        <f t="shared" si="2"/>
        <v>0</v>
      </c>
      <c r="F14" s="31">
        <f t="shared" si="2"/>
        <v>3373000</v>
      </c>
      <c r="G14" s="31">
        <f t="shared" si="2"/>
        <v>0</v>
      </c>
      <c r="H14" s="31">
        <f t="shared" si="2"/>
        <v>3373000</v>
      </c>
      <c r="I14" s="31">
        <f>+I15+I16+I17+I18+I19</f>
        <v>0</v>
      </c>
      <c r="J14" s="31">
        <f>+J15+J16+J17+J18+J19</f>
        <v>3373000</v>
      </c>
    </row>
    <row r="15" spans="1:10" s="16" customFormat="1" ht="12" customHeight="1">
      <c r="A15" s="63" t="s">
        <v>40</v>
      </c>
      <c r="B15" s="56" t="s">
        <v>93</v>
      </c>
      <c r="C15" s="34"/>
      <c r="D15" s="34"/>
      <c r="E15" s="34">
        <f t="shared" si="1"/>
        <v>0</v>
      </c>
      <c r="F15" s="34"/>
      <c r="G15" s="34">
        <f>SUM(H15-F15)</f>
        <v>0</v>
      </c>
      <c r="H15" s="34"/>
      <c r="I15" s="34">
        <f>SUM(J15-H15)</f>
        <v>0</v>
      </c>
      <c r="J15" s="34"/>
    </row>
    <row r="16" spans="1:10" s="16" customFormat="1" ht="12" customHeight="1">
      <c r="A16" s="64" t="s">
        <v>41</v>
      </c>
      <c r="B16" s="57" t="s">
        <v>94</v>
      </c>
      <c r="C16" s="33"/>
      <c r="D16" s="33"/>
      <c r="E16" s="34">
        <f t="shared" si="1"/>
        <v>0</v>
      </c>
      <c r="F16" s="33"/>
      <c r="G16" s="34">
        <f>SUM(H16-F16)</f>
        <v>0</v>
      </c>
      <c r="H16" s="33"/>
      <c r="I16" s="34">
        <f>SUM(J16-H16)</f>
        <v>0</v>
      </c>
      <c r="J16" s="33"/>
    </row>
    <row r="17" spans="1:10" s="16" customFormat="1" ht="12" customHeight="1">
      <c r="A17" s="64" t="s">
        <v>42</v>
      </c>
      <c r="B17" s="57" t="s">
        <v>263</v>
      </c>
      <c r="C17" s="33"/>
      <c r="D17" s="33"/>
      <c r="E17" s="34">
        <f t="shared" si="1"/>
        <v>0</v>
      </c>
      <c r="F17" s="33"/>
      <c r="G17" s="34">
        <f>SUM(H17-F17)</f>
        <v>0</v>
      </c>
      <c r="H17" s="33"/>
      <c r="I17" s="34">
        <f>SUM(J17-H17)</f>
        <v>0</v>
      </c>
      <c r="J17" s="33"/>
    </row>
    <row r="18" spans="1:10" s="16" customFormat="1" ht="12" customHeight="1">
      <c r="A18" s="64" t="s">
        <v>43</v>
      </c>
      <c r="B18" s="57" t="s">
        <v>264</v>
      </c>
      <c r="C18" s="33"/>
      <c r="D18" s="33"/>
      <c r="E18" s="34">
        <f t="shared" si="1"/>
        <v>0</v>
      </c>
      <c r="F18" s="33"/>
      <c r="G18" s="34">
        <f>SUM(H18-F18)</f>
        <v>0</v>
      </c>
      <c r="H18" s="33"/>
      <c r="I18" s="34">
        <f>SUM(J18-H18)</f>
        <v>0</v>
      </c>
      <c r="J18" s="33"/>
    </row>
    <row r="19" spans="1:10" s="16" customFormat="1" ht="12" customHeight="1">
      <c r="A19" s="64" t="s">
        <v>44</v>
      </c>
      <c r="B19" s="57" t="s">
        <v>95</v>
      </c>
      <c r="C19" s="34">
        <v>3373000</v>
      </c>
      <c r="D19" s="213">
        <v>3373000</v>
      </c>
      <c r="E19" s="34">
        <f t="shared" si="1"/>
        <v>0</v>
      </c>
      <c r="F19" s="33">
        <v>3373000</v>
      </c>
      <c r="G19" s="34"/>
      <c r="H19" s="33">
        <v>3373000</v>
      </c>
      <c r="I19" s="34"/>
      <c r="J19" s="33">
        <v>3373000</v>
      </c>
    </row>
    <row r="20" spans="1:10" s="17" customFormat="1" ht="12" customHeight="1" thickBot="1">
      <c r="A20" s="65" t="s">
        <v>50</v>
      </c>
      <c r="B20" s="58" t="s">
        <v>96</v>
      </c>
      <c r="C20" s="33"/>
      <c r="D20" s="35"/>
      <c r="E20" s="34">
        <f t="shared" si="1"/>
        <v>0</v>
      </c>
      <c r="F20" s="35"/>
      <c r="G20" s="34">
        <f>SUM(H20-F20)</f>
        <v>0</v>
      </c>
      <c r="H20" s="35"/>
      <c r="I20" s="34">
        <f>SUM(J20-H20)</f>
        <v>0</v>
      </c>
      <c r="J20" s="35"/>
    </row>
    <row r="21" spans="1:10" s="17" customFormat="1" ht="12" customHeight="1" thickBot="1">
      <c r="A21" s="12" t="s">
        <v>5</v>
      </c>
      <c r="B21" s="9" t="s">
        <v>97</v>
      </c>
      <c r="C21" s="31">
        <f>SUM(C22:C26)</f>
        <v>0</v>
      </c>
      <c r="D21" s="31">
        <f>SUM(D26+D22)</f>
        <v>0</v>
      </c>
      <c r="E21" s="31"/>
      <c r="F21" s="31">
        <f>SUM(F22:F26)</f>
        <v>0</v>
      </c>
      <c r="G21" s="31">
        <f>SUM(G22:G26)</f>
        <v>107138010</v>
      </c>
      <c r="H21" s="31">
        <f>SUM(H22:H26)</f>
        <v>107138010</v>
      </c>
      <c r="I21" s="31">
        <f>SUM(I22:I26)</f>
        <v>113687595</v>
      </c>
      <c r="J21" s="31">
        <f>SUM(J22:J26)</f>
        <v>220825605</v>
      </c>
    </row>
    <row r="22" spans="1:10" s="17" customFormat="1" ht="12" customHeight="1">
      <c r="A22" s="63" t="s">
        <v>23</v>
      </c>
      <c r="B22" s="56" t="s">
        <v>98</v>
      </c>
      <c r="C22" s="34"/>
      <c r="D22" s="34"/>
      <c r="E22" s="34">
        <f t="shared" si="1"/>
        <v>0</v>
      </c>
      <c r="F22" s="34"/>
      <c r="G22" s="34">
        <f aca="true" t="shared" si="3" ref="G22:G27">SUM(H22-F22)</f>
        <v>0</v>
      </c>
      <c r="H22" s="34"/>
      <c r="I22" s="34">
        <f>SUM(J22-H22)</f>
        <v>0</v>
      </c>
      <c r="J22" s="34"/>
    </row>
    <row r="23" spans="1:10" s="16" customFormat="1" ht="12" customHeight="1">
      <c r="A23" s="64" t="s">
        <v>24</v>
      </c>
      <c r="B23" s="57" t="s">
        <v>99</v>
      </c>
      <c r="C23" s="33"/>
      <c r="D23" s="33"/>
      <c r="E23" s="34">
        <f t="shared" si="1"/>
        <v>0</v>
      </c>
      <c r="F23" s="33"/>
      <c r="G23" s="34">
        <f t="shared" si="3"/>
        <v>0</v>
      </c>
      <c r="H23" s="33"/>
      <c r="I23" s="34">
        <f>SUM(J23-H23)</f>
        <v>0</v>
      </c>
      <c r="J23" s="33"/>
    </row>
    <row r="24" spans="1:10" s="17" customFormat="1" ht="12" customHeight="1">
      <c r="A24" s="64" t="s">
        <v>25</v>
      </c>
      <c r="B24" s="57" t="s">
        <v>265</v>
      </c>
      <c r="C24" s="33"/>
      <c r="D24" s="33"/>
      <c r="E24" s="34">
        <f t="shared" si="1"/>
        <v>0</v>
      </c>
      <c r="F24" s="33"/>
      <c r="G24" s="34">
        <f t="shared" si="3"/>
        <v>0</v>
      </c>
      <c r="H24" s="33"/>
      <c r="I24" s="34">
        <f>SUM(J24-H24)</f>
        <v>0</v>
      </c>
      <c r="J24" s="33"/>
    </row>
    <row r="25" spans="1:10" s="17" customFormat="1" ht="12" customHeight="1">
      <c r="A25" s="64" t="s">
        <v>26</v>
      </c>
      <c r="B25" s="57" t="s">
        <v>266</v>
      </c>
      <c r="C25" s="33"/>
      <c r="D25" s="33"/>
      <c r="E25" s="34">
        <f t="shared" si="1"/>
        <v>0</v>
      </c>
      <c r="F25" s="33"/>
      <c r="G25" s="34">
        <f t="shared" si="3"/>
        <v>0</v>
      </c>
      <c r="H25" s="33"/>
      <c r="I25" s="34">
        <f>SUM(J25-H25)</f>
        <v>0</v>
      </c>
      <c r="J25" s="33"/>
    </row>
    <row r="26" spans="1:10" s="17" customFormat="1" ht="12" customHeight="1">
      <c r="A26" s="64" t="s">
        <v>57</v>
      </c>
      <c r="B26" s="57" t="s">
        <v>100</v>
      </c>
      <c r="C26" s="33"/>
      <c r="D26" s="33"/>
      <c r="E26" s="34">
        <f t="shared" si="1"/>
        <v>0</v>
      </c>
      <c r="F26" s="33"/>
      <c r="G26" s="34">
        <f t="shared" si="3"/>
        <v>107138010</v>
      </c>
      <c r="H26" s="33">
        <v>107138010</v>
      </c>
      <c r="I26" s="34">
        <v>113687595</v>
      </c>
      <c r="J26" s="33">
        <f>SUM(H26:I26)</f>
        <v>220825605</v>
      </c>
    </row>
    <row r="27" spans="1:10" s="17" customFormat="1" ht="12" customHeight="1" thickBot="1">
      <c r="A27" s="65" t="s">
        <v>58</v>
      </c>
      <c r="B27" s="58" t="s">
        <v>101</v>
      </c>
      <c r="C27" s="35"/>
      <c r="D27" s="35"/>
      <c r="E27" s="34">
        <f t="shared" si="1"/>
        <v>0</v>
      </c>
      <c r="F27" s="35"/>
      <c r="G27" s="34">
        <f t="shared" si="3"/>
        <v>107138010</v>
      </c>
      <c r="H27" s="35">
        <v>107138010</v>
      </c>
      <c r="I27" s="34">
        <v>113687595</v>
      </c>
      <c r="J27" s="35">
        <v>220825605</v>
      </c>
    </row>
    <row r="28" spans="1:10" s="17" customFormat="1" ht="12" customHeight="1" thickBot="1">
      <c r="A28" s="12" t="s">
        <v>59</v>
      </c>
      <c r="B28" s="9" t="s">
        <v>102</v>
      </c>
      <c r="C28" s="37">
        <f>+C29+C32+C33+C34</f>
        <v>21200000</v>
      </c>
      <c r="D28" s="37">
        <f>+D29+D32+D33+D34</f>
        <v>21200000</v>
      </c>
      <c r="E28" s="37">
        <f>SUM(E30:E34)</f>
        <v>0</v>
      </c>
      <c r="F28" s="31">
        <f>+F29+F32+F33+F34</f>
        <v>21200000</v>
      </c>
      <c r="G28" s="37">
        <f>SUM(G30:G34)</f>
        <v>0</v>
      </c>
      <c r="H28" s="31">
        <f>+H29+H32+H33+H34</f>
        <v>21200000</v>
      </c>
      <c r="I28" s="37">
        <f>SUM(I30:I34)</f>
        <v>1500000</v>
      </c>
      <c r="J28" s="31">
        <f>+J29+J32+J33+J34</f>
        <v>22700000</v>
      </c>
    </row>
    <row r="29" spans="1:10" s="17" customFormat="1" ht="12" customHeight="1">
      <c r="A29" s="63" t="s">
        <v>103</v>
      </c>
      <c r="B29" s="56" t="s">
        <v>109</v>
      </c>
      <c r="C29" s="54">
        <v>18600000</v>
      </c>
      <c r="D29" s="54">
        <v>18600000</v>
      </c>
      <c r="E29" s="34"/>
      <c r="F29" s="54">
        <f>SUM(D29+E29)</f>
        <v>18600000</v>
      </c>
      <c r="G29" s="34"/>
      <c r="H29" s="54">
        <f>SUM(F29+G29)</f>
        <v>18600000</v>
      </c>
      <c r="I29" s="34"/>
      <c r="J29" s="54">
        <f>SUM(H29+I29)</f>
        <v>18600000</v>
      </c>
    </row>
    <row r="30" spans="1:10" s="17" customFormat="1" ht="12" customHeight="1">
      <c r="A30" s="64" t="s">
        <v>104</v>
      </c>
      <c r="B30" s="57" t="s">
        <v>110</v>
      </c>
      <c r="C30" s="33">
        <v>1600000</v>
      </c>
      <c r="D30" s="33">
        <v>1600000</v>
      </c>
      <c r="E30" s="34"/>
      <c r="F30" s="54">
        <f>SUM(D30+E30)</f>
        <v>1600000</v>
      </c>
      <c r="G30" s="34"/>
      <c r="H30" s="54">
        <f>SUM(F30+G30)</f>
        <v>1600000</v>
      </c>
      <c r="I30" s="34"/>
      <c r="J30" s="54">
        <f>SUM(H30+I30)</f>
        <v>1600000</v>
      </c>
    </row>
    <row r="31" spans="1:10" s="17" customFormat="1" ht="12" customHeight="1">
      <c r="A31" s="64" t="s">
        <v>105</v>
      </c>
      <c r="B31" s="57" t="s">
        <v>296</v>
      </c>
      <c r="C31" s="33">
        <v>17000000</v>
      </c>
      <c r="D31" s="33">
        <v>17000000</v>
      </c>
      <c r="E31" s="34"/>
      <c r="F31" s="54">
        <f>SUM(D31+E31)</f>
        <v>17000000</v>
      </c>
      <c r="G31" s="34"/>
      <c r="H31" s="54">
        <f>SUM(F31+G31)</f>
        <v>17000000</v>
      </c>
      <c r="I31" s="34"/>
      <c r="J31" s="54">
        <f>SUM(H31+I31)</f>
        <v>17000000</v>
      </c>
    </row>
    <row r="32" spans="1:10" s="17" customFormat="1" ht="12" customHeight="1">
      <c r="A32" s="64" t="s">
        <v>106</v>
      </c>
      <c r="B32" s="57" t="s">
        <v>111</v>
      </c>
      <c r="C32" s="33">
        <v>2600000</v>
      </c>
      <c r="D32" s="33">
        <v>2600000</v>
      </c>
      <c r="E32" s="34"/>
      <c r="F32" s="54">
        <f>SUM(D32+E32)</f>
        <v>2600000</v>
      </c>
      <c r="G32" s="34"/>
      <c r="H32" s="54">
        <f>SUM(F32+G32)</f>
        <v>2600000</v>
      </c>
      <c r="I32" s="34">
        <v>1500000</v>
      </c>
      <c r="J32" s="54">
        <f>SUM(H32+I32)</f>
        <v>4100000</v>
      </c>
    </row>
    <row r="33" spans="1:10" s="17" customFormat="1" ht="12" customHeight="1">
      <c r="A33" s="64" t="s">
        <v>107</v>
      </c>
      <c r="B33" s="57" t="s">
        <v>112</v>
      </c>
      <c r="C33" s="33"/>
      <c r="D33" s="33"/>
      <c r="E33" s="34">
        <f t="shared" si="1"/>
        <v>0</v>
      </c>
      <c r="F33" s="33"/>
      <c r="G33" s="34">
        <f>SUM(H33-F33)</f>
        <v>0</v>
      </c>
      <c r="H33" s="33"/>
      <c r="I33" s="34">
        <f>SUM(J33-H33)</f>
        <v>0</v>
      </c>
      <c r="J33" s="33"/>
    </row>
    <row r="34" spans="1:10" s="17" customFormat="1" ht="12" customHeight="1" thickBot="1">
      <c r="A34" s="65" t="s">
        <v>108</v>
      </c>
      <c r="B34" s="58" t="s">
        <v>113</v>
      </c>
      <c r="C34" s="35"/>
      <c r="D34" s="35"/>
      <c r="E34" s="34"/>
      <c r="F34" s="35"/>
      <c r="G34" s="34"/>
      <c r="H34" s="35"/>
      <c r="I34" s="34"/>
      <c r="J34" s="35"/>
    </row>
    <row r="35" spans="1:10" s="17" customFormat="1" ht="12" customHeight="1" thickBot="1">
      <c r="A35" s="12" t="s">
        <v>7</v>
      </c>
      <c r="B35" s="9" t="s">
        <v>114</v>
      </c>
      <c r="C35" s="31">
        <f aca="true" t="shared" si="4" ref="C35:H35">SUM(C36:C45)</f>
        <v>7541000</v>
      </c>
      <c r="D35" s="31">
        <f t="shared" si="4"/>
        <v>7541000</v>
      </c>
      <c r="E35" s="31">
        <f t="shared" si="4"/>
        <v>0</v>
      </c>
      <c r="F35" s="31">
        <f t="shared" si="4"/>
        <v>7541000</v>
      </c>
      <c r="G35" s="31">
        <f t="shared" si="4"/>
        <v>0</v>
      </c>
      <c r="H35" s="31">
        <f t="shared" si="4"/>
        <v>7541000</v>
      </c>
      <c r="I35" s="31">
        <f>SUM(I36:I45)</f>
        <v>118274291</v>
      </c>
      <c r="J35" s="31">
        <f>SUM(J36:J45)</f>
        <v>125815291</v>
      </c>
    </row>
    <row r="36" spans="1:10" s="17" customFormat="1" ht="12" customHeight="1">
      <c r="A36" s="63" t="s">
        <v>27</v>
      </c>
      <c r="B36" s="56" t="s">
        <v>117</v>
      </c>
      <c r="C36" s="34"/>
      <c r="D36" s="34"/>
      <c r="E36" s="34">
        <f t="shared" si="1"/>
        <v>0</v>
      </c>
      <c r="F36" s="34"/>
      <c r="G36" s="34">
        <f>SUM(H36-F36)</f>
        <v>0</v>
      </c>
      <c r="H36" s="34"/>
      <c r="I36" s="34">
        <f>SUM(J36-H36)</f>
        <v>0</v>
      </c>
      <c r="J36" s="34"/>
    </row>
    <row r="37" spans="1:10" s="17" customFormat="1" ht="12" customHeight="1">
      <c r="A37" s="64" t="s">
        <v>28</v>
      </c>
      <c r="B37" s="57" t="s">
        <v>118</v>
      </c>
      <c r="C37" s="34">
        <v>5919000</v>
      </c>
      <c r="D37" s="33">
        <v>5919000</v>
      </c>
      <c r="E37" s="34"/>
      <c r="F37" s="33">
        <f aca="true" t="shared" si="5" ref="F37:F45">SUM(D37+E37)</f>
        <v>5919000</v>
      </c>
      <c r="G37" s="34"/>
      <c r="H37" s="33">
        <f>SUM(F37+G37)</f>
        <v>5919000</v>
      </c>
      <c r="I37" s="34"/>
      <c r="J37" s="33">
        <f>SUM(H37+I37)</f>
        <v>5919000</v>
      </c>
    </row>
    <row r="38" spans="1:10" s="17" customFormat="1" ht="12" customHeight="1">
      <c r="A38" s="64" t="s">
        <v>29</v>
      </c>
      <c r="B38" s="57" t="s">
        <v>119</v>
      </c>
      <c r="C38" s="34">
        <v>562000</v>
      </c>
      <c r="D38" s="33">
        <v>562000</v>
      </c>
      <c r="E38" s="34"/>
      <c r="F38" s="33">
        <f t="shared" si="5"/>
        <v>562000</v>
      </c>
      <c r="G38" s="34"/>
      <c r="H38" s="33">
        <f>SUM(F38+G38)</f>
        <v>562000</v>
      </c>
      <c r="I38" s="34"/>
      <c r="J38" s="33">
        <f>SUM(H38+I38)</f>
        <v>562000</v>
      </c>
    </row>
    <row r="39" spans="1:10" s="17" customFormat="1" ht="12" customHeight="1">
      <c r="A39" s="64" t="s">
        <v>61</v>
      </c>
      <c r="B39" s="57" t="s">
        <v>120</v>
      </c>
      <c r="C39" s="34"/>
      <c r="D39" s="33">
        <v>0</v>
      </c>
      <c r="E39" s="34"/>
      <c r="F39" s="33">
        <f t="shared" si="5"/>
        <v>0</v>
      </c>
      <c r="G39" s="34"/>
      <c r="H39" s="33">
        <f>SUM(F39+G39)</f>
        <v>0</v>
      </c>
      <c r="I39" s="34"/>
      <c r="J39" s="33">
        <f>SUM(H39+I39)</f>
        <v>0</v>
      </c>
    </row>
    <row r="40" spans="1:10" s="17" customFormat="1" ht="12" customHeight="1">
      <c r="A40" s="64" t="s">
        <v>62</v>
      </c>
      <c r="B40" s="57" t="s">
        <v>121</v>
      </c>
      <c r="C40" s="34">
        <v>235000</v>
      </c>
      <c r="D40" s="33">
        <v>235000</v>
      </c>
      <c r="E40" s="34"/>
      <c r="F40" s="33">
        <v>235000</v>
      </c>
      <c r="G40" s="34"/>
      <c r="H40" s="33">
        <v>235000</v>
      </c>
      <c r="I40" s="34"/>
      <c r="J40" s="33">
        <v>235000</v>
      </c>
    </row>
    <row r="41" spans="1:10" s="17" customFormat="1" ht="12" customHeight="1">
      <c r="A41" s="64" t="s">
        <v>63</v>
      </c>
      <c r="B41" s="57" t="s">
        <v>122</v>
      </c>
      <c r="C41" s="34">
        <v>760000</v>
      </c>
      <c r="D41" s="33">
        <v>760000</v>
      </c>
      <c r="E41" s="34"/>
      <c r="F41" s="33">
        <f t="shared" si="5"/>
        <v>760000</v>
      </c>
      <c r="G41" s="34"/>
      <c r="H41" s="33">
        <f>SUM(F41+G41)</f>
        <v>760000</v>
      </c>
      <c r="I41" s="34"/>
      <c r="J41" s="33">
        <f>SUM(H41+I41)</f>
        <v>760000</v>
      </c>
    </row>
    <row r="42" spans="1:10" s="17" customFormat="1" ht="12" customHeight="1">
      <c r="A42" s="64" t="s">
        <v>64</v>
      </c>
      <c r="B42" s="57" t="s">
        <v>123</v>
      </c>
      <c r="C42" s="33"/>
      <c r="D42" s="33"/>
      <c r="E42" s="34"/>
      <c r="F42" s="33">
        <f t="shared" si="5"/>
        <v>0</v>
      </c>
      <c r="G42" s="34"/>
      <c r="H42" s="33">
        <f>SUM(F42+G42)</f>
        <v>0</v>
      </c>
      <c r="I42" s="34">
        <v>118274291</v>
      </c>
      <c r="J42" s="33">
        <f>SUM(H42+I42)</f>
        <v>118274291</v>
      </c>
    </row>
    <row r="43" spans="1:10" s="17" customFormat="1" ht="12" customHeight="1">
      <c r="A43" s="64" t="s">
        <v>65</v>
      </c>
      <c r="B43" s="57" t="s">
        <v>124</v>
      </c>
      <c r="C43" s="33">
        <v>65000</v>
      </c>
      <c r="D43" s="33">
        <v>65000</v>
      </c>
      <c r="E43" s="34"/>
      <c r="F43" s="33">
        <f t="shared" si="5"/>
        <v>65000</v>
      </c>
      <c r="G43" s="34"/>
      <c r="H43" s="33">
        <f>SUM(F43+G43)</f>
        <v>65000</v>
      </c>
      <c r="I43" s="34"/>
      <c r="J43" s="33">
        <f>SUM(H43+I43)</f>
        <v>65000</v>
      </c>
    </row>
    <row r="44" spans="1:10" s="17" customFormat="1" ht="12" customHeight="1">
      <c r="A44" s="64" t="s">
        <v>115</v>
      </c>
      <c r="B44" s="57" t="s">
        <v>125</v>
      </c>
      <c r="C44" s="36"/>
      <c r="D44" s="36"/>
      <c r="E44" s="34"/>
      <c r="F44" s="33">
        <f t="shared" si="5"/>
        <v>0</v>
      </c>
      <c r="G44" s="34"/>
      <c r="H44" s="33">
        <f>SUM(F44+G44)</f>
        <v>0</v>
      </c>
      <c r="I44" s="34"/>
      <c r="J44" s="33">
        <f>SUM(H44+I44)</f>
        <v>0</v>
      </c>
    </row>
    <row r="45" spans="1:10" s="17" customFormat="1" ht="12" customHeight="1" thickBot="1">
      <c r="A45" s="65" t="s">
        <v>116</v>
      </c>
      <c r="B45" s="29" t="s">
        <v>126</v>
      </c>
      <c r="C45" s="51"/>
      <c r="D45" s="51"/>
      <c r="E45" s="34"/>
      <c r="F45" s="33">
        <f t="shared" si="5"/>
        <v>0</v>
      </c>
      <c r="G45" s="34"/>
      <c r="H45" s="33">
        <f>SUM(F45+G45)</f>
        <v>0</v>
      </c>
      <c r="I45" s="34"/>
      <c r="J45" s="33">
        <f>SUM(H45+I45)</f>
        <v>0</v>
      </c>
    </row>
    <row r="46" spans="1:10" s="17" customFormat="1" ht="12" customHeight="1" thickBot="1">
      <c r="A46" s="12" t="s">
        <v>8</v>
      </c>
      <c r="B46" s="9" t="s">
        <v>127</v>
      </c>
      <c r="C46" s="31">
        <f>SUM(C47:C51)</f>
        <v>0</v>
      </c>
      <c r="D46" s="31"/>
      <c r="E46" s="31"/>
      <c r="F46" s="31">
        <f>SUM(F47:F51)</f>
        <v>0</v>
      </c>
      <c r="G46" s="31"/>
      <c r="H46" s="31">
        <f>SUM(H47:H51)</f>
        <v>0</v>
      </c>
      <c r="I46" s="31"/>
      <c r="J46" s="31">
        <f>SUM(J47:J51)</f>
        <v>0</v>
      </c>
    </row>
    <row r="47" spans="1:10" s="17" customFormat="1" ht="12" customHeight="1">
      <c r="A47" s="63" t="s">
        <v>30</v>
      </c>
      <c r="B47" s="56" t="s">
        <v>131</v>
      </c>
      <c r="C47" s="76"/>
      <c r="D47" s="76"/>
      <c r="E47" s="34"/>
      <c r="F47" s="34"/>
      <c r="G47" s="34"/>
      <c r="H47" s="34"/>
      <c r="I47" s="34"/>
      <c r="J47" s="34"/>
    </row>
    <row r="48" spans="1:10" s="17" customFormat="1" ht="12" customHeight="1">
      <c r="A48" s="64" t="s">
        <v>31</v>
      </c>
      <c r="B48" s="57" t="s">
        <v>132</v>
      </c>
      <c r="C48" s="36"/>
      <c r="D48" s="36"/>
      <c r="E48" s="34">
        <f t="shared" si="1"/>
        <v>0</v>
      </c>
      <c r="F48" s="33"/>
      <c r="G48" s="34">
        <f>SUM(H48-F48)</f>
        <v>0</v>
      </c>
      <c r="H48" s="33"/>
      <c r="I48" s="34">
        <f>SUM(J48-H48)</f>
        <v>0</v>
      </c>
      <c r="J48" s="33"/>
    </row>
    <row r="49" spans="1:10" s="17" customFormat="1" ht="12" customHeight="1">
      <c r="A49" s="64" t="s">
        <v>128</v>
      </c>
      <c r="B49" s="57" t="s">
        <v>133</v>
      </c>
      <c r="C49" s="36"/>
      <c r="D49" s="36"/>
      <c r="E49" s="34">
        <f t="shared" si="1"/>
        <v>0</v>
      </c>
      <c r="F49" s="33"/>
      <c r="G49" s="34">
        <f>SUM(H49-F49)</f>
        <v>0</v>
      </c>
      <c r="H49" s="33"/>
      <c r="I49" s="34">
        <f>SUM(J49-H49)</f>
        <v>0</v>
      </c>
      <c r="J49" s="33"/>
    </row>
    <row r="50" spans="1:10" s="17" customFormat="1" ht="12" customHeight="1">
      <c r="A50" s="64" t="s">
        <v>129</v>
      </c>
      <c r="B50" s="57" t="s">
        <v>134</v>
      </c>
      <c r="C50" s="36"/>
      <c r="D50" s="36"/>
      <c r="E50" s="34">
        <f t="shared" si="1"/>
        <v>0</v>
      </c>
      <c r="F50" s="33"/>
      <c r="G50" s="34">
        <f>SUM(H50-F50)</f>
        <v>0</v>
      </c>
      <c r="H50" s="33"/>
      <c r="I50" s="34">
        <f>SUM(J50-H50)</f>
        <v>0</v>
      </c>
      <c r="J50" s="33"/>
    </row>
    <row r="51" spans="1:10" s="17" customFormat="1" ht="12" customHeight="1" thickBot="1">
      <c r="A51" s="65" t="s">
        <v>130</v>
      </c>
      <c r="B51" s="58" t="s">
        <v>135</v>
      </c>
      <c r="C51" s="51"/>
      <c r="D51" s="51"/>
      <c r="E51" s="34">
        <f t="shared" si="1"/>
        <v>0</v>
      </c>
      <c r="F51" s="35"/>
      <c r="G51" s="34">
        <f>SUM(H51-F51)</f>
        <v>0</v>
      </c>
      <c r="H51" s="35"/>
      <c r="I51" s="34">
        <f>SUM(J51-H51)</f>
        <v>0</v>
      </c>
      <c r="J51" s="35"/>
    </row>
    <row r="52" spans="1:10" s="17" customFormat="1" ht="12" customHeight="1" thickBot="1">
      <c r="A52" s="12" t="s">
        <v>66</v>
      </c>
      <c r="B52" s="9" t="s">
        <v>136</v>
      </c>
      <c r="C52" s="31">
        <f>SUM(C53:C55)</f>
        <v>0</v>
      </c>
      <c r="D52" s="31"/>
      <c r="E52" s="31"/>
      <c r="F52" s="31">
        <f>SUM(F53:F55)</f>
        <v>0</v>
      </c>
      <c r="G52" s="31"/>
      <c r="H52" s="31">
        <f>SUM(H53:H55)</f>
        <v>0</v>
      </c>
      <c r="I52" s="31"/>
      <c r="J52" s="31">
        <f>SUM(J53:J55)</f>
        <v>0</v>
      </c>
    </row>
    <row r="53" spans="1:10" s="17" customFormat="1" ht="12" customHeight="1">
      <c r="A53" s="63" t="s">
        <v>32</v>
      </c>
      <c r="B53" s="56" t="s">
        <v>137</v>
      </c>
      <c r="C53" s="34"/>
      <c r="D53" s="34"/>
      <c r="E53" s="34">
        <f t="shared" si="1"/>
        <v>0</v>
      </c>
      <c r="F53" s="34"/>
      <c r="G53" s="34">
        <f>SUM(H53-F53)</f>
        <v>0</v>
      </c>
      <c r="H53" s="34"/>
      <c r="I53" s="34">
        <f>SUM(J53-H53)</f>
        <v>0</v>
      </c>
      <c r="J53" s="34"/>
    </row>
    <row r="54" spans="1:10" s="17" customFormat="1" ht="12" customHeight="1">
      <c r="A54" s="64" t="s">
        <v>33</v>
      </c>
      <c r="B54" s="57" t="s">
        <v>267</v>
      </c>
      <c r="C54" s="33"/>
      <c r="D54" s="33"/>
      <c r="E54" s="34">
        <f t="shared" si="1"/>
        <v>0</v>
      </c>
      <c r="F54" s="33"/>
      <c r="G54" s="34">
        <f>SUM(H54-F54)</f>
        <v>0</v>
      </c>
      <c r="H54" s="33"/>
      <c r="I54" s="34">
        <f>SUM(J54-H54)</f>
        <v>0</v>
      </c>
      <c r="J54" s="33"/>
    </row>
    <row r="55" spans="1:10" s="17" customFormat="1" ht="12" customHeight="1">
      <c r="A55" s="64" t="s">
        <v>140</v>
      </c>
      <c r="B55" s="57" t="s">
        <v>138</v>
      </c>
      <c r="C55" s="33"/>
      <c r="D55" s="33"/>
      <c r="E55" s="34">
        <f t="shared" si="1"/>
        <v>0</v>
      </c>
      <c r="F55" s="33"/>
      <c r="G55" s="34">
        <f>SUM(H55-F55)</f>
        <v>0</v>
      </c>
      <c r="H55" s="33"/>
      <c r="I55" s="34">
        <f>SUM(J55-H55)</f>
        <v>0</v>
      </c>
      <c r="J55" s="33"/>
    </row>
    <row r="56" spans="1:10" s="17" customFormat="1" ht="12" customHeight="1" thickBot="1">
      <c r="A56" s="65" t="s">
        <v>141</v>
      </c>
      <c r="B56" s="58" t="s">
        <v>139</v>
      </c>
      <c r="C56" s="35"/>
      <c r="D56" s="35"/>
      <c r="E56" s="34">
        <f t="shared" si="1"/>
        <v>0</v>
      </c>
      <c r="F56" s="35"/>
      <c r="G56" s="34">
        <f>SUM(H56-F56)</f>
        <v>0</v>
      </c>
      <c r="H56" s="35"/>
      <c r="I56" s="34">
        <f>SUM(J56-H56)</f>
        <v>0</v>
      </c>
      <c r="J56" s="35"/>
    </row>
    <row r="57" spans="1:10" s="17" customFormat="1" ht="12" customHeight="1" thickBot="1">
      <c r="A57" s="12" t="s">
        <v>10</v>
      </c>
      <c r="B57" s="27" t="s">
        <v>142</v>
      </c>
      <c r="C57" s="31">
        <f>SUM(C58:C60)</f>
        <v>0</v>
      </c>
      <c r="D57" s="31"/>
      <c r="E57" s="31"/>
      <c r="F57" s="31">
        <f>SUM(F58:F60)</f>
        <v>0</v>
      </c>
      <c r="G57" s="31"/>
      <c r="H57" s="31">
        <f>SUM(H58:H60)</f>
        <v>0</v>
      </c>
      <c r="I57" s="31"/>
      <c r="J57" s="31">
        <f>SUM(J58:J60)</f>
        <v>0</v>
      </c>
    </row>
    <row r="58" spans="1:10" s="17" customFormat="1" ht="12" customHeight="1">
      <c r="A58" s="63" t="s">
        <v>67</v>
      </c>
      <c r="B58" s="56" t="s">
        <v>144</v>
      </c>
      <c r="C58" s="36"/>
      <c r="D58" s="36"/>
      <c r="E58" s="34">
        <f t="shared" si="1"/>
        <v>0</v>
      </c>
      <c r="F58" s="36"/>
      <c r="G58" s="34">
        <f>SUM(H58-F58)</f>
        <v>0</v>
      </c>
      <c r="H58" s="36"/>
      <c r="I58" s="34">
        <f>SUM(J58-H58)</f>
        <v>0</v>
      </c>
      <c r="J58" s="36"/>
    </row>
    <row r="59" spans="1:10" s="17" customFormat="1" ht="12" customHeight="1">
      <c r="A59" s="64" t="s">
        <v>68</v>
      </c>
      <c r="B59" s="57" t="s">
        <v>268</v>
      </c>
      <c r="C59" s="36"/>
      <c r="D59" s="36"/>
      <c r="E59" s="34">
        <f t="shared" si="1"/>
        <v>0</v>
      </c>
      <c r="F59" s="36"/>
      <c r="G59" s="34">
        <f>SUM(H59-F59)</f>
        <v>0</v>
      </c>
      <c r="H59" s="36"/>
      <c r="I59" s="34">
        <f>SUM(J59-H59)</f>
        <v>0</v>
      </c>
      <c r="J59" s="36"/>
    </row>
    <row r="60" spans="1:10" s="17" customFormat="1" ht="12" customHeight="1">
      <c r="A60" s="64" t="s">
        <v>82</v>
      </c>
      <c r="B60" s="57" t="s">
        <v>145</v>
      </c>
      <c r="C60" s="36"/>
      <c r="D60" s="36"/>
      <c r="E60" s="34">
        <f t="shared" si="1"/>
        <v>0</v>
      </c>
      <c r="F60" s="36"/>
      <c r="G60" s="34">
        <f>SUM(H60-F60)</f>
        <v>0</v>
      </c>
      <c r="H60" s="36"/>
      <c r="I60" s="34">
        <f>SUM(J60-H60)</f>
        <v>0</v>
      </c>
      <c r="J60" s="36"/>
    </row>
    <row r="61" spans="1:10" s="17" customFormat="1" ht="12" customHeight="1" thickBot="1">
      <c r="A61" s="65" t="s">
        <v>143</v>
      </c>
      <c r="B61" s="58" t="s">
        <v>146</v>
      </c>
      <c r="C61" s="36"/>
      <c r="D61" s="36"/>
      <c r="E61" s="34">
        <f t="shared" si="1"/>
        <v>0</v>
      </c>
      <c r="F61" s="36"/>
      <c r="G61" s="34">
        <f>SUM(H61-F61)</f>
        <v>0</v>
      </c>
      <c r="H61" s="36"/>
      <c r="I61" s="34">
        <f>SUM(J61-H61)</f>
        <v>0</v>
      </c>
      <c r="J61" s="36"/>
    </row>
    <row r="62" spans="1:10" s="17" customFormat="1" ht="12" customHeight="1" thickBot="1">
      <c r="A62" s="12" t="s">
        <v>11</v>
      </c>
      <c r="B62" s="9" t="s">
        <v>147</v>
      </c>
      <c r="C62" s="37">
        <f aca="true" t="shared" si="6" ref="C62:H62">+C7+C14+C21+C28+C35+C46+C52+C57</f>
        <v>122573999</v>
      </c>
      <c r="D62" s="37">
        <f t="shared" si="6"/>
        <v>122573999</v>
      </c>
      <c r="E62" s="37">
        <f t="shared" si="6"/>
        <v>0</v>
      </c>
      <c r="F62" s="37">
        <f t="shared" si="6"/>
        <v>122573999</v>
      </c>
      <c r="G62" s="37">
        <f t="shared" si="6"/>
        <v>110426265</v>
      </c>
      <c r="H62" s="37">
        <f t="shared" si="6"/>
        <v>233000264</v>
      </c>
      <c r="I62" s="37">
        <f>+I7+I14+I21+I28+I35+I46+I52+I57</f>
        <v>233461886</v>
      </c>
      <c r="J62" s="37">
        <f>+J7+J14+J21+J28+J35+J46+J52+J57</f>
        <v>466462150</v>
      </c>
    </row>
    <row r="63" spans="1:10" s="17" customFormat="1" ht="12" customHeight="1" thickBot="1">
      <c r="A63" s="66" t="s">
        <v>239</v>
      </c>
      <c r="B63" s="27" t="s">
        <v>148</v>
      </c>
      <c r="C63" s="31">
        <f>SUM(C64:C66)</f>
        <v>0</v>
      </c>
      <c r="D63" s="31"/>
      <c r="E63" s="225">
        <f t="shared" si="1"/>
        <v>0</v>
      </c>
      <c r="F63" s="31">
        <f>SUM(F64:F66)</f>
        <v>0</v>
      </c>
      <c r="G63" s="225">
        <f>SUM(H63-F63)</f>
        <v>0</v>
      </c>
      <c r="H63" s="31">
        <f>SUM(H64:H66)</f>
        <v>0</v>
      </c>
      <c r="I63" s="225">
        <f>SUM(J63-H63)</f>
        <v>0</v>
      </c>
      <c r="J63" s="31">
        <f>SUM(J64:J66)</f>
        <v>0</v>
      </c>
    </row>
    <row r="64" spans="1:10" s="17" customFormat="1" ht="12" customHeight="1">
      <c r="A64" s="63" t="s">
        <v>180</v>
      </c>
      <c r="B64" s="56" t="s">
        <v>149</v>
      </c>
      <c r="C64" s="36"/>
      <c r="D64" s="36"/>
      <c r="E64" s="34">
        <f t="shared" si="1"/>
        <v>0</v>
      </c>
      <c r="F64" s="36"/>
      <c r="G64" s="34">
        <f>SUM(H64-F64)</f>
        <v>0</v>
      </c>
      <c r="H64" s="36"/>
      <c r="I64" s="34">
        <f>SUM(J64-H64)</f>
        <v>0</v>
      </c>
      <c r="J64" s="36"/>
    </row>
    <row r="65" spans="1:10" s="17" customFormat="1" ht="12" customHeight="1">
      <c r="A65" s="64" t="s">
        <v>189</v>
      </c>
      <c r="B65" s="57" t="s">
        <v>150</v>
      </c>
      <c r="C65" s="36"/>
      <c r="D65" s="36"/>
      <c r="E65" s="34">
        <f t="shared" si="1"/>
        <v>0</v>
      </c>
      <c r="F65" s="36"/>
      <c r="G65" s="34">
        <f>SUM(H65-F65)</f>
        <v>0</v>
      </c>
      <c r="H65" s="36"/>
      <c r="I65" s="34">
        <f>SUM(J65-H65)</f>
        <v>0</v>
      </c>
      <c r="J65" s="36"/>
    </row>
    <row r="66" spans="1:10" s="17" customFormat="1" ht="12" customHeight="1" thickBot="1">
      <c r="A66" s="65" t="s">
        <v>190</v>
      </c>
      <c r="B66" s="59" t="s">
        <v>151</v>
      </c>
      <c r="C66" s="36"/>
      <c r="D66" s="36"/>
      <c r="E66" s="34">
        <f t="shared" si="1"/>
        <v>0</v>
      </c>
      <c r="F66" s="36"/>
      <c r="G66" s="34">
        <f>SUM(H66-F66)</f>
        <v>0</v>
      </c>
      <c r="H66" s="36"/>
      <c r="I66" s="34">
        <f>SUM(J66-H66)</f>
        <v>0</v>
      </c>
      <c r="J66" s="36"/>
    </row>
    <row r="67" spans="1:10" s="17" customFormat="1" ht="12" customHeight="1" thickBot="1">
      <c r="A67" s="66" t="s">
        <v>152</v>
      </c>
      <c r="B67" s="27" t="s">
        <v>153</v>
      </c>
      <c r="C67" s="31">
        <f>SUM(C68:C71)</f>
        <v>0</v>
      </c>
      <c r="D67" s="31"/>
      <c r="E67" s="31"/>
      <c r="F67" s="31">
        <f>SUM(F68:F71)</f>
        <v>0</v>
      </c>
      <c r="G67" s="31"/>
      <c r="H67" s="31">
        <f>SUM(H68:H71)</f>
        <v>0</v>
      </c>
      <c r="I67" s="31"/>
      <c r="J67" s="31">
        <f>SUM(J68:J71)</f>
        <v>0</v>
      </c>
    </row>
    <row r="68" spans="1:10" s="17" customFormat="1" ht="12" customHeight="1">
      <c r="A68" s="63" t="s">
        <v>55</v>
      </c>
      <c r="B68" s="56" t="s">
        <v>154</v>
      </c>
      <c r="C68" s="36"/>
      <c r="D68" s="36"/>
      <c r="E68" s="34">
        <f t="shared" si="1"/>
        <v>0</v>
      </c>
      <c r="F68" s="36"/>
      <c r="G68" s="34">
        <f>SUM(H68-F68)</f>
        <v>0</v>
      </c>
      <c r="H68" s="36"/>
      <c r="I68" s="34">
        <f>SUM(J68-H68)</f>
        <v>0</v>
      </c>
      <c r="J68" s="36"/>
    </row>
    <row r="69" spans="1:10" s="17" customFormat="1" ht="12" customHeight="1">
      <c r="A69" s="64" t="s">
        <v>56</v>
      </c>
      <c r="B69" s="57" t="s">
        <v>155</v>
      </c>
      <c r="C69" s="36"/>
      <c r="D69" s="36"/>
      <c r="E69" s="34">
        <f t="shared" si="1"/>
        <v>0</v>
      </c>
      <c r="F69" s="36"/>
      <c r="G69" s="34">
        <f>SUM(H69-F69)</f>
        <v>0</v>
      </c>
      <c r="H69" s="36"/>
      <c r="I69" s="34">
        <f>SUM(J69-H69)</f>
        <v>0</v>
      </c>
      <c r="J69" s="36"/>
    </row>
    <row r="70" spans="1:10" s="17" customFormat="1" ht="12" customHeight="1">
      <c r="A70" s="64" t="s">
        <v>181</v>
      </c>
      <c r="B70" s="57" t="s">
        <v>156</v>
      </c>
      <c r="C70" s="36"/>
      <c r="D70" s="36"/>
      <c r="E70" s="34">
        <f t="shared" si="1"/>
        <v>0</v>
      </c>
      <c r="F70" s="36"/>
      <c r="G70" s="34">
        <f>SUM(H70-F70)</f>
        <v>0</v>
      </c>
      <c r="H70" s="36"/>
      <c r="I70" s="34">
        <f>SUM(J70-H70)</f>
        <v>0</v>
      </c>
      <c r="J70" s="36"/>
    </row>
    <row r="71" spans="1:10" s="17" customFormat="1" ht="12" customHeight="1" thickBot="1">
      <c r="A71" s="65" t="s">
        <v>182</v>
      </c>
      <c r="B71" s="58" t="s">
        <v>157</v>
      </c>
      <c r="C71" s="36"/>
      <c r="D71" s="36"/>
      <c r="E71" s="34">
        <f t="shared" si="1"/>
        <v>0</v>
      </c>
      <c r="F71" s="36"/>
      <c r="G71" s="34">
        <f>SUM(H71-F71)</f>
        <v>0</v>
      </c>
      <c r="H71" s="36"/>
      <c r="I71" s="34">
        <f>SUM(J71-H71)</f>
        <v>0</v>
      </c>
      <c r="J71" s="36"/>
    </row>
    <row r="72" spans="1:10" s="17" customFormat="1" ht="12" customHeight="1" thickBot="1">
      <c r="A72" s="66" t="s">
        <v>158</v>
      </c>
      <c r="B72" s="27" t="s">
        <v>159</v>
      </c>
      <c r="C72" s="31">
        <f>SUM(C73:C74)</f>
        <v>709270698</v>
      </c>
      <c r="D72" s="31">
        <f>SUM(D73:D74)</f>
        <v>709270698</v>
      </c>
      <c r="E72" s="31">
        <f>SUM(E73:E75)</f>
        <v>95647</v>
      </c>
      <c r="F72" s="31">
        <f>SUM(F73:F74)</f>
        <v>709207836</v>
      </c>
      <c r="G72" s="31"/>
      <c r="H72" s="31">
        <f>SUM(H73:H74)</f>
        <v>709207836</v>
      </c>
      <c r="I72" s="31"/>
      <c r="J72" s="31">
        <f>SUM(J73:J74)</f>
        <v>709207836</v>
      </c>
    </row>
    <row r="73" spans="1:10" s="17" customFormat="1" ht="12" customHeight="1">
      <c r="A73" s="63" t="s">
        <v>183</v>
      </c>
      <c r="B73" s="56" t="s">
        <v>160</v>
      </c>
      <c r="C73" s="36">
        <v>709270698</v>
      </c>
      <c r="D73" s="36">
        <v>709270698</v>
      </c>
      <c r="E73" s="34">
        <v>-62862</v>
      </c>
      <c r="F73" s="36">
        <v>709207836</v>
      </c>
      <c r="G73" s="34"/>
      <c r="H73" s="36">
        <v>709207836</v>
      </c>
      <c r="I73" s="34"/>
      <c r="J73" s="36">
        <v>709207836</v>
      </c>
    </row>
    <row r="74" spans="1:10" s="17" customFormat="1" ht="12" customHeight="1">
      <c r="A74" s="148" t="s">
        <v>184</v>
      </c>
      <c r="B74" s="57" t="s">
        <v>161</v>
      </c>
      <c r="C74" s="149"/>
      <c r="D74" s="149"/>
      <c r="E74" s="34">
        <f aca="true" t="shared" si="7" ref="E74:E83">SUM(F74-D74)</f>
        <v>0</v>
      </c>
      <c r="F74" s="149"/>
      <c r="G74" s="34">
        <f>SUM(H74-F74)</f>
        <v>0</v>
      </c>
      <c r="H74" s="149"/>
      <c r="I74" s="34">
        <f>SUM(J74-H74)</f>
        <v>0</v>
      </c>
      <c r="J74" s="149"/>
    </row>
    <row r="75" spans="1:10" s="16" customFormat="1" ht="12" customHeight="1" thickBot="1">
      <c r="A75" s="70" t="s">
        <v>162</v>
      </c>
      <c r="B75" s="147" t="s">
        <v>163</v>
      </c>
      <c r="C75" s="107">
        <f>SUM(C76:C78)</f>
        <v>0</v>
      </c>
      <c r="D75" s="107"/>
      <c r="E75" s="107">
        <v>158509</v>
      </c>
      <c r="F75" s="107">
        <f>SUM(F76:F78)</f>
        <v>158509</v>
      </c>
      <c r="G75" s="107"/>
      <c r="H75" s="107">
        <f>SUM(H76:H78)</f>
        <v>158509</v>
      </c>
      <c r="I75" s="107"/>
      <c r="J75" s="107">
        <f>SUM(J76:J78)</f>
        <v>158509</v>
      </c>
    </row>
    <row r="76" spans="1:10" s="17" customFormat="1" ht="12" customHeight="1">
      <c r="A76" s="63" t="s">
        <v>185</v>
      </c>
      <c r="B76" s="56" t="s">
        <v>164</v>
      </c>
      <c r="C76" s="36"/>
      <c r="D76" s="36"/>
      <c r="E76" s="34">
        <v>158509</v>
      </c>
      <c r="F76" s="36">
        <v>158509</v>
      </c>
      <c r="G76" s="34"/>
      <c r="H76" s="36">
        <v>158509</v>
      </c>
      <c r="I76" s="34"/>
      <c r="J76" s="36">
        <v>158509</v>
      </c>
    </row>
    <row r="77" spans="1:10" s="17" customFormat="1" ht="12" customHeight="1">
      <c r="A77" s="64" t="s">
        <v>186</v>
      </c>
      <c r="B77" s="57" t="s">
        <v>165</v>
      </c>
      <c r="C77" s="36"/>
      <c r="D77" s="36"/>
      <c r="E77" s="34">
        <f t="shared" si="7"/>
        <v>0</v>
      </c>
      <c r="F77" s="36"/>
      <c r="G77" s="34">
        <f>SUM(H77-F77)</f>
        <v>0</v>
      </c>
      <c r="H77" s="36"/>
      <c r="I77" s="34">
        <f>SUM(J77-H77)</f>
        <v>0</v>
      </c>
      <c r="J77" s="36"/>
    </row>
    <row r="78" spans="1:10" s="17" customFormat="1" ht="12" customHeight="1" thickBot="1">
      <c r="A78" s="65" t="s">
        <v>187</v>
      </c>
      <c r="B78" s="58" t="s">
        <v>166</v>
      </c>
      <c r="C78" s="36"/>
      <c r="D78" s="36"/>
      <c r="E78" s="34">
        <f t="shared" si="7"/>
        <v>0</v>
      </c>
      <c r="F78" s="36"/>
      <c r="G78" s="34">
        <f>SUM(H78-F78)</f>
        <v>0</v>
      </c>
      <c r="H78" s="36"/>
      <c r="I78" s="34">
        <f>SUM(J78-H78)</f>
        <v>0</v>
      </c>
      <c r="J78" s="36"/>
    </row>
    <row r="79" spans="1:10" s="17" customFormat="1" ht="12" customHeight="1" thickBot="1">
      <c r="A79" s="66" t="s">
        <v>167</v>
      </c>
      <c r="B79" s="27" t="s">
        <v>188</v>
      </c>
      <c r="C79" s="31">
        <f>SUM(C80:C83)</f>
        <v>0</v>
      </c>
      <c r="D79" s="31"/>
      <c r="E79" s="31"/>
      <c r="F79" s="31">
        <f>SUM(F80:F83)</f>
        <v>0</v>
      </c>
      <c r="G79" s="31"/>
      <c r="H79" s="31">
        <f>SUM(H80:H83)</f>
        <v>0</v>
      </c>
      <c r="I79" s="31"/>
      <c r="J79" s="31">
        <f>SUM(J80:J83)</f>
        <v>0</v>
      </c>
    </row>
    <row r="80" spans="1:10" s="17" customFormat="1" ht="12" customHeight="1">
      <c r="A80" s="67" t="s">
        <v>168</v>
      </c>
      <c r="B80" s="56" t="s">
        <v>169</v>
      </c>
      <c r="C80" s="36"/>
      <c r="D80" s="36"/>
      <c r="E80" s="34">
        <f t="shared" si="7"/>
        <v>0</v>
      </c>
      <c r="F80" s="36"/>
      <c r="G80" s="34">
        <f>SUM(H80-F80)</f>
        <v>0</v>
      </c>
      <c r="H80" s="36"/>
      <c r="I80" s="34">
        <f>SUM(J80-H80)</f>
        <v>0</v>
      </c>
      <c r="J80" s="36"/>
    </row>
    <row r="81" spans="1:10" s="17" customFormat="1" ht="12" customHeight="1">
      <c r="A81" s="68" t="s">
        <v>170</v>
      </c>
      <c r="B81" s="57" t="s">
        <v>171</v>
      </c>
      <c r="C81" s="36"/>
      <c r="D81" s="36"/>
      <c r="E81" s="34">
        <f t="shared" si="7"/>
        <v>0</v>
      </c>
      <c r="F81" s="36"/>
      <c r="G81" s="34">
        <f>SUM(H81-F81)</f>
        <v>0</v>
      </c>
      <c r="H81" s="36"/>
      <c r="I81" s="34">
        <f>SUM(J81-H81)</f>
        <v>0</v>
      </c>
      <c r="J81" s="36"/>
    </row>
    <row r="82" spans="1:10" s="17" customFormat="1" ht="12" customHeight="1">
      <c r="A82" s="68" t="s">
        <v>172</v>
      </c>
      <c r="B82" s="57" t="s">
        <v>173</v>
      </c>
      <c r="C82" s="36"/>
      <c r="D82" s="36"/>
      <c r="E82" s="34">
        <f t="shared" si="7"/>
        <v>0</v>
      </c>
      <c r="F82" s="36"/>
      <c r="G82" s="34">
        <f>SUM(H82-F82)</f>
        <v>0</v>
      </c>
      <c r="H82" s="36"/>
      <c r="I82" s="34">
        <f>SUM(J82-H82)</f>
        <v>0</v>
      </c>
      <c r="J82" s="36"/>
    </row>
    <row r="83" spans="1:10" s="16" customFormat="1" ht="12" customHeight="1" thickBot="1">
      <c r="A83" s="69" t="s">
        <v>174</v>
      </c>
      <c r="B83" s="58" t="s">
        <v>175</v>
      </c>
      <c r="C83" s="36"/>
      <c r="D83" s="36"/>
      <c r="E83" s="34">
        <f t="shared" si="7"/>
        <v>0</v>
      </c>
      <c r="F83" s="36"/>
      <c r="G83" s="34">
        <f>SUM(H83-F83)</f>
        <v>0</v>
      </c>
      <c r="H83" s="36"/>
      <c r="I83" s="34">
        <f>SUM(J83-H83)</f>
        <v>0</v>
      </c>
      <c r="J83" s="36"/>
    </row>
    <row r="84" spans="1:10" s="16" customFormat="1" ht="12" customHeight="1" thickBot="1">
      <c r="A84" s="66" t="s">
        <v>176</v>
      </c>
      <c r="B84" s="27" t="s">
        <v>177</v>
      </c>
      <c r="C84" s="77"/>
      <c r="D84" s="77"/>
      <c r="E84" s="77"/>
      <c r="F84" s="77"/>
      <c r="G84" s="77"/>
      <c r="H84" s="77"/>
      <c r="I84" s="77"/>
      <c r="J84" s="77"/>
    </row>
    <row r="85" spans="1:10" s="16" customFormat="1" ht="12" customHeight="1" thickBot="1">
      <c r="A85" s="66" t="s">
        <v>178</v>
      </c>
      <c r="B85" s="60" t="s">
        <v>179</v>
      </c>
      <c r="C85" s="37">
        <f>+C63+C67+C72+C75+C79+C84</f>
        <v>709270698</v>
      </c>
      <c r="D85" s="37">
        <f>+D63+D67+D72+D75+D79+D84</f>
        <v>709270698</v>
      </c>
      <c r="E85" s="37">
        <f>SUM(E72)</f>
        <v>95647</v>
      </c>
      <c r="F85" s="37">
        <f>+F63+F67+F72+F75+F79+F84</f>
        <v>709366345</v>
      </c>
      <c r="G85" s="37">
        <f>SUM(G72)</f>
        <v>0</v>
      </c>
      <c r="H85" s="37">
        <f>+H63+H67+H72+H75+H79+H84</f>
        <v>709366345</v>
      </c>
      <c r="I85" s="37">
        <f>SUM(I72)</f>
        <v>0</v>
      </c>
      <c r="J85" s="37">
        <f>+J63+J67+J72+J75+J79+J84</f>
        <v>709366345</v>
      </c>
    </row>
    <row r="86" spans="1:10" s="16" customFormat="1" ht="17.25" customHeight="1" thickBot="1">
      <c r="A86" s="70" t="s">
        <v>191</v>
      </c>
      <c r="B86" s="61" t="s">
        <v>262</v>
      </c>
      <c r="C86" s="37">
        <f aca="true" t="shared" si="8" ref="C86:H86">+C62+C85</f>
        <v>831844697</v>
      </c>
      <c r="D86" s="37">
        <f t="shared" si="8"/>
        <v>831844697</v>
      </c>
      <c r="E86" s="37">
        <f t="shared" si="8"/>
        <v>95647</v>
      </c>
      <c r="F86" s="37">
        <f t="shared" si="8"/>
        <v>831940344</v>
      </c>
      <c r="G86" s="37">
        <f t="shared" si="8"/>
        <v>110426265</v>
      </c>
      <c r="H86" s="37">
        <f t="shared" si="8"/>
        <v>942366609</v>
      </c>
      <c r="I86" s="37">
        <f>+I62+I85</f>
        <v>233461886</v>
      </c>
      <c r="J86" s="37">
        <f>+J62+J85</f>
        <v>1175828495</v>
      </c>
    </row>
    <row r="87" spans="1:6" s="17" customFormat="1" ht="15" customHeight="1">
      <c r="A87" s="22"/>
      <c r="B87" s="23"/>
      <c r="C87" s="42"/>
      <c r="D87" s="42"/>
      <c r="E87" s="42"/>
      <c r="F87" s="42"/>
    </row>
    <row r="88" spans="1:6" ht="13.5" thickBot="1">
      <c r="A88" s="71"/>
      <c r="B88" s="24"/>
      <c r="C88" s="43"/>
      <c r="D88" s="43"/>
      <c r="E88" s="43"/>
      <c r="F88" s="43"/>
    </row>
    <row r="89" spans="1:10" s="13" customFormat="1" ht="16.5" customHeight="1" thickBot="1">
      <c r="A89" s="345" t="s">
        <v>18</v>
      </c>
      <c r="B89" s="346"/>
      <c r="C89" s="346"/>
      <c r="D89" s="346"/>
      <c r="E89" s="346"/>
      <c r="F89" s="346"/>
      <c r="G89" s="347"/>
      <c r="H89" s="347"/>
      <c r="I89" s="301"/>
      <c r="J89" s="301"/>
    </row>
    <row r="90" spans="1:10" s="18" customFormat="1" ht="12" customHeight="1" thickBot="1">
      <c r="A90" s="53" t="s">
        <v>3</v>
      </c>
      <c r="B90" s="11" t="s">
        <v>194</v>
      </c>
      <c r="C90" s="30">
        <f aca="true" t="shared" si="9" ref="C90:H90">SUM(C91:C95)</f>
        <v>76693000</v>
      </c>
      <c r="D90" s="30">
        <f t="shared" si="9"/>
        <v>76693000</v>
      </c>
      <c r="E90" s="30">
        <f t="shared" si="9"/>
        <v>417500</v>
      </c>
      <c r="F90" s="30">
        <f t="shared" si="9"/>
        <v>77110500</v>
      </c>
      <c r="G90" s="30">
        <f t="shared" si="9"/>
        <v>8742500</v>
      </c>
      <c r="H90" s="30">
        <f t="shared" si="9"/>
        <v>85853000</v>
      </c>
      <c r="I90" s="30">
        <f>SUM(I91:I95)</f>
        <v>124129433</v>
      </c>
      <c r="J90" s="30">
        <f>SUM(J91:J95)</f>
        <v>209982433</v>
      </c>
    </row>
    <row r="91" spans="1:10" ht="12" customHeight="1">
      <c r="A91" s="72" t="s">
        <v>34</v>
      </c>
      <c r="B91" s="105" t="s">
        <v>14</v>
      </c>
      <c r="C91" s="113">
        <v>27296000</v>
      </c>
      <c r="D91" s="181">
        <v>27296000</v>
      </c>
      <c r="E91" s="181">
        <v>253500</v>
      </c>
      <c r="F91" s="113">
        <v>27549500</v>
      </c>
      <c r="G91" s="181">
        <v>7213000</v>
      </c>
      <c r="H91" s="113">
        <f>SUM(F91:G91)</f>
        <v>34762500</v>
      </c>
      <c r="I91" s="181">
        <v>3702000</v>
      </c>
      <c r="J91" s="113">
        <f>SUM(H91:I91)</f>
        <v>38464500</v>
      </c>
    </row>
    <row r="92" spans="1:10" ht="12" customHeight="1">
      <c r="A92" s="64" t="s">
        <v>35</v>
      </c>
      <c r="B92" s="106" t="s">
        <v>69</v>
      </c>
      <c r="C92" s="114">
        <v>5195000</v>
      </c>
      <c r="D92" s="25">
        <v>5195000</v>
      </c>
      <c r="E92" s="25"/>
      <c r="F92" s="114">
        <f>SUM(D92+E92)</f>
        <v>5195000</v>
      </c>
      <c r="G92" s="25">
        <v>232000</v>
      </c>
      <c r="H92" s="114">
        <f>SUM(F92+G92)</f>
        <v>5427000</v>
      </c>
      <c r="I92" s="25">
        <v>421000</v>
      </c>
      <c r="J92" s="114">
        <f>SUM(H92+I92)</f>
        <v>5848000</v>
      </c>
    </row>
    <row r="93" spans="1:10" ht="12" customHeight="1">
      <c r="A93" s="64" t="s">
        <v>36</v>
      </c>
      <c r="B93" s="106" t="s">
        <v>53</v>
      </c>
      <c r="C93" s="115">
        <v>35676000</v>
      </c>
      <c r="D93" s="26">
        <v>35676000</v>
      </c>
      <c r="E93" s="25">
        <v>-1436000</v>
      </c>
      <c r="F93" s="114">
        <f>SUM(D93+E93)</f>
        <v>34240000</v>
      </c>
      <c r="G93" s="25">
        <v>1297500</v>
      </c>
      <c r="H93" s="114">
        <f>SUM(F93+G93)</f>
        <v>35537500</v>
      </c>
      <c r="I93" s="25">
        <v>121536433</v>
      </c>
      <c r="J93" s="114">
        <f>SUM(H93+I93)</f>
        <v>157073933</v>
      </c>
    </row>
    <row r="94" spans="1:10" ht="12" customHeight="1">
      <c r="A94" s="64" t="s">
        <v>37</v>
      </c>
      <c r="B94" s="108" t="s">
        <v>70</v>
      </c>
      <c r="C94" s="115">
        <v>6000000</v>
      </c>
      <c r="D94" s="26">
        <v>6000000</v>
      </c>
      <c r="E94" s="25"/>
      <c r="F94" s="114">
        <f>SUM(D94+E94)</f>
        <v>6000000</v>
      </c>
      <c r="G94" s="25"/>
      <c r="H94" s="114">
        <f>SUM(F94+G94)</f>
        <v>6000000</v>
      </c>
      <c r="I94" s="25">
        <v>-1530000</v>
      </c>
      <c r="J94" s="114">
        <f>SUM(H94+I94)</f>
        <v>4470000</v>
      </c>
    </row>
    <row r="95" spans="1:10" ht="12" customHeight="1">
      <c r="A95" s="64" t="s">
        <v>45</v>
      </c>
      <c r="B95" s="8" t="s">
        <v>71</v>
      </c>
      <c r="C95" s="115">
        <v>2526000</v>
      </c>
      <c r="D95" s="115">
        <v>2526000</v>
      </c>
      <c r="E95" s="25">
        <v>1600000</v>
      </c>
      <c r="F95" s="114">
        <f>SUM(D95+E95)</f>
        <v>4126000</v>
      </c>
      <c r="G95" s="25"/>
      <c r="H95" s="114">
        <f>SUM(F95+G95)</f>
        <v>4126000</v>
      </c>
      <c r="I95" s="25"/>
      <c r="J95" s="114">
        <f>SUM(H95+I95)</f>
        <v>4126000</v>
      </c>
    </row>
    <row r="96" spans="1:10" ht="12" customHeight="1">
      <c r="A96" s="64" t="s">
        <v>38</v>
      </c>
      <c r="B96" s="106" t="s">
        <v>195</v>
      </c>
      <c r="C96" s="115"/>
      <c r="D96" s="26"/>
      <c r="E96" s="25">
        <v>1600000</v>
      </c>
      <c r="F96" s="114">
        <f>SUM(D96+E96)</f>
        <v>1600000</v>
      </c>
      <c r="G96" s="25"/>
      <c r="H96" s="114">
        <f>SUM(F96+G96)</f>
        <v>1600000</v>
      </c>
      <c r="I96" s="25"/>
      <c r="J96" s="114">
        <f>SUM(H96+I96)</f>
        <v>1600000</v>
      </c>
    </row>
    <row r="97" spans="1:10" ht="12" customHeight="1">
      <c r="A97" s="64" t="s">
        <v>39</v>
      </c>
      <c r="B97" s="109" t="s">
        <v>196</v>
      </c>
      <c r="C97" s="115"/>
      <c r="D97" s="26"/>
      <c r="E97" s="25">
        <f aca="true" t="shared" si="10" ref="E97:E142">SUM(F97-D97)</f>
        <v>0</v>
      </c>
      <c r="F97" s="226">
        <v>0</v>
      </c>
      <c r="G97" s="25">
        <f>SUM(H97-F97)</f>
        <v>0</v>
      </c>
      <c r="H97" s="226">
        <v>0</v>
      </c>
      <c r="I97" s="25">
        <f>SUM(J97-H97)</f>
        <v>0</v>
      </c>
      <c r="J97" s="226">
        <v>0</v>
      </c>
    </row>
    <row r="98" spans="1:10" ht="12" customHeight="1">
      <c r="A98" s="64" t="s">
        <v>46</v>
      </c>
      <c r="B98" s="110" t="s">
        <v>197</v>
      </c>
      <c r="C98" s="115"/>
      <c r="D98" s="26"/>
      <c r="E98" s="25">
        <f t="shared" si="10"/>
        <v>0</v>
      </c>
      <c r="F98" s="35">
        <v>0</v>
      </c>
      <c r="G98" s="25">
        <f>SUM(H98-F98)</f>
        <v>0</v>
      </c>
      <c r="H98" s="35">
        <v>0</v>
      </c>
      <c r="I98" s="25">
        <f>SUM(J98-H98)</f>
        <v>0</v>
      </c>
      <c r="J98" s="35">
        <v>0</v>
      </c>
    </row>
    <row r="99" spans="1:10" ht="12" customHeight="1">
      <c r="A99" s="64" t="s">
        <v>47</v>
      </c>
      <c r="B99" s="110" t="s">
        <v>198</v>
      </c>
      <c r="C99" s="115"/>
      <c r="D99" s="26"/>
      <c r="E99" s="25">
        <f t="shared" si="10"/>
        <v>0</v>
      </c>
      <c r="F99" s="35"/>
      <c r="G99" s="25">
        <f>SUM(H99-F99)</f>
        <v>0</v>
      </c>
      <c r="H99" s="35"/>
      <c r="I99" s="25">
        <f>SUM(J99-H99)</f>
        <v>0</v>
      </c>
      <c r="J99" s="35"/>
    </row>
    <row r="100" spans="1:10" ht="12" customHeight="1">
      <c r="A100" s="64" t="s">
        <v>48</v>
      </c>
      <c r="B100" s="109" t="s">
        <v>199</v>
      </c>
      <c r="C100" s="115"/>
      <c r="D100" s="26"/>
      <c r="E100" s="25"/>
      <c r="F100" s="35"/>
      <c r="G100" s="25"/>
      <c r="H100" s="35"/>
      <c r="I100" s="25"/>
      <c r="J100" s="35"/>
    </row>
    <row r="101" spans="1:10" ht="12" customHeight="1">
      <c r="A101" s="64" t="s">
        <v>49</v>
      </c>
      <c r="B101" s="109" t="s">
        <v>200</v>
      </c>
      <c r="C101" s="115"/>
      <c r="D101" s="26"/>
      <c r="E101" s="25">
        <f t="shared" si="10"/>
        <v>0</v>
      </c>
      <c r="F101" s="35">
        <v>0</v>
      </c>
      <c r="G101" s="25">
        <f>SUM(H101-F101)</f>
        <v>0</v>
      </c>
      <c r="H101" s="35">
        <v>0</v>
      </c>
      <c r="I101" s="25">
        <f>SUM(J101-H101)</f>
        <v>0</v>
      </c>
      <c r="J101" s="35">
        <v>0</v>
      </c>
    </row>
    <row r="102" spans="1:10" ht="12" customHeight="1">
      <c r="A102" s="64" t="s">
        <v>51</v>
      </c>
      <c r="B102" s="110" t="s">
        <v>201</v>
      </c>
      <c r="C102" s="115"/>
      <c r="D102" s="26"/>
      <c r="E102" s="25">
        <f t="shared" si="10"/>
        <v>0</v>
      </c>
      <c r="F102" s="35"/>
      <c r="G102" s="25">
        <f>SUM(H102-F102)</f>
        <v>0</v>
      </c>
      <c r="H102" s="35"/>
      <c r="I102" s="25">
        <f>SUM(J102-H102)</f>
        <v>0</v>
      </c>
      <c r="J102" s="35"/>
    </row>
    <row r="103" spans="1:10" ht="12" customHeight="1">
      <c r="A103" s="73" t="s">
        <v>72</v>
      </c>
      <c r="B103" s="111" t="s">
        <v>202</v>
      </c>
      <c r="C103" s="115"/>
      <c r="D103" s="26"/>
      <c r="E103" s="25">
        <f t="shared" si="10"/>
        <v>0</v>
      </c>
      <c r="F103" s="35">
        <v>0</v>
      </c>
      <c r="G103" s="25">
        <f>SUM(H103-F103)</f>
        <v>0</v>
      </c>
      <c r="H103" s="35">
        <v>0</v>
      </c>
      <c r="I103" s="25">
        <f>SUM(J103-H103)</f>
        <v>0</v>
      </c>
      <c r="J103" s="35">
        <v>0</v>
      </c>
    </row>
    <row r="104" spans="1:10" ht="12" customHeight="1">
      <c r="A104" s="64" t="s">
        <v>192</v>
      </c>
      <c r="B104" s="111" t="s">
        <v>203</v>
      </c>
      <c r="C104" s="115"/>
      <c r="D104" s="26"/>
      <c r="E104" s="25">
        <f t="shared" si="10"/>
        <v>0</v>
      </c>
      <c r="F104" s="35">
        <v>0</v>
      </c>
      <c r="G104" s="25">
        <f>SUM(H104-F104)</f>
        <v>0</v>
      </c>
      <c r="H104" s="35">
        <v>0</v>
      </c>
      <c r="I104" s="25">
        <f>SUM(J104-H104)</f>
        <v>0</v>
      </c>
      <c r="J104" s="35">
        <v>0</v>
      </c>
    </row>
    <row r="105" spans="1:10" ht="12" customHeight="1" thickBot="1">
      <c r="A105" s="74" t="s">
        <v>193</v>
      </c>
      <c r="B105" s="112" t="s">
        <v>204</v>
      </c>
      <c r="C105" s="116">
        <v>2526000</v>
      </c>
      <c r="D105" s="182">
        <v>2526000</v>
      </c>
      <c r="E105" s="182"/>
      <c r="F105" s="38">
        <v>2526000</v>
      </c>
      <c r="G105" s="182"/>
      <c r="H105" s="38">
        <v>2526000</v>
      </c>
      <c r="I105" s="182"/>
      <c r="J105" s="38">
        <v>2526000</v>
      </c>
    </row>
    <row r="106" spans="1:10" ht="12" customHeight="1" thickBot="1">
      <c r="A106" s="12" t="s">
        <v>4</v>
      </c>
      <c r="B106" s="10" t="s">
        <v>205</v>
      </c>
      <c r="C106" s="107">
        <f aca="true" t="shared" si="11" ref="C106:H106">+C107+C109+C111</f>
        <v>651496765</v>
      </c>
      <c r="D106" s="107">
        <f t="shared" si="11"/>
        <v>651496765</v>
      </c>
      <c r="E106" s="107">
        <f t="shared" si="11"/>
        <v>375000</v>
      </c>
      <c r="F106" s="107">
        <f t="shared" si="11"/>
        <v>651871765</v>
      </c>
      <c r="G106" s="107">
        <f t="shared" si="11"/>
        <v>111204049</v>
      </c>
      <c r="H106" s="107">
        <f t="shared" si="11"/>
        <v>763075814</v>
      </c>
      <c r="I106" s="107">
        <f>+I107+I109+I111</f>
        <v>133447544</v>
      </c>
      <c r="J106" s="107">
        <f>+J107+J109+J111</f>
        <v>896523358</v>
      </c>
    </row>
    <row r="107" spans="1:10" ht="12" customHeight="1">
      <c r="A107" s="63" t="s">
        <v>40</v>
      </c>
      <c r="B107" s="4" t="s">
        <v>81</v>
      </c>
      <c r="C107" s="34">
        <v>300000</v>
      </c>
      <c r="D107" s="34">
        <v>300000</v>
      </c>
      <c r="E107" s="25">
        <v>531565765</v>
      </c>
      <c r="F107" s="34">
        <v>531865765</v>
      </c>
      <c r="G107" s="25">
        <v>107608010</v>
      </c>
      <c r="H107" s="34">
        <f>SUM(F107:G107)</f>
        <v>639473775</v>
      </c>
      <c r="I107" s="25">
        <v>114140453</v>
      </c>
      <c r="J107" s="34">
        <f>SUM(H107:I107)</f>
        <v>753614228</v>
      </c>
    </row>
    <row r="108" spans="1:10" ht="12" customHeight="1">
      <c r="A108" s="63" t="s">
        <v>41</v>
      </c>
      <c r="B108" s="7" t="s">
        <v>209</v>
      </c>
      <c r="C108" s="34"/>
      <c r="D108" s="34"/>
      <c r="E108" s="25">
        <v>531190765</v>
      </c>
      <c r="F108" s="34">
        <v>531190765</v>
      </c>
      <c r="G108" s="25">
        <v>107608010</v>
      </c>
      <c r="H108" s="34">
        <f>SUM(F108:G108)</f>
        <v>638798775</v>
      </c>
      <c r="I108" s="25">
        <v>114140453</v>
      </c>
      <c r="J108" s="34">
        <f>SUM(H108:I108)</f>
        <v>752939228</v>
      </c>
    </row>
    <row r="109" spans="1:10" ht="12" customHeight="1">
      <c r="A109" s="63" t="s">
        <v>42</v>
      </c>
      <c r="B109" s="7" t="s">
        <v>73</v>
      </c>
      <c r="C109" s="33">
        <v>651196765</v>
      </c>
      <c r="D109" s="33">
        <v>651196765</v>
      </c>
      <c r="E109" s="25">
        <v>-531190765</v>
      </c>
      <c r="F109" s="33">
        <f>SUM(D109:E109)</f>
        <v>120006000</v>
      </c>
      <c r="G109" s="25">
        <v>3596039</v>
      </c>
      <c r="H109" s="34">
        <f>SUM(F109:G109)</f>
        <v>123602039</v>
      </c>
      <c r="I109" s="25">
        <v>19307091</v>
      </c>
      <c r="J109" s="34">
        <f>SUM(H109:I109)</f>
        <v>142909130</v>
      </c>
    </row>
    <row r="110" spans="1:10" ht="12" customHeight="1">
      <c r="A110" s="63" t="s">
        <v>43</v>
      </c>
      <c r="B110" s="7" t="s">
        <v>210</v>
      </c>
      <c r="C110" s="25"/>
      <c r="D110" s="25"/>
      <c r="E110" s="25"/>
      <c r="F110" s="25"/>
      <c r="G110" s="25"/>
      <c r="H110" s="25"/>
      <c r="I110" s="25"/>
      <c r="J110" s="25"/>
    </row>
    <row r="111" spans="1:10" ht="12" customHeight="1">
      <c r="A111" s="63" t="s">
        <v>44</v>
      </c>
      <c r="B111" s="29" t="s">
        <v>83</v>
      </c>
      <c r="C111" s="25"/>
      <c r="D111" s="25"/>
      <c r="E111" s="25"/>
      <c r="F111" s="25"/>
      <c r="G111" s="25"/>
      <c r="H111" s="25"/>
      <c r="I111" s="25"/>
      <c r="J111" s="25"/>
    </row>
    <row r="112" spans="1:10" ht="12" customHeight="1">
      <c r="A112" s="63" t="s">
        <v>50</v>
      </c>
      <c r="B112" s="28" t="s">
        <v>269</v>
      </c>
      <c r="C112" s="25"/>
      <c r="D112" s="25"/>
      <c r="E112" s="25"/>
      <c r="F112" s="25"/>
      <c r="G112" s="25"/>
      <c r="H112" s="25"/>
      <c r="I112" s="25"/>
      <c r="J112" s="25"/>
    </row>
    <row r="113" spans="1:10" ht="12" customHeight="1">
      <c r="A113" s="63" t="s">
        <v>52</v>
      </c>
      <c r="B113" s="55" t="s">
        <v>215</v>
      </c>
      <c r="C113" s="25"/>
      <c r="D113" s="25"/>
      <c r="E113" s="25"/>
      <c r="F113" s="25"/>
      <c r="G113" s="25"/>
      <c r="H113" s="25"/>
      <c r="I113" s="25"/>
      <c r="J113" s="25"/>
    </row>
    <row r="114" spans="1:10" ht="12" customHeight="1">
      <c r="A114" s="63" t="s">
        <v>74</v>
      </c>
      <c r="B114" s="20" t="s">
        <v>198</v>
      </c>
      <c r="C114" s="25"/>
      <c r="D114" s="25"/>
      <c r="E114" s="25"/>
      <c r="F114" s="25"/>
      <c r="G114" s="25"/>
      <c r="H114" s="25"/>
      <c r="I114" s="25"/>
      <c r="J114" s="25"/>
    </row>
    <row r="115" spans="1:10" ht="12" customHeight="1">
      <c r="A115" s="63" t="s">
        <v>75</v>
      </c>
      <c r="B115" s="20" t="s">
        <v>214</v>
      </c>
      <c r="C115" s="25"/>
      <c r="D115" s="25"/>
      <c r="E115" s="25"/>
      <c r="F115" s="25"/>
      <c r="G115" s="25"/>
      <c r="H115" s="25"/>
      <c r="I115" s="25"/>
      <c r="J115" s="25"/>
    </row>
    <row r="116" spans="1:10" ht="12" customHeight="1">
      <c r="A116" s="63" t="s">
        <v>76</v>
      </c>
      <c r="B116" s="20" t="s">
        <v>213</v>
      </c>
      <c r="C116" s="25"/>
      <c r="D116" s="25"/>
      <c r="E116" s="25"/>
      <c r="F116" s="25">
        <v>0</v>
      </c>
      <c r="G116" s="25"/>
      <c r="H116" s="25">
        <v>0</v>
      </c>
      <c r="I116" s="25"/>
      <c r="J116" s="25">
        <v>0</v>
      </c>
    </row>
    <row r="117" spans="1:10" ht="12" customHeight="1">
      <c r="A117" s="63" t="s">
        <v>206</v>
      </c>
      <c r="B117" s="20" t="s">
        <v>201</v>
      </c>
      <c r="C117" s="25"/>
      <c r="D117" s="25"/>
      <c r="E117" s="25">
        <f t="shared" si="10"/>
        <v>0</v>
      </c>
      <c r="F117" s="25">
        <v>0</v>
      </c>
      <c r="G117" s="25">
        <f>SUM(H117-F117)</f>
        <v>0</v>
      </c>
      <c r="H117" s="25">
        <v>0</v>
      </c>
      <c r="I117" s="25">
        <f>SUM(J117-H117)</f>
        <v>0</v>
      </c>
      <c r="J117" s="25">
        <v>0</v>
      </c>
    </row>
    <row r="118" spans="1:10" ht="12" customHeight="1">
      <c r="A118" s="63" t="s">
        <v>207</v>
      </c>
      <c r="B118" s="20" t="s">
        <v>212</v>
      </c>
      <c r="C118" s="25"/>
      <c r="D118" s="25"/>
      <c r="E118" s="25">
        <f t="shared" si="10"/>
        <v>0</v>
      </c>
      <c r="F118" s="25">
        <v>0</v>
      </c>
      <c r="G118" s="25">
        <f>SUM(H118-F118)</f>
        <v>0</v>
      </c>
      <c r="H118" s="25">
        <v>0</v>
      </c>
      <c r="I118" s="25">
        <f>SUM(J118-H118)</f>
        <v>0</v>
      </c>
      <c r="J118" s="25">
        <v>0</v>
      </c>
    </row>
    <row r="119" spans="1:10" ht="12" customHeight="1">
      <c r="A119" s="148" t="s">
        <v>208</v>
      </c>
      <c r="B119" s="20" t="s">
        <v>211</v>
      </c>
      <c r="C119" s="144"/>
      <c r="D119" s="144"/>
      <c r="E119" s="25">
        <f t="shared" si="10"/>
        <v>0</v>
      </c>
      <c r="F119" s="144"/>
      <c r="G119" s="25">
        <f>SUM(H119-F119)</f>
        <v>0</v>
      </c>
      <c r="H119" s="144"/>
      <c r="I119" s="25">
        <f>SUM(J119-H119)</f>
        <v>0</v>
      </c>
      <c r="J119" s="144"/>
    </row>
    <row r="120" spans="1:10" ht="12" customHeight="1" thickBot="1">
      <c r="A120" s="150" t="s">
        <v>5</v>
      </c>
      <c r="B120" s="96" t="s">
        <v>216</v>
      </c>
      <c r="C120" s="107">
        <f aca="true" t="shared" si="12" ref="C120:H120">+C121+C122</f>
        <v>41786909</v>
      </c>
      <c r="D120" s="107">
        <f t="shared" si="12"/>
        <v>41786909</v>
      </c>
      <c r="E120" s="107">
        <f t="shared" si="12"/>
        <v>-855362</v>
      </c>
      <c r="F120" s="107">
        <f t="shared" si="12"/>
        <v>40931547</v>
      </c>
      <c r="G120" s="107">
        <f t="shared" si="12"/>
        <v>-10520284</v>
      </c>
      <c r="H120" s="107">
        <f t="shared" si="12"/>
        <v>30411263</v>
      </c>
      <c r="I120" s="107">
        <f>+I121+I122</f>
        <v>-27615091</v>
      </c>
      <c r="J120" s="107">
        <f>+J121+J122</f>
        <v>2796172</v>
      </c>
    </row>
    <row r="121" spans="1:10" ht="12" customHeight="1">
      <c r="A121" s="63" t="s">
        <v>23</v>
      </c>
      <c r="B121" s="5" t="s">
        <v>20</v>
      </c>
      <c r="C121" s="34">
        <v>39349909</v>
      </c>
      <c r="D121" s="34">
        <v>39349909</v>
      </c>
      <c r="E121" s="25">
        <v>-855362</v>
      </c>
      <c r="F121" s="34">
        <v>38494547</v>
      </c>
      <c r="G121" s="25">
        <v>-10520284</v>
      </c>
      <c r="H121" s="34">
        <f>SUM(F121:G121)</f>
        <v>27974263</v>
      </c>
      <c r="I121" s="25">
        <v>-27615091</v>
      </c>
      <c r="J121" s="34">
        <f>SUM(H121:I121)</f>
        <v>359172</v>
      </c>
    </row>
    <row r="122" spans="1:10" ht="12" customHeight="1" thickBot="1">
      <c r="A122" s="65" t="s">
        <v>24</v>
      </c>
      <c r="B122" s="7" t="s">
        <v>21</v>
      </c>
      <c r="C122" s="35">
        <v>2437000</v>
      </c>
      <c r="D122" s="35">
        <v>2437000</v>
      </c>
      <c r="E122" s="25">
        <f t="shared" si="10"/>
        <v>0</v>
      </c>
      <c r="F122" s="35">
        <v>2437000</v>
      </c>
      <c r="G122" s="25">
        <f>SUM(H122-F122)</f>
        <v>0</v>
      </c>
      <c r="H122" s="35">
        <v>2437000</v>
      </c>
      <c r="I122" s="25">
        <f>SUM(J122-H122)</f>
        <v>0</v>
      </c>
      <c r="J122" s="35">
        <v>2437000</v>
      </c>
    </row>
    <row r="123" spans="1:10" ht="12" customHeight="1" thickBot="1">
      <c r="A123" s="12" t="s">
        <v>6</v>
      </c>
      <c r="B123" s="19" t="s">
        <v>217</v>
      </c>
      <c r="C123" s="31">
        <f aca="true" t="shared" si="13" ref="C123:H123">+C90+C106+C120</f>
        <v>769976674</v>
      </c>
      <c r="D123" s="31">
        <f t="shared" si="13"/>
        <v>769976674</v>
      </c>
      <c r="E123" s="31">
        <f t="shared" si="13"/>
        <v>-62862</v>
      </c>
      <c r="F123" s="31">
        <f t="shared" si="13"/>
        <v>769913812</v>
      </c>
      <c r="G123" s="31">
        <f t="shared" si="13"/>
        <v>109426265</v>
      </c>
      <c r="H123" s="31">
        <f t="shared" si="13"/>
        <v>879340077</v>
      </c>
      <c r="I123" s="31">
        <f>+I90+I106+I120</f>
        <v>229961886</v>
      </c>
      <c r="J123" s="31">
        <f>+J90+J106+J120</f>
        <v>1109301963</v>
      </c>
    </row>
    <row r="124" spans="1:10" ht="12" customHeight="1" thickBot="1">
      <c r="A124" s="12" t="s">
        <v>7</v>
      </c>
      <c r="B124" s="19" t="s">
        <v>218</v>
      </c>
      <c r="C124" s="31">
        <f>+C125+C126+C127</f>
        <v>0</v>
      </c>
      <c r="D124" s="31"/>
      <c r="E124" s="31"/>
      <c r="F124" s="31">
        <f>+F125+F126+F127</f>
        <v>0</v>
      </c>
      <c r="G124" s="31"/>
      <c r="H124" s="31">
        <f>+H125+H126+H127</f>
        <v>0</v>
      </c>
      <c r="I124" s="31"/>
      <c r="J124" s="31">
        <f>+J125+J126+J127</f>
        <v>0</v>
      </c>
    </row>
    <row r="125" spans="1:10" s="18" customFormat="1" ht="12" customHeight="1">
      <c r="A125" s="63" t="s">
        <v>27</v>
      </c>
      <c r="B125" s="5" t="s">
        <v>219</v>
      </c>
      <c r="C125" s="25"/>
      <c r="D125" s="25"/>
      <c r="E125" s="25">
        <f t="shared" si="10"/>
        <v>0</v>
      </c>
      <c r="F125" s="25"/>
      <c r="G125" s="25">
        <f>SUM(H125-F125)</f>
        <v>0</v>
      </c>
      <c r="H125" s="25"/>
      <c r="I125" s="25">
        <f>SUM(J125-H125)</f>
        <v>0</v>
      </c>
      <c r="J125" s="25"/>
    </row>
    <row r="126" spans="1:10" ht="12" customHeight="1">
      <c r="A126" s="63" t="s">
        <v>28</v>
      </c>
      <c r="B126" s="5" t="s">
        <v>220</v>
      </c>
      <c r="C126" s="25"/>
      <c r="D126" s="25"/>
      <c r="E126" s="25">
        <f t="shared" si="10"/>
        <v>0</v>
      </c>
      <c r="F126" s="25"/>
      <c r="G126" s="25">
        <f>SUM(H126-F126)</f>
        <v>0</v>
      </c>
      <c r="H126" s="25"/>
      <c r="I126" s="25">
        <f>SUM(J126-H126)</f>
        <v>0</v>
      </c>
      <c r="J126" s="25"/>
    </row>
    <row r="127" spans="1:10" ht="12" customHeight="1" thickBot="1">
      <c r="A127" s="73" t="s">
        <v>29</v>
      </c>
      <c r="B127" s="3" t="s">
        <v>221</v>
      </c>
      <c r="C127" s="25"/>
      <c r="D127" s="25"/>
      <c r="E127" s="25">
        <f t="shared" si="10"/>
        <v>0</v>
      </c>
      <c r="F127" s="25"/>
      <c r="G127" s="25">
        <f>SUM(H127-F127)</f>
        <v>0</v>
      </c>
      <c r="H127" s="25"/>
      <c r="I127" s="25">
        <f>SUM(J127-H127)</f>
        <v>0</v>
      </c>
      <c r="J127" s="25"/>
    </row>
    <row r="128" spans="1:10" ht="12" customHeight="1" thickBot="1">
      <c r="A128" s="12" t="s">
        <v>8</v>
      </c>
      <c r="B128" s="19" t="s">
        <v>238</v>
      </c>
      <c r="C128" s="31">
        <f>+C129+C130+C131+C132</f>
        <v>0</v>
      </c>
      <c r="D128" s="31"/>
      <c r="E128" s="31"/>
      <c r="F128" s="31">
        <f>+F129+F130+F131+F132</f>
        <v>0</v>
      </c>
      <c r="G128" s="31"/>
      <c r="H128" s="31">
        <f>+H129+H130+H131+H132</f>
        <v>0</v>
      </c>
      <c r="I128" s="31"/>
      <c r="J128" s="31">
        <f>+J129+J130+J131+J132</f>
        <v>0</v>
      </c>
    </row>
    <row r="129" spans="1:10" ht="12" customHeight="1">
      <c r="A129" s="63" t="s">
        <v>30</v>
      </c>
      <c r="B129" s="5" t="s">
        <v>222</v>
      </c>
      <c r="C129" s="25"/>
      <c r="D129" s="25"/>
      <c r="E129" s="25">
        <f t="shared" si="10"/>
        <v>0</v>
      </c>
      <c r="F129" s="25"/>
      <c r="G129" s="25">
        <f>SUM(H129-F129)</f>
        <v>0</v>
      </c>
      <c r="H129" s="25"/>
      <c r="I129" s="25">
        <f>SUM(J129-H129)</f>
        <v>0</v>
      </c>
      <c r="J129" s="25"/>
    </row>
    <row r="130" spans="1:10" ht="12" customHeight="1">
      <c r="A130" s="63" t="s">
        <v>31</v>
      </c>
      <c r="B130" s="5" t="s">
        <v>223</v>
      </c>
      <c r="C130" s="25"/>
      <c r="D130" s="25"/>
      <c r="E130" s="25">
        <f t="shared" si="10"/>
        <v>0</v>
      </c>
      <c r="F130" s="25"/>
      <c r="G130" s="25">
        <f>SUM(H130-F130)</f>
        <v>0</v>
      </c>
      <c r="H130" s="25"/>
      <c r="I130" s="25">
        <f>SUM(J130-H130)</f>
        <v>0</v>
      </c>
      <c r="J130" s="25"/>
    </row>
    <row r="131" spans="1:10" ht="12" customHeight="1">
      <c r="A131" s="63" t="s">
        <v>128</v>
      </c>
      <c r="B131" s="5" t="s">
        <v>224</v>
      </c>
      <c r="C131" s="25"/>
      <c r="D131" s="25"/>
      <c r="E131" s="25">
        <f t="shared" si="10"/>
        <v>0</v>
      </c>
      <c r="F131" s="25"/>
      <c r="G131" s="25">
        <f>SUM(H131-F131)</f>
        <v>0</v>
      </c>
      <c r="H131" s="25"/>
      <c r="I131" s="25">
        <f>SUM(J131-H131)</f>
        <v>0</v>
      </c>
      <c r="J131" s="25"/>
    </row>
    <row r="132" spans="1:10" s="18" customFormat="1" ht="12" customHeight="1" thickBot="1">
      <c r="A132" s="73" t="s">
        <v>129</v>
      </c>
      <c r="B132" s="3" t="s">
        <v>225</v>
      </c>
      <c r="C132" s="25"/>
      <c r="D132" s="25"/>
      <c r="E132" s="25">
        <f t="shared" si="10"/>
        <v>0</v>
      </c>
      <c r="F132" s="25"/>
      <c r="G132" s="25">
        <f>SUM(H132-F132)</f>
        <v>0</v>
      </c>
      <c r="H132" s="25"/>
      <c r="I132" s="25">
        <f>SUM(J132-H132)</f>
        <v>0</v>
      </c>
      <c r="J132" s="25"/>
    </row>
    <row r="133" spans="1:10" ht="12" customHeight="1" thickBot="1">
      <c r="A133" s="12" t="s">
        <v>9</v>
      </c>
      <c r="B133" s="19" t="s">
        <v>226</v>
      </c>
      <c r="C133" s="37">
        <f aca="true" t="shared" si="14" ref="C133:H133">+C134+C135+C136+C137</f>
        <v>61868023</v>
      </c>
      <c r="D133" s="37">
        <f t="shared" si="14"/>
        <v>61868023</v>
      </c>
      <c r="E133" s="37">
        <f t="shared" si="14"/>
        <v>158509</v>
      </c>
      <c r="F133" s="37">
        <f t="shared" si="14"/>
        <v>62026532</v>
      </c>
      <c r="G133" s="37">
        <f t="shared" si="14"/>
        <v>1000000</v>
      </c>
      <c r="H133" s="37">
        <f t="shared" si="14"/>
        <v>63026532</v>
      </c>
      <c r="I133" s="37">
        <f>+I134+I135+I136+I137</f>
        <v>3500000</v>
      </c>
      <c r="J133" s="37">
        <f>+J134+J135+J136+J137</f>
        <v>66526532</v>
      </c>
    </row>
    <row r="134" spans="1:10" ht="12.75">
      <c r="A134" s="63" t="s">
        <v>32</v>
      </c>
      <c r="B134" s="5" t="s">
        <v>227</v>
      </c>
      <c r="C134" s="25"/>
      <c r="D134" s="25"/>
      <c r="E134" s="25">
        <f t="shared" si="10"/>
        <v>0</v>
      </c>
      <c r="F134" s="25"/>
      <c r="G134" s="25">
        <f>SUM(H134-F134)</f>
        <v>0</v>
      </c>
      <c r="H134" s="25"/>
      <c r="I134" s="25">
        <f>SUM(J134-H134)</f>
        <v>0</v>
      </c>
      <c r="J134" s="25"/>
    </row>
    <row r="135" spans="1:10" ht="12" customHeight="1">
      <c r="A135" s="63" t="s">
        <v>33</v>
      </c>
      <c r="B135" s="5" t="s">
        <v>236</v>
      </c>
      <c r="C135" s="25">
        <v>2999023</v>
      </c>
      <c r="D135" s="25">
        <v>2999023</v>
      </c>
      <c r="E135" s="25">
        <v>158509</v>
      </c>
      <c r="F135" s="25">
        <v>3157532</v>
      </c>
      <c r="G135" s="25"/>
      <c r="H135" s="25">
        <v>3157532</v>
      </c>
      <c r="I135" s="25"/>
      <c r="J135" s="25">
        <v>3157532</v>
      </c>
    </row>
    <row r="136" spans="1:10" s="18" customFormat="1" ht="12" customHeight="1">
      <c r="A136" s="63" t="s">
        <v>140</v>
      </c>
      <c r="B136" s="5" t="s">
        <v>228</v>
      </c>
      <c r="C136" s="25"/>
      <c r="D136" s="25"/>
      <c r="E136" s="25"/>
      <c r="F136" s="25"/>
      <c r="G136" s="25"/>
      <c r="H136" s="25"/>
      <c r="I136" s="25"/>
      <c r="J136" s="25"/>
    </row>
    <row r="137" spans="1:10" s="18" customFormat="1" ht="12" customHeight="1" thickBot="1">
      <c r="A137" s="73" t="s">
        <v>141</v>
      </c>
      <c r="B137" s="3" t="s">
        <v>291</v>
      </c>
      <c r="C137" s="25">
        <v>58869000</v>
      </c>
      <c r="D137" s="25">
        <v>58869000</v>
      </c>
      <c r="E137" s="25"/>
      <c r="F137" s="25">
        <v>58869000</v>
      </c>
      <c r="G137" s="25">
        <v>1000000</v>
      </c>
      <c r="H137" s="25">
        <f>SUM(F137:G137)</f>
        <v>59869000</v>
      </c>
      <c r="I137" s="25">
        <v>3500000</v>
      </c>
      <c r="J137" s="25">
        <f>SUM(H137:I137)</f>
        <v>63369000</v>
      </c>
    </row>
    <row r="138" spans="1:10" s="18" customFormat="1" ht="12" customHeight="1" thickBot="1">
      <c r="A138" s="12" t="s">
        <v>10</v>
      </c>
      <c r="B138" s="19" t="s">
        <v>229</v>
      </c>
      <c r="C138" s="39">
        <f>+C139+C140+C141+C142</f>
        <v>0</v>
      </c>
      <c r="D138" s="39"/>
      <c r="E138" s="39"/>
      <c r="F138" s="39">
        <f>+F139+F140+F141+F142</f>
        <v>0</v>
      </c>
      <c r="G138" s="39"/>
      <c r="H138" s="39">
        <f>+H139+H140+H141+H142</f>
        <v>0</v>
      </c>
      <c r="I138" s="39"/>
      <c r="J138" s="39">
        <f>+J139+J140+J141+J142</f>
        <v>0</v>
      </c>
    </row>
    <row r="139" spans="1:10" s="18" customFormat="1" ht="12" customHeight="1">
      <c r="A139" s="63" t="s">
        <v>67</v>
      </c>
      <c r="B139" s="5" t="s">
        <v>230</v>
      </c>
      <c r="C139" s="25"/>
      <c r="D139" s="25"/>
      <c r="E139" s="25">
        <f t="shared" si="10"/>
        <v>0</v>
      </c>
      <c r="F139" s="25"/>
      <c r="G139" s="25">
        <f>SUM(H139-F139)</f>
        <v>0</v>
      </c>
      <c r="H139" s="25"/>
      <c r="I139" s="25">
        <f>SUM(J139-H139)</f>
        <v>0</v>
      </c>
      <c r="J139" s="25"/>
    </row>
    <row r="140" spans="1:10" s="18" customFormat="1" ht="12" customHeight="1">
      <c r="A140" s="63" t="s">
        <v>68</v>
      </c>
      <c r="B140" s="5" t="s">
        <v>231</v>
      </c>
      <c r="C140" s="25"/>
      <c r="D140" s="25"/>
      <c r="E140" s="25">
        <f t="shared" si="10"/>
        <v>0</v>
      </c>
      <c r="F140" s="25"/>
      <c r="G140" s="25">
        <f>SUM(H140-F140)</f>
        <v>0</v>
      </c>
      <c r="H140" s="25"/>
      <c r="I140" s="25">
        <f>SUM(J140-H140)</f>
        <v>0</v>
      </c>
      <c r="J140" s="25"/>
    </row>
    <row r="141" spans="1:10" s="18" customFormat="1" ht="12" customHeight="1">
      <c r="A141" s="63" t="s">
        <v>82</v>
      </c>
      <c r="B141" s="5" t="s">
        <v>232</v>
      </c>
      <c r="C141" s="25"/>
      <c r="D141" s="25"/>
      <c r="E141" s="25">
        <f t="shared" si="10"/>
        <v>0</v>
      </c>
      <c r="F141" s="25"/>
      <c r="G141" s="25">
        <f>SUM(H141-F141)</f>
        <v>0</v>
      </c>
      <c r="H141" s="25"/>
      <c r="I141" s="25">
        <f>SUM(J141-H141)</f>
        <v>0</v>
      </c>
      <c r="J141" s="25"/>
    </row>
    <row r="142" spans="1:10" ht="12.75" customHeight="1" thickBot="1">
      <c r="A142" s="63" t="s">
        <v>143</v>
      </c>
      <c r="B142" s="5" t="s">
        <v>233</v>
      </c>
      <c r="C142" s="25"/>
      <c r="D142" s="25"/>
      <c r="E142" s="25">
        <f t="shared" si="10"/>
        <v>0</v>
      </c>
      <c r="F142" s="25"/>
      <c r="G142" s="25">
        <f>SUM(H142-F142)</f>
        <v>0</v>
      </c>
      <c r="H142" s="25"/>
      <c r="I142" s="25">
        <f>SUM(J142-H142)</f>
        <v>0</v>
      </c>
      <c r="J142" s="25"/>
    </row>
    <row r="143" spans="1:10" ht="12" customHeight="1" thickBot="1">
      <c r="A143" s="12" t="s">
        <v>11</v>
      </c>
      <c r="B143" s="19" t="s">
        <v>234</v>
      </c>
      <c r="C143" s="62">
        <f aca="true" t="shared" si="15" ref="C143:H143">+C124+C128+C133+C138</f>
        <v>61868023</v>
      </c>
      <c r="D143" s="62">
        <f t="shared" si="15"/>
        <v>61868023</v>
      </c>
      <c r="E143" s="62">
        <f t="shared" si="15"/>
        <v>158509</v>
      </c>
      <c r="F143" s="62">
        <f t="shared" si="15"/>
        <v>62026532</v>
      </c>
      <c r="G143" s="62">
        <f t="shared" si="15"/>
        <v>1000000</v>
      </c>
      <c r="H143" s="62">
        <f t="shared" si="15"/>
        <v>63026532</v>
      </c>
      <c r="I143" s="62">
        <f>+I124+I128+I133+I138</f>
        <v>3500000</v>
      </c>
      <c r="J143" s="62">
        <f>+J124+J128+J133+J138</f>
        <v>66526532</v>
      </c>
    </row>
    <row r="144" spans="1:10" ht="21" customHeight="1" thickBot="1">
      <c r="A144" s="75" t="s">
        <v>12</v>
      </c>
      <c r="B144" s="44" t="s">
        <v>235</v>
      </c>
      <c r="C144" s="62">
        <f aca="true" t="shared" si="16" ref="C144:H144">+C123+C143</f>
        <v>831844697</v>
      </c>
      <c r="D144" s="62">
        <f t="shared" si="16"/>
        <v>831844697</v>
      </c>
      <c r="E144" s="62">
        <f t="shared" si="16"/>
        <v>95647</v>
      </c>
      <c r="F144" s="62">
        <f t="shared" si="16"/>
        <v>831940344</v>
      </c>
      <c r="G144" s="62">
        <f t="shared" si="16"/>
        <v>110426265</v>
      </c>
      <c r="H144" s="62">
        <f t="shared" si="16"/>
        <v>942366609</v>
      </c>
      <c r="I144" s="62">
        <f>+I123+I143</f>
        <v>233461886</v>
      </c>
      <c r="J144" s="62">
        <f>+J123+J143</f>
        <v>1175828495</v>
      </c>
    </row>
    <row r="145" spans="1:6" ht="12.75">
      <c r="A145" s="45"/>
      <c r="B145" s="46"/>
      <c r="C145" s="47"/>
      <c r="D145" s="47"/>
      <c r="E145" s="47"/>
      <c r="F145" s="47"/>
    </row>
    <row r="148" spans="2:5" ht="12.75">
      <c r="B148" s="94"/>
      <c r="C148" s="95"/>
      <c r="D148" s="95"/>
      <c r="E148" s="95"/>
    </row>
  </sheetData>
  <sheetProtection formatCells="0"/>
  <mergeCells count="6">
    <mergeCell ref="B4:J4"/>
    <mergeCell ref="C5:J5"/>
    <mergeCell ref="C2:J2"/>
    <mergeCell ref="A6:F6"/>
    <mergeCell ref="A89:H89"/>
    <mergeCell ref="A1:J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8" scale="57" r:id="rId1"/>
  <rowBreaks count="1" manualBreakCount="1">
    <brk id="8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55"/>
  <sheetViews>
    <sheetView zoomScale="118" zoomScaleNormal="118" zoomScaleSheetLayoutView="100" zoomScalePageLayoutView="0" workbookViewId="0" topLeftCell="A40">
      <selection activeCell="I46" sqref="I46"/>
    </sheetView>
  </sheetViews>
  <sheetFormatPr defaultColWidth="9.00390625" defaultRowHeight="12.75"/>
  <cols>
    <col min="1" max="1" width="16.50390625" style="0" customWidth="1"/>
    <col min="2" max="2" width="49.875" style="0" customWidth="1"/>
    <col min="3" max="3" width="11.625" style="0" customWidth="1"/>
    <col min="4" max="4" width="13.125" style="0" customWidth="1"/>
    <col min="5" max="5" width="9.875" style="0" bestFit="1" customWidth="1"/>
    <col min="6" max="6" width="13.00390625" style="186" customWidth="1"/>
    <col min="7" max="7" width="11.375" style="0" customWidth="1"/>
    <col min="8" max="8" width="11.625" style="0" bestFit="1" customWidth="1"/>
    <col min="9" max="9" width="10.625" style="0" bestFit="1" customWidth="1"/>
    <col min="10" max="10" width="11.625" style="0" bestFit="1" customWidth="1"/>
  </cols>
  <sheetData>
    <row r="1" spans="1:10" ht="13.5" thickBot="1">
      <c r="A1" s="325" t="s">
        <v>340</v>
      </c>
      <c r="B1" s="325"/>
      <c r="C1" s="325"/>
      <c r="D1" s="325"/>
      <c r="E1" s="325"/>
      <c r="F1" s="325"/>
      <c r="G1" s="324"/>
      <c r="H1" s="324"/>
      <c r="I1" s="324"/>
      <c r="J1" s="324"/>
    </row>
    <row r="2" spans="1:10" ht="36">
      <c r="A2" s="151" t="s">
        <v>78</v>
      </c>
      <c r="B2" s="152" t="s">
        <v>292</v>
      </c>
      <c r="C2" s="351" t="s">
        <v>300</v>
      </c>
      <c r="D2" s="352"/>
      <c r="E2" s="352"/>
      <c r="F2" s="352"/>
      <c r="G2" s="353"/>
      <c r="H2" s="353"/>
      <c r="I2" s="353"/>
      <c r="J2" s="353"/>
    </row>
    <row r="3" spans="1:10" ht="24.75" thickBot="1">
      <c r="A3" s="153" t="s">
        <v>77</v>
      </c>
      <c r="B3" s="154" t="s">
        <v>240</v>
      </c>
      <c r="C3" s="155" t="s">
        <v>277</v>
      </c>
      <c r="D3" s="156" t="s">
        <v>278</v>
      </c>
      <c r="E3" s="156" t="s">
        <v>298</v>
      </c>
      <c r="F3" s="183" t="s">
        <v>299</v>
      </c>
      <c r="G3" s="156" t="s">
        <v>298</v>
      </c>
      <c r="H3" s="183" t="s">
        <v>342</v>
      </c>
      <c r="I3" s="156" t="s">
        <v>298</v>
      </c>
      <c r="J3" s="183" t="s">
        <v>352</v>
      </c>
    </row>
    <row r="4" spans="1:10" ht="14.25" thickBot="1">
      <c r="A4" s="354" t="s">
        <v>301</v>
      </c>
      <c r="B4" s="354"/>
      <c r="C4" s="354"/>
      <c r="D4" s="354"/>
      <c r="E4" s="354"/>
      <c r="F4" s="354"/>
      <c r="G4" s="335"/>
      <c r="H4" s="335"/>
      <c r="I4" s="335"/>
      <c r="J4" s="335"/>
    </row>
    <row r="5" spans="1:10" ht="13.5" thickBot="1">
      <c r="A5" s="157" t="s">
        <v>79</v>
      </c>
      <c r="B5" s="158" t="s">
        <v>16</v>
      </c>
      <c r="C5" s="355" t="s">
        <v>304</v>
      </c>
      <c r="D5" s="356"/>
      <c r="E5" s="356"/>
      <c r="F5" s="356"/>
      <c r="G5" s="324"/>
      <c r="H5" s="324"/>
      <c r="I5" s="324"/>
      <c r="J5" s="324"/>
    </row>
    <row r="6" spans="1:10" ht="13.5" thickBot="1">
      <c r="A6" s="357" t="s">
        <v>17</v>
      </c>
      <c r="B6" s="358"/>
      <c r="C6" s="358"/>
      <c r="D6" s="358"/>
      <c r="E6" s="358"/>
      <c r="F6" s="358"/>
      <c r="G6" s="350"/>
      <c r="H6" s="350"/>
      <c r="I6" s="350"/>
      <c r="J6" s="350"/>
    </row>
    <row r="7" spans="1:10" ht="13.5" thickBot="1">
      <c r="A7" s="159" t="s">
        <v>3</v>
      </c>
      <c r="B7" s="160" t="s">
        <v>241</v>
      </c>
      <c r="C7" s="187">
        <f aca="true" t="shared" si="0" ref="C7:H7">SUM(C8:C17)</f>
        <v>10000000</v>
      </c>
      <c r="D7" s="187">
        <f t="shared" si="0"/>
        <v>10000000</v>
      </c>
      <c r="E7" s="187">
        <f t="shared" si="0"/>
        <v>0</v>
      </c>
      <c r="F7" s="187">
        <f t="shared" si="0"/>
        <v>10000000</v>
      </c>
      <c r="G7" s="187">
        <f t="shared" si="0"/>
        <v>0</v>
      </c>
      <c r="H7" s="187">
        <f t="shared" si="0"/>
        <v>10000000</v>
      </c>
      <c r="I7" s="187">
        <f>SUM(I8:I17)</f>
        <v>0</v>
      </c>
      <c r="J7" s="187">
        <f>SUM(J8:J17)</f>
        <v>10000000</v>
      </c>
    </row>
    <row r="8" spans="1:10" ht="12.75">
      <c r="A8" s="161" t="s">
        <v>34</v>
      </c>
      <c r="B8" s="102" t="s">
        <v>117</v>
      </c>
      <c r="C8" s="188">
        <v>0</v>
      </c>
      <c r="D8" s="188">
        <v>0</v>
      </c>
      <c r="E8" s="189"/>
      <c r="F8" s="189">
        <v>0</v>
      </c>
      <c r="G8" s="189"/>
      <c r="H8" s="189">
        <v>0</v>
      </c>
      <c r="I8" s="189"/>
      <c r="J8" s="189">
        <v>0</v>
      </c>
    </row>
    <row r="9" spans="1:10" ht="12.75">
      <c r="A9" s="162" t="s">
        <v>35</v>
      </c>
      <c r="B9" s="103" t="s">
        <v>118</v>
      </c>
      <c r="C9" s="190">
        <v>0</v>
      </c>
      <c r="D9" s="190">
        <v>0</v>
      </c>
      <c r="E9" s="191"/>
      <c r="F9" s="191">
        <v>0</v>
      </c>
      <c r="G9" s="191"/>
      <c r="H9" s="191">
        <v>0</v>
      </c>
      <c r="I9" s="191"/>
      <c r="J9" s="191">
        <v>0</v>
      </c>
    </row>
    <row r="10" spans="1:10" ht="12.75">
      <c r="A10" s="162" t="s">
        <v>36</v>
      </c>
      <c r="B10" s="103" t="s">
        <v>119</v>
      </c>
      <c r="C10" s="190">
        <v>0</v>
      </c>
      <c r="D10" s="190">
        <v>0</v>
      </c>
      <c r="E10" s="191"/>
      <c r="F10" s="191">
        <v>0</v>
      </c>
      <c r="G10" s="191"/>
      <c r="H10" s="191">
        <v>0</v>
      </c>
      <c r="I10" s="191"/>
      <c r="J10" s="191">
        <v>0</v>
      </c>
    </row>
    <row r="11" spans="1:10" ht="12.75">
      <c r="A11" s="162" t="s">
        <v>37</v>
      </c>
      <c r="B11" s="103" t="s">
        <v>120</v>
      </c>
      <c r="C11" s="190">
        <v>0</v>
      </c>
      <c r="D11" s="190">
        <v>0</v>
      </c>
      <c r="E11" s="191"/>
      <c r="F11" s="191">
        <v>0</v>
      </c>
      <c r="G11" s="191"/>
      <c r="H11" s="191">
        <v>0</v>
      </c>
      <c r="I11" s="191"/>
      <c r="J11" s="191">
        <v>0</v>
      </c>
    </row>
    <row r="12" spans="1:10" ht="12.75">
      <c r="A12" s="162" t="s">
        <v>54</v>
      </c>
      <c r="B12" s="103" t="s">
        <v>121</v>
      </c>
      <c r="C12" s="190">
        <v>10000000</v>
      </c>
      <c r="D12" s="190">
        <v>10000000</v>
      </c>
      <c r="E12" s="191"/>
      <c r="F12" s="191">
        <v>10000000</v>
      </c>
      <c r="G12" s="191"/>
      <c r="H12" s="191">
        <v>10000000</v>
      </c>
      <c r="I12" s="191"/>
      <c r="J12" s="191">
        <v>10000000</v>
      </c>
    </row>
    <row r="13" spans="1:10" ht="12.75">
      <c r="A13" s="162" t="s">
        <v>38</v>
      </c>
      <c r="B13" s="103" t="s">
        <v>242</v>
      </c>
      <c r="C13" s="190">
        <v>0</v>
      </c>
      <c r="D13" s="190">
        <v>0</v>
      </c>
      <c r="E13" s="191"/>
      <c r="F13" s="191">
        <v>0</v>
      </c>
      <c r="G13" s="191"/>
      <c r="H13" s="191">
        <v>0</v>
      </c>
      <c r="I13" s="191"/>
      <c r="J13" s="191">
        <v>0</v>
      </c>
    </row>
    <row r="14" spans="1:10" ht="12.75">
      <c r="A14" s="162" t="s">
        <v>39</v>
      </c>
      <c r="B14" s="103" t="s">
        <v>243</v>
      </c>
      <c r="C14" s="190">
        <v>0</v>
      </c>
      <c r="D14" s="190">
        <v>0</v>
      </c>
      <c r="E14" s="191"/>
      <c r="F14" s="191">
        <v>0</v>
      </c>
      <c r="G14" s="191"/>
      <c r="H14" s="191">
        <v>0</v>
      </c>
      <c r="I14" s="191"/>
      <c r="J14" s="191">
        <v>0</v>
      </c>
    </row>
    <row r="15" spans="1:10" ht="12.75">
      <c r="A15" s="162" t="s">
        <v>46</v>
      </c>
      <c r="B15" s="103" t="s">
        <v>124</v>
      </c>
      <c r="C15" s="192">
        <v>0</v>
      </c>
      <c r="D15" s="192">
        <v>0</v>
      </c>
      <c r="E15" s="193"/>
      <c r="F15" s="193">
        <v>0</v>
      </c>
      <c r="G15" s="193"/>
      <c r="H15" s="193">
        <v>0</v>
      </c>
      <c r="I15" s="193"/>
      <c r="J15" s="193">
        <v>0</v>
      </c>
    </row>
    <row r="16" spans="1:10" ht="12.75">
      <c r="A16" s="162" t="s">
        <v>47</v>
      </c>
      <c r="B16" s="103" t="s">
        <v>125</v>
      </c>
      <c r="C16" s="190">
        <v>0</v>
      </c>
      <c r="D16" s="190">
        <v>0</v>
      </c>
      <c r="E16" s="191"/>
      <c r="F16" s="191">
        <v>0</v>
      </c>
      <c r="G16" s="191"/>
      <c r="H16" s="191">
        <v>0</v>
      </c>
      <c r="I16" s="191"/>
      <c r="J16" s="191">
        <v>0</v>
      </c>
    </row>
    <row r="17" spans="1:10" ht="13.5" thickBot="1">
      <c r="A17" s="163" t="s">
        <v>48</v>
      </c>
      <c r="B17" s="104" t="s">
        <v>126</v>
      </c>
      <c r="C17" s="194">
        <v>0</v>
      </c>
      <c r="D17" s="194">
        <v>0</v>
      </c>
      <c r="E17" s="195"/>
      <c r="F17" s="195">
        <v>0</v>
      </c>
      <c r="G17" s="195"/>
      <c r="H17" s="195">
        <v>0</v>
      </c>
      <c r="I17" s="195"/>
      <c r="J17" s="195">
        <v>0</v>
      </c>
    </row>
    <row r="18" spans="1:10" ht="21.75" thickBot="1">
      <c r="A18" s="164" t="s">
        <v>4</v>
      </c>
      <c r="B18" s="165" t="s">
        <v>244</v>
      </c>
      <c r="C18" s="187">
        <f aca="true" t="shared" si="1" ref="C18:H18">SUM(C19:C22)</f>
        <v>669000</v>
      </c>
      <c r="D18" s="187">
        <f t="shared" si="1"/>
        <v>669000</v>
      </c>
      <c r="E18" s="187">
        <f t="shared" si="1"/>
        <v>0</v>
      </c>
      <c r="F18" s="187">
        <f t="shared" si="1"/>
        <v>669000</v>
      </c>
      <c r="G18" s="187">
        <f t="shared" si="1"/>
        <v>0</v>
      </c>
      <c r="H18" s="187">
        <f t="shared" si="1"/>
        <v>669000</v>
      </c>
      <c r="I18" s="187">
        <f>SUM(I19:I22)</f>
        <v>0</v>
      </c>
      <c r="J18" s="187">
        <f>SUM(J19:J22)</f>
        <v>669000</v>
      </c>
    </row>
    <row r="19" spans="1:10" ht="12.75">
      <c r="A19" s="161" t="s">
        <v>40</v>
      </c>
      <c r="B19" s="102" t="s">
        <v>93</v>
      </c>
      <c r="C19" s="191">
        <v>0</v>
      </c>
      <c r="D19" s="191">
        <v>0</v>
      </c>
      <c r="E19" s="191"/>
      <c r="F19" s="191">
        <v>0</v>
      </c>
      <c r="G19" s="191"/>
      <c r="H19" s="191">
        <v>0</v>
      </c>
      <c r="I19" s="191"/>
      <c r="J19" s="191">
        <v>0</v>
      </c>
    </row>
    <row r="20" spans="1:10" ht="22.5">
      <c r="A20" s="162" t="s">
        <v>41</v>
      </c>
      <c r="B20" s="103" t="s">
        <v>245</v>
      </c>
      <c r="C20" s="191">
        <v>0</v>
      </c>
      <c r="D20" s="191">
        <v>0</v>
      </c>
      <c r="E20" s="191"/>
      <c r="F20" s="191">
        <v>0</v>
      </c>
      <c r="G20" s="191"/>
      <c r="H20" s="191">
        <v>0</v>
      </c>
      <c r="I20" s="191"/>
      <c r="J20" s="191">
        <v>0</v>
      </c>
    </row>
    <row r="21" spans="1:10" ht="22.5">
      <c r="A21" s="162" t="s">
        <v>42</v>
      </c>
      <c r="B21" s="103" t="s">
        <v>246</v>
      </c>
      <c r="C21" s="191">
        <v>669000</v>
      </c>
      <c r="D21" s="191">
        <v>669000</v>
      </c>
      <c r="E21" s="191"/>
      <c r="F21" s="191">
        <v>669000</v>
      </c>
      <c r="G21" s="191"/>
      <c r="H21" s="191">
        <v>669000</v>
      </c>
      <c r="I21" s="191"/>
      <c r="J21" s="191">
        <v>669000</v>
      </c>
    </row>
    <row r="22" spans="1:10" ht="13.5" thickBot="1">
      <c r="A22" s="162" t="s">
        <v>43</v>
      </c>
      <c r="B22" s="103" t="s">
        <v>0</v>
      </c>
      <c r="C22" s="191">
        <v>0</v>
      </c>
      <c r="D22" s="191">
        <v>0</v>
      </c>
      <c r="E22" s="191"/>
      <c r="F22" s="191">
        <v>0</v>
      </c>
      <c r="G22" s="191"/>
      <c r="H22" s="191">
        <v>0</v>
      </c>
      <c r="I22" s="191"/>
      <c r="J22" s="191">
        <v>0</v>
      </c>
    </row>
    <row r="23" spans="1:10" ht="13.5" thickBot="1">
      <c r="A23" s="166" t="s">
        <v>5</v>
      </c>
      <c r="B23" s="19" t="s">
        <v>60</v>
      </c>
      <c r="C23" s="196">
        <v>0</v>
      </c>
      <c r="D23" s="196">
        <v>0</v>
      </c>
      <c r="E23" s="196"/>
      <c r="F23" s="196"/>
      <c r="G23" s="196"/>
      <c r="H23" s="196"/>
      <c r="I23" s="196"/>
      <c r="J23" s="196"/>
    </row>
    <row r="24" spans="1:10" ht="21.75" thickBot="1">
      <c r="A24" s="166" t="s">
        <v>6</v>
      </c>
      <c r="B24" s="19" t="s">
        <v>247</v>
      </c>
      <c r="C24" s="187">
        <f aca="true" t="shared" si="2" ref="C24:H24">SUM(C25:C27)</f>
        <v>0</v>
      </c>
      <c r="D24" s="187">
        <f t="shared" si="2"/>
        <v>0</v>
      </c>
      <c r="E24" s="187">
        <f t="shared" si="2"/>
        <v>0</v>
      </c>
      <c r="F24" s="187">
        <f t="shared" si="2"/>
        <v>0</v>
      </c>
      <c r="G24" s="187">
        <f t="shared" si="2"/>
        <v>0</v>
      </c>
      <c r="H24" s="187">
        <f t="shared" si="2"/>
        <v>0</v>
      </c>
      <c r="I24" s="187">
        <f>SUM(I25:I27)</f>
        <v>0</v>
      </c>
      <c r="J24" s="187">
        <f>SUM(J25:J27)</f>
        <v>0</v>
      </c>
    </row>
    <row r="25" spans="1:10" ht="22.5">
      <c r="A25" s="161" t="s">
        <v>103</v>
      </c>
      <c r="B25" s="102" t="s">
        <v>245</v>
      </c>
      <c r="C25" s="197">
        <v>0</v>
      </c>
      <c r="D25" s="197">
        <v>0</v>
      </c>
      <c r="E25" s="197"/>
      <c r="F25" s="197">
        <v>0</v>
      </c>
      <c r="G25" s="197"/>
      <c r="H25" s="197">
        <v>0</v>
      </c>
      <c r="I25" s="197"/>
      <c r="J25" s="197">
        <v>0</v>
      </c>
    </row>
    <row r="26" spans="1:10" ht="22.5">
      <c r="A26" s="162" t="s">
        <v>106</v>
      </c>
      <c r="B26" s="103" t="s">
        <v>248</v>
      </c>
      <c r="C26" s="198">
        <v>0</v>
      </c>
      <c r="D26" s="198">
        <v>0</v>
      </c>
      <c r="E26" s="198"/>
      <c r="F26" s="198">
        <v>0</v>
      </c>
      <c r="G26" s="198"/>
      <c r="H26" s="198">
        <v>0</v>
      </c>
      <c r="I26" s="198"/>
      <c r="J26" s="198">
        <v>0</v>
      </c>
    </row>
    <row r="27" spans="1:10" ht="13.5" thickBot="1">
      <c r="A27" s="162" t="s">
        <v>107</v>
      </c>
      <c r="B27" s="103" t="s">
        <v>249</v>
      </c>
      <c r="C27" s="199">
        <v>0</v>
      </c>
      <c r="D27" s="199">
        <v>0</v>
      </c>
      <c r="E27" s="199"/>
      <c r="F27" s="199">
        <v>0</v>
      </c>
      <c r="G27" s="199"/>
      <c r="H27" s="199">
        <v>0</v>
      </c>
      <c r="I27" s="199"/>
      <c r="J27" s="199">
        <v>0</v>
      </c>
    </row>
    <row r="28" spans="1:10" ht="13.5" thickBot="1">
      <c r="A28" s="166" t="s">
        <v>7</v>
      </c>
      <c r="B28" s="19" t="s">
        <v>250</v>
      </c>
      <c r="C28" s="187">
        <f aca="true" t="shared" si="3" ref="C28:H28">SUM(C29:C31)</f>
        <v>0</v>
      </c>
      <c r="D28" s="187">
        <f t="shared" si="3"/>
        <v>0</v>
      </c>
      <c r="E28" s="187">
        <f t="shared" si="3"/>
        <v>0</v>
      </c>
      <c r="F28" s="187">
        <f t="shared" si="3"/>
        <v>0</v>
      </c>
      <c r="G28" s="187">
        <f t="shared" si="3"/>
        <v>0</v>
      </c>
      <c r="H28" s="187">
        <f t="shared" si="3"/>
        <v>0</v>
      </c>
      <c r="I28" s="187">
        <f>SUM(I29:I31)</f>
        <v>0</v>
      </c>
      <c r="J28" s="187">
        <f>SUM(J29:J31)</f>
        <v>0</v>
      </c>
    </row>
    <row r="29" spans="1:10" ht="12.75">
      <c r="A29" s="161" t="s">
        <v>27</v>
      </c>
      <c r="B29" s="102" t="s">
        <v>131</v>
      </c>
      <c r="C29" s="197">
        <v>0</v>
      </c>
      <c r="D29" s="197">
        <v>0</v>
      </c>
      <c r="E29" s="197"/>
      <c r="F29" s="197">
        <v>0</v>
      </c>
      <c r="G29" s="197"/>
      <c r="H29" s="197">
        <v>0</v>
      </c>
      <c r="I29" s="197"/>
      <c r="J29" s="197">
        <v>0</v>
      </c>
    </row>
    <row r="30" spans="1:10" ht="12.75">
      <c r="A30" s="162" t="s">
        <v>28</v>
      </c>
      <c r="B30" s="103" t="s">
        <v>132</v>
      </c>
      <c r="C30" s="198">
        <v>0</v>
      </c>
      <c r="D30" s="198">
        <v>0</v>
      </c>
      <c r="E30" s="198"/>
      <c r="F30" s="198">
        <v>0</v>
      </c>
      <c r="G30" s="198"/>
      <c r="H30" s="198">
        <v>0</v>
      </c>
      <c r="I30" s="198"/>
      <c r="J30" s="198">
        <v>0</v>
      </c>
    </row>
    <row r="31" spans="1:10" ht="13.5" thickBot="1">
      <c r="A31" s="162" t="s">
        <v>29</v>
      </c>
      <c r="B31" s="103" t="s">
        <v>133</v>
      </c>
      <c r="C31" s="199">
        <v>0</v>
      </c>
      <c r="D31" s="199">
        <v>0</v>
      </c>
      <c r="E31" s="199"/>
      <c r="F31" s="199">
        <v>0</v>
      </c>
      <c r="G31" s="199"/>
      <c r="H31" s="199">
        <v>0</v>
      </c>
      <c r="I31" s="199"/>
      <c r="J31" s="199">
        <v>0</v>
      </c>
    </row>
    <row r="32" spans="1:10" ht="13.5" thickBot="1">
      <c r="A32" s="166" t="s">
        <v>8</v>
      </c>
      <c r="B32" s="19" t="s">
        <v>237</v>
      </c>
      <c r="C32" s="196">
        <v>0</v>
      </c>
      <c r="D32" s="196">
        <v>0</v>
      </c>
      <c r="E32" s="196"/>
      <c r="F32" s="196">
        <v>0</v>
      </c>
      <c r="G32" s="196"/>
      <c r="H32" s="196">
        <v>0</v>
      </c>
      <c r="I32" s="196"/>
      <c r="J32" s="196">
        <v>0</v>
      </c>
    </row>
    <row r="33" spans="1:10" ht="13.5" thickBot="1">
      <c r="A33" s="166" t="s">
        <v>9</v>
      </c>
      <c r="B33" s="19" t="s">
        <v>251</v>
      </c>
      <c r="C33" s="200">
        <v>0</v>
      </c>
      <c r="D33" s="200">
        <v>0</v>
      </c>
      <c r="E33" s="200"/>
      <c r="F33" s="200">
        <v>0</v>
      </c>
      <c r="G33" s="200"/>
      <c r="H33" s="200">
        <v>0</v>
      </c>
      <c r="I33" s="200"/>
      <c r="J33" s="200">
        <v>0</v>
      </c>
    </row>
    <row r="34" spans="1:10" ht="15" customHeight="1" thickBot="1">
      <c r="A34" s="167" t="s">
        <v>10</v>
      </c>
      <c r="B34" s="19" t="s">
        <v>252</v>
      </c>
      <c r="C34" s="201">
        <f aca="true" t="shared" si="4" ref="C34:H34">C7+C18+C23+C24+C28+C32+C33</f>
        <v>10669000</v>
      </c>
      <c r="D34" s="201">
        <f t="shared" si="4"/>
        <v>10669000</v>
      </c>
      <c r="E34" s="201">
        <f t="shared" si="4"/>
        <v>0</v>
      </c>
      <c r="F34" s="201">
        <f t="shared" si="4"/>
        <v>10669000</v>
      </c>
      <c r="G34" s="201">
        <f t="shared" si="4"/>
        <v>0</v>
      </c>
      <c r="H34" s="201">
        <f t="shared" si="4"/>
        <v>10669000</v>
      </c>
      <c r="I34" s="201">
        <f>I7+I18+I23+I24+I28+I32+I33</f>
        <v>0</v>
      </c>
      <c r="J34" s="201">
        <f>J7+J18+J23+J24+J28+J32+J33</f>
        <v>10669000</v>
      </c>
    </row>
    <row r="35" spans="1:10" ht="13.5" thickBot="1">
      <c r="A35" s="168" t="s">
        <v>11</v>
      </c>
      <c r="B35" s="19" t="s">
        <v>253</v>
      </c>
      <c r="C35" s="201">
        <f aca="true" t="shared" si="5" ref="C35:H35">SUM(C36:C38)</f>
        <v>60237661</v>
      </c>
      <c r="D35" s="201">
        <f t="shared" si="5"/>
        <v>60237661</v>
      </c>
      <c r="E35" s="201">
        <f t="shared" si="5"/>
        <v>0</v>
      </c>
      <c r="F35" s="201">
        <f t="shared" si="5"/>
        <v>60237661</v>
      </c>
      <c r="G35" s="201">
        <f t="shared" si="5"/>
        <v>1000000</v>
      </c>
      <c r="H35" s="201">
        <f t="shared" si="5"/>
        <v>61237661</v>
      </c>
      <c r="I35" s="201">
        <f>SUM(I36:I38)</f>
        <v>3500000</v>
      </c>
      <c r="J35" s="201">
        <f>SUM(J36:J38)</f>
        <v>64737661</v>
      </c>
    </row>
    <row r="36" spans="1:10" ht="12.75">
      <c r="A36" s="161" t="s">
        <v>254</v>
      </c>
      <c r="B36" s="102" t="s">
        <v>84</v>
      </c>
      <c r="C36" s="197">
        <v>1368661</v>
      </c>
      <c r="D36" s="197">
        <v>1368661</v>
      </c>
      <c r="E36" s="197">
        <v>0</v>
      </c>
      <c r="F36" s="197">
        <v>1368661</v>
      </c>
      <c r="G36" s="197">
        <v>0</v>
      </c>
      <c r="H36" s="197">
        <v>1368661</v>
      </c>
      <c r="I36" s="197">
        <v>0</v>
      </c>
      <c r="J36" s="197">
        <v>1368661</v>
      </c>
    </row>
    <row r="37" spans="1:10" ht="12.75">
      <c r="A37" s="162" t="s">
        <v>255</v>
      </c>
      <c r="B37" s="103" t="s">
        <v>1</v>
      </c>
      <c r="C37" s="198">
        <v>0</v>
      </c>
      <c r="D37" s="198">
        <v>0</v>
      </c>
      <c r="E37" s="198">
        <v>0</v>
      </c>
      <c r="F37" s="198"/>
      <c r="G37" s="198">
        <v>0</v>
      </c>
      <c r="H37" s="198"/>
      <c r="I37" s="198">
        <v>0</v>
      </c>
      <c r="J37" s="198"/>
    </row>
    <row r="38" spans="1:10" ht="23.25" thickBot="1">
      <c r="A38" s="162" t="s">
        <v>256</v>
      </c>
      <c r="B38" s="103" t="s">
        <v>257</v>
      </c>
      <c r="C38" s="199">
        <v>58869000</v>
      </c>
      <c r="D38" s="199">
        <v>58869000</v>
      </c>
      <c r="E38" s="199">
        <v>0</v>
      </c>
      <c r="F38" s="227">
        <v>58869000</v>
      </c>
      <c r="G38" s="199">
        <v>1000000</v>
      </c>
      <c r="H38" s="227">
        <v>59869000</v>
      </c>
      <c r="I38" s="199">
        <v>3500000</v>
      </c>
      <c r="J38" s="227">
        <v>63369000</v>
      </c>
    </row>
    <row r="39" spans="1:10" ht="13.5" thickBot="1">
      <c r="A39" s="168" t="s">
        <v>12</v>
      </c>
      <c r="B39" s="169" t="s">
        <v>258</v>
      </c>
      <c r="C39" s="202">
        <f aca="true" t="shared" si="6" ref="C39:H39">C34+C35</f>
        <v>70906661</v>
      </c>
      <c r="D39" s="202">
        <f t="shared" si="6"/>
        <v>70906661</v>
      </c>
      <c r="E39" s="202">
        <f t="shared" si="6"/>
        <v>0</v>
      </c>
      <c r="F39" s="202">
        <f t="shared" si="6"/>
        <v>70906661</v>
      </c>
      <c r="G39" s="202">
        <f t="shared" si="6"/>
        <v>1000000</v>
      </c>
      <c r="H39" s="202">
        <f t="shared" si="6"/>
        <v>71906661</v>
      </c>
      <c r="I39" s="202">
        <f>I34+I35</f>
        <v>3500000</v>
      </c>
      <c r="J39" s="202">
        <f>J34+J35</f>
        <v>75406661</v>
      </c>
    </row>
    <row r="40" spans="1:6" ht="15">
      <c r="A40" s="170"/>
      <c r="B40" s="171"/>
      <c r="C40" s="172"/>
      <c r="D40" s="173"/>
      <c r="E40" s="173"/>
      <c r="F40" s="184"/>
    </row>
    <row r="41" spans="1:10" ht="12.75">
      <c r="A41" s="349" t="s">
        <v>18</v>
      </c>
      <c r="B41" s="324"/>
      <c r="C41" s="324"/>
      <c r="D41" s="324"/>
      <c r="E41" s="324"/>
      <c r="F41" s="324"/>
      <c r="G41" s="324"/>
      <c r="H41" s="324"/>
      <c r="I41" s="324"/>
      <c r="J41" s="324"/>
    </row>
    <row r="42" spans="1:10" ht="13.5" thickBot="1">
      <c r="A42" s="350"/>
      <c r="B42" s="350"/>
      <c r="C42" s="350"/>
      <c r="D42" s="350"/>
      <c r="E42" s="350"/>
      <c r="F42" s="350"/>
      <c r="G42" s="350"/>
      <c r="H42" s="350"/>
      <c r="I42" s="350"/>
      <c r="J42" s="350"/>
    </row>
    <row r="43" spans="1:10" ht="13.5" thickBot="1">
      <c r="A43" s="175" t="s">
        <v>3</v>
      </c>
      <c r="B43" s="98" t="s">
        <v>259</v>
      </c>
      <c r="C43" s="187">
        <f>SUM(C44:C48)</f>
        <v>70906661</v>
      </c>
      <c r="D43" s="187">
        <f>SUM(D44:D48)</f>
        <v>70906661</v>
      </c>
      <c r="E43" s="187">
        <f>SUM(E44:E48)</f>
        <v>0</v>
      </c>
      <c r="F43" s="270">
        <f>SUM(F44:F46)</f>
        <v>70906661</v>
      </c>
      <c r="G43" s="271">
        <f>SUM(G44:G48)</f>
        <v>975000</v>
      </c>
      <c r="H43" s="270">
        <f>SUM(H44:H46)</f>
        <v>71881661</v>
      </c>
      <c r="I43" s="271">
        <f>SUM(I44:I48)</f>
        <v>2950000</v>
      </c>
      <c r="J43" s="270">
        <f>SUM(J44:J46)</f>
        <v>74831661</v>
      </c>
    </row>
    <row r="44" spans="1:10" ht="12.75">
      <c r="A44" s="161" t="s">
        <v>34</v>
      </c>
      <c r="B44" s="6" t="s">
        <v>14</v>
      </c>
      <c r="C44" s="203">
        <v>45309000</v>
      </c>
      <c r="D44" s="203">
        <v>45309000</v>
      </c>
      <c r="E44" s="197"/>
      <c r="F44" s="269">
        <v>45309000</v>
      </c>
      <c r="G44" s="197">
        <v>815000</v>
      </c>
      <c r="H44" s="269">
        <f>SUM(F44:G44)</f>
        <v>46124000</v>
      </c>
      <c r="I44" s="197"/>
      <c r="J44" s="269">
        <f>SUM(H44:I44)</f>
        <v>46124000</v>
      </c>
    </row>
    <row r="45" spans="1:10" ht="22.5">
      <c r="A45" s="162" t="s">
        <v>35</v>
      </c>
      <c r="B45" s="4" t="s">
        <v>69</v>
      </c>
      <c r="C45" s="204">
        <v>9865000</v>
      </c>
      <c r="D45" s="204">
        <v>9865000</v>
      </c>
      <c r="E45" s="197"/>
      <c r="F45" s="191">
        <v>9865000</v>
      </c>
      <c r="G45" s="197">
        <v>160000</v>
      </c>
      <c r="H45" s="191">
        <f>SUM(F45:G45)</f>
        <v>10025000</v>
      </c>
      <c r="I45" s="197"/>
      <c r="J45" s="191">
        <f>SUM(H45:I45)</f>
        <v>10025000</v>
      </c>
    </row>
    <row r="46" spans="1:10" ht="12.75">
      <c r="A46" s="162" t="s">
        <v>36</v>
      </c>
      <c r="B46" s="4" t="s">
        <v>53</v>
      </c>
      <c r="C46" s="204">
        <v>15732661</v>
      </c>
      <c r="D46" s="204">
        <v>15732661</v>
      </c>
      <c r="E46" s="197"/>
      <c r="F46" s="191">
        <v>15732661</v>
      </c>
      <c r="G46" s="197"/>
      <c r="H46" s="191">
        <v>15732661</v>
      </c>
      <c r="I46" s="197">
        <v>2950000</v>
      </c>
      <c r="J46" s="191">
        <v>18682661</v>
      </c>
    </row>
    <row r="47" spans="1:10" ht="12.75">
      <c r="A47" s="162" t="s">
        <v>37</v>
      </c>
      <c r="B47" s="4" t="s">
        <v>70</v>
      </c>
      <c r="C47" s="204"/>
      <c r="D47" s="204"/>
      <c r="E47" s="205"/>
      <c r="F47" s="205"/>
      <c r="G47" s="205"/>
      <c r="H47" s="205"/>
      <c r="I47" s="205"/>
      <c r="J47" s="205"/>
    </row>
    <row r="48" spans="1:10" ht="13.5" thickBot="1">
      <c r="A48" s="163" t="s">
        <v>54</v>
      </c>
      <c r="B48" s="97" t="s">
        <v>71</v>
      </c>
      <c r="C48" s="204"/>
      <c r="D48" s="204"/>
      <c r="E48" s="205"/>
      <c r="F48" s="205"/>
      <c r="G48" s="205"/>
      <c r="H48" s="205"/>
      <c r="I48" s="205"/>
      <c r="J48" s="205"/>
    </row>
    <row r="49" spans="1:10" ht="13.5" thickBot="1">
      <c r="A49" s="176" t="s">
        <v>4</v>
      </c>
      <c r="B49" s="96" t="s">
        <v>260</v>
      </c>
      <c r="C49" s="187">
        <f aca="true" t="shared" si="7" ref="C49:H49">SUM(C50:C53)</f>
        <v>0</v>
      </c>
      <c r="D49" s="187">
        <f t="shared" si="7"/>
        <v>0</v>
      </c>
      <c r="E49" s="187">
        <f t="shared" si="7"/>
        <v>0</v>
      </c>
      <c r="F49" s="187">
        <f t="shared" si="7"/>
        <v>0</v>
      </c>
      <c r="G49" s="187">
        <f t="shared" si="7"/>
        <v>25000</v>
      </c>
      <c r="H49" s="187">
        <f t="shared" si="7"/>
        <v>25000</v>
      </c>
      <c r="I49" s="187">
        <f>SUM(I50:I53)</f>
        <v>550000</v>
      </c>
      <c r="J49" s="187">
        <f>SUM(J50:J53)</f>
        <v>575000</v>
      </c>
    </row>
    <row r="50" spans="1:10" ht="12.75">
      <c r="A50" s="161" t="s">
        <v>40</v>
      </c>
      <c r="B50" s="6" t="s">
        <v>81</v>
      </c>
      <c r="C50" s="197"/>
      <c r="D50" s="197"/>
      <c r="E50" s="197"/>
      <c r="F50" s="206"/>
      <c r="G50" s="197">
        <v>25000</v>
      </c>
      <c r="H50" s="206">
        <v>25000</v>
      </c>
      <c r="I50" s="197">
        <v>550000</v>
      </c>
      <c r="J50" s="206">
        <v>575000</v>
      </c>
    </row>
    <row r="51" spans="1:10" ht="12.75">
      <c r="A51" s="162" t="s">
        <v>41</v>
      </c>
      <c r="B51" s="4" t="s">
        <v>73</v>
      </c>
      <c r="C51" s="205"/>
      <c r="D51" s="205"/>
      <c r="E51" s="205"/>
      <c r="F51" s="197"/>
      <c r="G51" s="205"/>
      <c r="H51" s="197"/>
      <c r="I51" s="205"/>
      <c r="J51" s="197"/>
    </row>
    <row r="52" spans="1:10" ht="12.75">
      <c r="A52" s="162" t="s">
        <v>42</v>
      </c>
      <c r="B52" s="4" t="s">
        <v>19</v>
      </c>
      <c r="C52" s="205"/>
      <c r="D52" s="205"/>
      <c r="E52" s="205"/>
      <c r="F52" s="205"/>
      <c r="G52" s="205"/>
      <c r="H52" s="205"/>
      <c r="I52" s="205"/>
      <c r="J52" s="205"/>
    </row>
    <row r="53" spans="1:10" ht="23.25" thickBot="1">
      <c r="A53" s="162" t="s">
        <v>43</v>
      </c>
      <c r="B53" s="4" t="s">
        <v>2</v>
      </c>
      <c r="C53" s="205"/>
      <c r="D53" s="205"/>
      <c r="E53" s="205"/>
      <c r="F53" s="205"/>
      <c r="G53" s="205"/>
      <c r="H53" s="205"/>
      <c r="I53" s="205"/>
      <c r="J53" s="205"/>
    </row>
    <row r="54" spans="1:10" ht="13.5" thickBot="1">
      <c r="A54" s="166" t="s">
        <v>5</v>
      </c>
      <c r="B54" s="177" t="s">
        <v>261</v>
      </c>
      <c r="C54" s="207">
        <f>C43+C49</f>
        <v>70906661</v>
      </c>
      <c r="D54" s="207">
        <f>D43+D49</f>
        <v>70906661</v>
      </c>
      <c r="E54" s="207">
        <f>E43+E49</f>
        <v>0</v>
      </c>
      <c r="F54" s="207">
        <f>SUM(F43+F49)</f>
        <v>70906661</v>
      </c>
      <c r="G54" s="207">
        <f>G43+G49</f>
        <v>1000000</v>
      </c>
      <c r="H54" s="207">
        <f>SUM(H43+H49)</f>
        <v>71906661</v>
      </c>
      <c r="I54" s="207">
        <f>I43+I49</f>
        <v>3500000</v>
      </c>
      <c r="J54" s="207">
        <f>SUM(J43+J49)</f>
        <v>75406661</v>
      </c>
    </row>
    <row r="55" spans="1:6" ht="12.75">
      <c r="A55" s="174"/>
      <c r="B55" s="174"/>
      <c r="C55" s="178"/>
      <c r="D55" s="178"/>
      <c r="E55" s="178"/>
      <c r="F55" s="185"/>
    </row>
  </sheetData>
  <sheetProtection selectLockedCells="1" selectUnlockedCells="1"/>
  <mergeCells count="6">
    <mergeCell ref="A41:J42"/>
    <mergeCell ref="A1:J1"/>
    <mergeCell ref="C2:J2"/>
    <mergeCell ref="A4:J4"/>
    <mergeCell ref="C5:J5"/>
    <mergeCell ref="A6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O15"/>
  <sheetViews>
    <sheetView tabSelected="1" zoomScale="148" zoomScaleNormal="148" zoomScalePageLayoutView="0" workbookViewId="0" topLeftCell="A11">
      <selection activeCell="B20" sqref="B20"/>
    </sheetView>
  </sheetViews>
  <sheetFormatPr defaultColWidth="9.00390625" defaultRowHeight="12.75"/>
  <cols>
    <col min="1" max="1" width="38.875" style="228" customWidth="1"/>
    <col min="2" max="7" width="15.875" style="229" customWidth="1"/>
    <col min="8" max="10" width="15.875" style="230" customWidth="1"/>
    <col min="11" max="11" width="12.875" style="229" customWidth="1"/>
    <col min="12" max="12" width="16.50390625" style="229" customWidth="1"/>
    <col min="13" max="13" width="16.375" style="229" customWidth="1"/>
    <col min="14" max="14" width="15.00390625" style="229" customWidth="1"/>
    <col min="15" max="15" width="15.125" style="229" bestFit="1" customWidth="1"/>
    <col min="16" max="16384" width="9.375" style="229" customWidth="1"/>
  </cols>
  <sheetData>
    <row r="1" spans="1:15" ht="15" customHeight="1">
      <c r="A1" s="360" t="s">
        <v>351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24"/>
      <c r="N1" s="324"/>
      <c r="O1" s="324"/>
    </row>
    <row r="3" spans="1:12" ht="25.5" customHeight="1">
      <c r="A3" s="359" t="s">
        <v>305</v>
      </c>
      <c r="B3" s="359"/>
      <c r="C3" s="359"/>
      <c r="D3" s="359"/>
      <c r="E3" s="359"/>
      <c r="F3" s="359"/>
      <c r="G3" s="359"/>
      <c r="H3" s="359"/>
      <c r="I3" s="339"/>
      <c r="J3" s="339"/>
      <c r="K3" s="339"/>
      <c r="L3" s="339"/>
    </row>
    <row r="4" spans="1:12" ht="22.5" customHeight="1" thickBot="1">
      <c r="A4" s="231"/>
      <c r="B4" s="230"/>
      <c r="C4" s="230"/>
      <c r="D4" s="230"/>
      <c r="E4" s="230"/>
      <c r="F4" s="230"/>
      <c r="G4" s="230"/>
      <c r="H4" s="232"/>
      <c r="I4" s="232"/>
      <c r="J4" s="232"/>
      <c r="L4" s="285" t="s">
        <v>350</v>
      </c>
    </row>
    <row r="5" spans="1:15" s="237" customFormat="1" ht="44.25" customHeight="1" thickBot="1">
      <c r="A5" s="233" t="s">
        <v>306</v>
      </c>
      <c r="B5" s="234" t="s">
        <v>307</v>
      </c>
      <c r="C5" s="234" t="s">
        <v>308</v>
      </c>
      <c r="D5" s="234" t="str">
        <f>+CONCATENATE(LEFT('[1]RM_ÖSSZEFÜGGÉSEK'!A6,4),". évi",CHAR(10),"eredeti előirányzat")</f>
        <v>2019. évi
eredeti előirányzat</v>
      </c>
      <c r="E5" s="235" t="s">
        <v>309</v>
      </c>
      <c r="F5" s="235" t="s">
        <v>323</v>
      </c>
      <c r="G5" s="235" t="s">
        <v>324</v>
      </c>
      <c r="H5" s="236" t="s">
        <v>325</v>
      </c>
      <c r="I5" s="235" t="s">
        <v>309</v>
      </c>
      <c r="J5" s="272" t="s">
        <v>343</v>
      </c>
      <c r="K5" s="235" t="s">
        <v>348</v>
      </c>
      <c r="L5" s="236" t="s">
        <v>349</v>
      </c>
      <c r="M5" s="310" t="s">
        <v>353</v>
      </c>
      <c r="N5" s="311" t="s">
        <v>354</v>
      </c>
      <c r="O5" s="236" t="s">
        <v>359</v>
      </c>
    </row>
    <row r="6" spans="1:15" s="230" customFormat="1" ht="12" customHeight="1" thickBot="1">
      <c r="A6" s="238" t="s">
        <v>310</v>
      </c>
      <c r="B6" s="239" t="s">
        <v>311</v>
      </c>
      <c r="C6" s="239" t="s">
        <v>312</v>
      </c>
      <c r="D6" s="239" t="s">
        <v>314</v>
      </c>
      <c r="E6" s="239" t="s">
        <v>315</v>
      </c>
      <c r="F6" s="239" t="s">
        <v>316</v>
      </c>
      <c r="G6" s="240" t="s">
        <v>317</v>
      </c>
      <c r="H6" s="241" t="s">
        <v>318</v>
      </c>
      <c r="I6" s="273" t="s">
        <v>344</v>
      </c>
      <c r="J6" s="273" t="s">
        <v>345</v>
      </c>
      <c r="K6" s="240" t="s">
        <v>346</v>
      </c>
      <c r="L6" s="241" t="s">
        <v>347</v>
      </c>
      <c r="M6" s="312" t="s">
        <v>347</v>
      </c>
      <c r="N6" s="313" t="s">
        <v>347</v>
      </c>
      <c r="O6" s="241" t="s">
        <v>347</v>
      </c>
    </row>
    <row r="7" spans="1:15" ht="15.75" customHeight="1">
      <c r="A7" s="242" t="s">
        <v>319</v>
      </c>
      <c r="B7" s="243">
        <v>150000</v>
      </c>
      <c r="C7" s="244" t="s">
        <v>320</v>
      </c>
      <c r="D7" s="243">
        <v>150000</v>
      </c>
      <c r="E7" s="243"/>
      <c r="F7" s="243"/>
      <c r="G7" s="243">
        <f>E7+F7</f>
        <v>0</v>
      </c>
      <c r="H7" s="245">
        <f>D7+G7</f>
        <v>150000</v>
      </c>
      <c r="I7" s="274">
        <v>150000</v>
      </c>
      <c r="J7" s="274"/>
      <c r="K7" s="243">
        <f>G7+H7</f>
        <v>150000</v>
      </c>
      <c r="L7" s="245">
        <f>F7+K7</f>
        <v>150000</v>
      </c>
      <c r="M7" s="288"/>
      <c r="N7" s="290"/>
      <c r="O7" s="309">
        <v>150000</v>
      </c>
    </row>
    <row r="8" spans="1:15" ht="15.75" customHeight="1">
      <c r="A8" s="246" t="s">
        <v>321</v>
      </c>
      <c r="B8" s="243">
        <v>150000</v>
      </c>
      <c r="C8" s="244" t="s">
        <v>320</v>
      </c>
      <c r="D8" s="243">
        <v>150000</v>
      </c>
      <c r="E8" s="243"/>
      <c r="F8" s="243"/>
      <c r="G8" s="243">
        <f>E8+F8</f>
        <v>0</v>
      </c>
      <c r="H8" s="245">
        <f>D8+G8</f>
        <v>150000</v>
      </c>
      <c r="I8" s="274">
        <v>150000</v>
      </c>
      <c r="J8" s="274"/>
      <c r="K8" s="243">
        <f>G8+H8</f>
        <v>150000</v>
      </c>
      <c r="L8" s="245">
        <f>F8+K8</f>
        <v>150000</v>
      </c>
      <c r="M8" s="288"/>
      <c r="N8" s="290"/>
      <c r="O8" s="309">
        <v>150000</v>
      </c>
    </row>
    <row r="9" spans="1:15" ht="15.75" customHeight="1">
      <c r="A9" s="257" t="s">
        <v>326</v>
      </c>
      <c r="B9" s="258">
        <v>531190765</v>
      </c>
      <c r="C9" s="259" t="s">
        <v>327</v>
      </c>
      <c r="D9" s="260">
        <v>0</v>
      </c>
      <c r="E9" s="260">
        <v>0</v>
      </c>
      <c r="F9" s="243">
        <v>531190765</v>
      </c>
      <c r="G9" s="243">
        <f>E9+F9</f>
        <v>531190765</v>
      </c>
      <c r="H9" s="245">
        <f>D9+G9</f>
        <v>531190765</v>
      </c>
      <c r="I9" s="274">
        <v>531190765</v>
      </c>
      <c r="J9" s="274">
        <v>107608010</v>
      </c>
      <c r="K9" s="243">
        <f>SUM(I9:J9)</f>
        <v>638798775</v>
      </c>
      <c r="L9" s="245">
        <f>SUM(D9+K9)</f>
        <v>638798775</v>
      </c>
      <c r="M9" s="288">
        <v>112038453</v>
      </c>
      <c r="N9" s="290">
        <v>112038453</v>
      </c>
      <c r="O9" s="309">
        <f aca="true" t="shared" si="0" ref="O9:O14">SUM(L9+N9)</f>
        <v>750837228</v>
      </c>
    </row>
    <row r="10" spans="1:15" ht="15.75" customHeight="1">
      <c r="A10" s="307" t="s">
        <v>338</v>
      </c>
      <c r="B10" s="243">
        <v>375000</v>
      </c>
      <c r="C10" s="244" t="s">
        <v>320</v>
      </c>
      <c r="D10" s="260">
        <v>0</v>
      </c>
      <c r="E10" s="260">
        <v>0</v>
      </c>
      <c r="F10" s="243">
        <v>375000</v>
      </c>
      <c r="G10" s="243">
        <f>E10+F10</f>
        <v>375000</v>
      </c>
      <c r="H10" s="245">
        <f>D10+G10</f>
        <v>375000</v>
      </c>
      <c r="I10" s="274">
        <v>375000</v>
      </c>
      <c r="J10" s="274">
        <v>25000</v>
      </c>
      <c r="K10" s="243">
        <f>SUM(I10:J10)</f>
        <v>400000</v>
      </c>
      <c r="L10" s="245">
        <f>SUM(D10+K10)</f>
        <v>400000</v>
      </c>
      <c r="M10" s="288">
        <v>363000</v>
      </c>
      <c r="N10" s="290">
        <v>363000</v>
      </c>
      <c r="O10" s="309">
        <f t="shared" si="0"/>
        <v>763000</v>
      </c>
    </row>
    <row r="11" spans="1:15" ht="25.5">
      <c r="A11" s="307" t="s">
        <v>357</v>
      </c>
      <c r="B11" s="249"/>
      <c r="C11" s="250"/>
      <c r="D11" s="306"/>
      <c r="E11" s="306"/>
      <c r="F11" s="249"/>
      <c r="G11" s="243"/>
      <c r="H11" s="251"/>
      <c r="I11" s="275"/>
      <c r="J11" s="275"/>
      <c r="K11" s="243"/>
      <c r="L11" s="251"/>
      <c r="M11" s="288">
        <v>550000</v>
      </c>
      <c r="N11" s="290">
        <v>550000</v>
      </c>
      <c r="O11" s="309">
        <f t="shared" si="0"/>
        <v>550000</v>
      </c>
    </row>
    <row r="12" spans="1:15" ht="15.75" customHeight="1">
      <c r="A12" s="247" t="s">
        <v>355</v>
      </c>
      <c r="B12" s="249"/>
      <c r="C12" s="250"/>
      <c r="D12" s="306"/>
      <c r="E12" s="306"/>
      <c r="F12" s="249"/>
      <c r="G12" s="243"/>
      <c r="H12" s="251"/>
      <c r="I12" s="275"/>
      <c r="J12" s="275"/>
      <c r="K12" s="243"/>
      <c r="L12" s="251"/>
      <c r="M12" s="288">
        <v>1458000</v>
      </c>
      <c r="N12" s="290">
        <v>1458000</v>
      </c>
      <c r="O12" s="309">
        <f t="shared" si="0"/>
        <v>1458000</v>
      </c>
    </row>
    <row r="13" spans="1:15" ht="15.75" customHeight="1">
      <c r="A13" s="247" t="s">
        <v>356</v>
      </c>
      <c r="B13" s="249"/>
      <c r="C13" s="250"/>
      <c r="D13" s="306"/>
      <c r="E13" s="306"/>
      <c r="F13" s="249"/>
      <c r="G13" s="243"/>
      <c r="H13" s="251"/>
      <c r="I13" s="275"/>
      <c r="J13" s="275"/>
      <c r="K13" s="243"/>
      <c r="L13" s="251"/>
      <c r="M13" s="288">
        <v>85000</v>
      </c>
      <c r="N13" s="290">
        <v>85000</v>
      </c>
      <c r="O13" s="309">
        <f t="shared" si="0"/>
        <v>85000</v>
      </c>
    </row>
    <row r="14" spans="1:15" ht="15.75" customHeight="1" thickBot="1">
      <c r="A14" s="308" t="s">
        <v>358</v>
      </c>
      <c r="B14" s="249"/>
      <c r="C14" s="250"/>
      <c r="D14" s="249"/>
      <c r="E14" s="249"/>
      <c r="F14" s="249"/>
      <c r="G14" s="243">
        <f>E14+F14</f>
        <v>0</v>
      </c>
      <c r="H14" s="251">
        <f>D14+G14</f>
        <v>0</v>
      </c>
      <c r="I14" s="275"/>
      <c r="J14" s="275"/>
      <c r="K14" s="243">
        <f>G14+H14</f>
        <v>0</v>
      </c>
      <c r="L14" s="251">
        <f>F14+K14</f>
        <v>0</v>
      </c>
      <c r="M14" s="288">
        <v>196000</v>
      </c>
      <c r="N14" s="290">
        <v>196000</v>
      </c>
      <c r="O14" s="309">
        <f t="shared" si="0"/>
        <v>196000</v>
      </c>
    </row>
    <row r="15" spans="1:15" s="256" customFormat="1" ht="18" customHeight="1" thickBot="1">
      <c r="A15" s="252" t="s">
        <v>322</v>
      </c>
      <c r="B15" s="253">
        <f>SUM(B7:B14)</f>
        <v>531865765</v>
      </c>
      <c r="C15" s="254"/>
      <c r="D15" s="253">
        <f>SUM(D7:D14)</f>
        <v>300000</v>
      </c>
      <c r="E15" s="253"/>
      <c r="F15" s="253"/>
      <c r="G15" s="253">
        <f aca="true" t="shared" si="1" ref="G15:O15">SUM(G7:G14)</f>
        <v>531565765</v>
      </c>
      <c r="H15" s="255">
        <f t="shared" si="1"/>
        <v>531865765</v>
      </c>
      <c r="I15" s="276">
        <f t="shared" si="1"/>
        <v>531865765</v>
      </c>
      <c r="J15" s="276">
        <f t="shared" si="1"/>
        <v>107633010</v>
      </c>
      <c r="K15" s="276">
        <f t="shared" si="1"/>
        <v>639498775</v>
      </c>
      <c r="L15" s="255">
        <f t="shared" si="1"/>
        <v>639498775</v>
      </c>
      <c r="M15" s="255">
        <f t="shared" si="1"/>
        <v>114690453</v>
      </c>
      <c r="N15" s="255">
        <f t="shared" si="1"/>
        <v>114690453</v>
      </c>
      <c r="O15" s="255">
        <f t="shared" si="1"/>
        <v>754189228</v>
      </c>
    </row>
  </sheetData>
  <sheetProtection/>
  <mergeCells count="2">
    <mergeCell ref="A3:L3"/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M17"/>
  <sheetViews>
    <sheetView zoomScale="160" zoomScaleNormal="160" zoomScalePageLayoutView="0" workbookViewId="0" topLeftCell="B10">
      <selection activeCell="E18" sqref="E18"/>
    </sheetView>
  </sheetViews>
  <sheetFormatPr defaultColWidth="9.00390625" defaultRowHeight="12.75"/>
  <cols>
    <col min="1" max="1" width="38.875" style="228" customWidth="1"/>
    <col min="2" max="8" width="15.875" style="229" customWidth="1"/>
    <col min="9" max="9" width="15.875" style="230" customWidth="1"/>
    <col min="10" max="10" width="17.125" style="229" customWidth="1"/>
    <col min="11" max="11" width="16.375" style="229" customWidth="1"/>
    <col min="12" max="12" width="18.875" style="229" customWidth="1"/>
    <col min="13" max="13" width="19.375" style="229" customWidth="1"/>
    <col min="14" max="16384" width="9.375" style="229" customWidth="1"/>
  </cols>
  <sheetData>
    <row r="1" spans="3:13" ht="15.75">
      <c r="C1" s="268"/>
      <c r="D1" s="360" t="s">
        <v>339</v>
      </c>
      <c r="E1" s="360"/>
      <c r="F1" s="360"/>
      <c r="G1" s="360"/>
      <c r="H1" s="360"/>
      <c r="I1" s="360"/>
      <c r="J1" s="361"/>
      <c r="K1" s="361"/>
      <c r="L1" s="361"/>
      <c r="M1" s="361"/>
    </row>
    <row r="2" spans="1:9" ht="12.75">
      <c r="A2" s="263"/>
      <c r="B2" s="264"/>
      <c r="C2" s="264"/>
      <c r="D2" s="264"/>
      <c r="E2" s="264"/>
      <c r="F2" s="264"/>
      <c r="G2" s="264"/>
      <c r="H2" s="264"/>
      <c r="I2" s="264"/>
    </row>
    <row r="3" spans="1:13" ht="25.5" customHeight="1">
      <c r="A3" s="359" t="s">
        <v>337</v>
      </c>
      <c r="B3" s="359"/>
      <c r="C3" s="359"/>
      <c r="D3" s="359"/>
      <c r="E3" s="359"/>
      <c r="F3" s="359"/>
      <c r="G3" s="359"/>
      <c r="H3" s="359"/>
      <c r="I3" s="359"/>
      <c r="J3" s="339"/>
      <c r="K3" s="339"/>
      <c r="L3" s="339"/>
      <c r="M3" s="339"/>
    </row>
    <row r="4" spans="1:13" ht="22.5" customHeight="1" thickBot="1">
      <c r="A4" s="263"/>
      <c r="B4" s="264"/>
      <c r="C4" s="264"/>
      <c r="D4" s="264"/>
      <c r="E4" s="264"/>
      <c r="F4" s="264"/>
      <c r="G4" s="264"/>
      <c r="H4" s="264"/>
      <c r="I4" s="265"/>
      <c r="M4" s="300" t="s">
        <v>350</v>
      </c>
    </row>
    <row r="5" spans="1:13" s="237" customFormat="1" ht="52.5" customHeight="1" thickBot="1">
      <c r="A5" s="233" t="s">
        <v>328</v>
      </c>
      <c r="B5" s="261" t="s">
        <v>307</v>
      </c>
      <c r="C5" s="261" t="s">
        <v>308</v>
      </c>
      <c r="D5" s="261" t="str">
        <f>+CONCATENATE("Felhasználás   ",LEFT('[1]RM_ÖSSZEFÜGGÉSEK'!A6,4)-1,". XII. 31-ig")</f>
        <v>Felhasználás   2018. XII. 31-ig</v>
      </c>
      <c r="E5" s="261" t="str">
        <f>+CONCATENATE(LEFT('[1]RM_ÖSSZEFÜGGÉSEK'!A6,4),". évi",CHAR(10),"eredeti előirányzat")</f>
        <v>2019. évi
eredeti előirányzat</v>
      </c>
      <c r="F5" s="266" t="str">
        <f>CONCATENATE('[1]RM_3.sz.mell.'!F5)</f>
        <v>Eddigi módosítások összege 2019-ben</v>
      </c>
      <c r="G5" s="235" t="s">
        <v>323</v>
      </c>
      <c r="H5" s="235" t="s">
        <v>324</v>
      </c>
      <c r="I5" s="236" t="s">
        <v>325</v>
      </c>
      <c r="J5" s="235" t="s">
        <v>309</v>
      </c>
      <c r="K5" s="272" t="s">
        <v>343</v>
      </c>
      <c r="L5" s="235" t="s">
        <v>348</v>
      </c>
      <c r="M5" s="236" t="s">
        <v>349</v>
      </c>
    </row>
    <row r="6" spans="1:13" s="230" customFormat="1" ht="12" customHeight="1" thickBot="1">
      <c r="A6" s="238" t="s">
        <v>310</v>
      </c>
      <c r="B6" s="239" t="s">
        <v>311</v>
      </c>
      <c r="C6" s="239" t="s">
        <v>312</v>
      </c>
      <c r="D6" s="239" t="s">
        <v>313</v>
      </c>
      <c r="E6" s="239" t="s">
        <v>314</v>
      </c>
      <c r="F6" s="240" t="s">
        <v>315</v>
      </c>
      <c r="G6" s="240" t="s">
        <v>316</v>
      </c>
      <c r="H6" s="240" t="s">
        <v>317</v>
      </c>
      <c r="I6" s="241" t="s">
        <v>318</v>
      </c>
      <c r="J6" s="273" t="s">
        <v>344</v>
      </c>
      <c r="K6" s="273" t="s">
        <v>345</v>
      </c>
      <c r="L6" s="240" t="s">
        <v>346</v>
      </c>
      <c r="M6" s="241" t="s">
        <v>347</v>
      </c>
    </row>
    <row r="7" spans="1:13" ht="15.75" customHeight="1">
      <c r="A7" s="246" t="s">
        <v>329</v>
      </c>
      <c r="B7" s="243">
        <v>1500000</v>
      </c>
      <c r="C7" s="262" t="s">
        <v>320</v>
      </c>
      <c r="D7" s="243"/>
      <c r="E7" s="243">
        <v>1500000</v>
      </c>
      <c r="F7" s="243"/>
      <c r="G7" s="243"/>
      <c r="H7" s="267">
        <f aca="true" t="shared" si="0" ref="H7:H14">F7+G7</f>
        <v>0</v>
      </c>
      <c r="I7" s="245">
        <f>E7+H7</f>
        <v>1500000</v>
      </c>
      <c r="J7" s="297">
        <f>F7+I7</f>
        <v>1500000</v>
      </c>
      <c r="K7" s="295"/>
      <c r="L7" s="286">
        <f>SUM(J7:K7)</f>
        <v>1500000</v>
      </c>
      <c r="M7" s="287">
        <v>1500000</v>
      </c>
    </row>
    <row r="8" spans="1:13" ht="15.75" customHeight="1">
      <c r="A8" s="246" t="s">
        <v>330</v>
      </c>
      <c r="B8" s="243">
        <v>500000</v>
      </c>
      <c r="C8" s="262" t="s">
        <v>320</v>
      </c>
      <c r="D8" s="243"/>
      <c r="E8" s="243">
        <v>500000</v>
      </c>
      <c r="F8" s="243"/>
      <c r="G8" s="243"/>
      <c r="H8" s="267">
        <f t="shared" si="0"/>
        <v>0</v>
      </c>
      <c r="I8" s="245">
        <f aca="true" t="shared" si="1" ref="I8:J14">E8+H8</f>
        <v>500000</v>
      </c>
      <c r="J8" s="298">
        <f t="shared" si="1"/>
        <v>500000</v>
      </c>
      <c r="K8" s="296"/>
      <c r="L8" s="299">
        <f aca="true" t="shared" si="2" ref="L8:L13">SUM(J8:K8)</f>
        <v>500000</v>
      </c>
      <c r="M8" s="290">
        <v>500000</v>
      </c>
    </row>
    <row r="9" spans="1:13" ht="20.25" customHeight="1">
      <c r="A9" s="257" t="s">
        <v>331</v>
      </c>
      <c r="B9" s="258">
        <v>1780000</v>
      </c>
      <c r="C9" s="259" t="s">
        <v>332</v>
      </c>
      <c r="D9" s="243"/>
      <c r="E9" s="243">
        <v>1780000</v>
      </c>
      <c r="F9" s="243"/>
      <c r="G9" s="243"/>
      <c r="H9" s="267">
        <f t="shared" si="0"/>
        <v>0</v>
      </c>
      <c r="I9" s="245">
        <f t="shared" si="1"/>
        <v>1780000</v>
      </c>
      <c r="J9" s="298">
        <f t="shared" si="1"/>
        <v>1780000</v>
      </c>
      <c r="K9" s="296"/>
      <c r="L9" s="299">
        <f t="shared" si="2"/>
        <v>1780000</v>
      </c>
      <c r="M9" s="290">
        <v>1780000</v>
      </c>
    </row>
    <row r="10" spans="1:13" ht="15.75" customHeight="1">
      <c r="A10" s="257" t="s">
        <v>326</v>
      </c>
      <c r="B10" s="258">
        <v>531190765</v>
      </c>
      <c r="C10" s="259" t="s">
        <v>327</v>
      </c>
      <c r="D10" s="243"/>
      <c r="E10" s="243">
        <v>531190765</v>
      </c>
      <c r="F10" s="243"/>
      <c r="G10" s="243">
        <v>-531190765</v>
      </c>
      <c r="H10" s="267">
        <f t="shared" si="0"/>
        <v>-531190765</v>
      </c>
      <c r="I10" s="245">
        <f t="shared" si="1"/>
        <v>0</v>
      </c>
      <c r="J10" s="298">
        <f t="shared" si="1"/>
        <v>0</v>
      </c>
      <c r="K10" s="296"/>
      <c r="L10" s="299">
        <f t="shared" si="2"/>
        <v>0</v>
      </c>
      <c r="M10" s="290"/>
    </row>
    <row r="11" spans="1:13" ht="15.75" customHeight="1">
      <c r="A11" s="257" t="s">
        <v>333</v>
      </c>
      <c r="B11" s="258">
        <v>60000000</v>
      </c>
      <c r="C11" s="259" t="s">
        <v>334</v>
      </c>
      <c r="D11" s="258">
        <v>4420000</v>
      </c>
      <c r="E11" s="243">
        <v>55580000</v>
      </c>
      <c r="F11" s="243"/>
      <c r="G11" s="243"/>
      <c r="H11" s="267">
        <f t="shared" si="0"/>
        <v>0</v>
      </c>
      <c r="I11" s="245">
        <f t="shared" si="1"/>
        <v>55580000</v>
      </c>
      <c r="J11" s="298">
        <f t="shared" si="1"/>
        <v>55580000</v>
      </c>
      <c r="K11" s="296">
        <v>1458000</v>
      </c>
      <c r="L11" s="299">
        <f t="shared" si="2"/>
        <v>57038000</v>
      </c>
      <c r="M11" s="290">
        <v>57038000</v>
      </c>
    </row>
    <row r="12" spans="1:13" ht="15.75" customHeight="1">
      <c r="A12" s="257" t="s">
        <v>335</v>
      </c>
      <c r="B12" s="258">
        <v>80000000</v>
      </c>
      <c r="C12" s="259" t="s">
        <v>334</v>
      </c>
      <c r="D12" s="258">
        <v>5890000</v>
      </c>
      <c r="E12" s="243">
        <v>74117000</v>
      </c>
      <c r="F12" s="243"/>
      <c r="G12" s="243"/>
      <c r="H12" s="267">
        <f t="shared" si="0"/>
        <v>0</v>
      </c>
      <c r="I12" s="245">
        <f t="shared" si="1"/>
        <v>74117000</v>
      </c>
      <c r="J12" s="298">
        <f t="shared" si="1"/>
        <v>74117000</v>
      </c>
      <c r="K12" s="296">
        <v>2138039</v>
      </c>
      <c r="L12" s="299">
        <f t="shared" si="2"/>
        <v>76255039</v>
      </c>
      <c r="M12" s="290">
        <v>76255039</v>
      </c>
    </row>
    <row r="13" spans="1:13" ht="15.75" customHeight="1">
      <c r="A13" s="246"/>
      <c r="B13" s="243"/>
      <c r="C13" s="244"/>
      <c r="D13" s="243"/>
      <c r="E13" s="243"/>
      <c r="F13" s="243"/>
      <c r="G13" s="243"/>
      <c r="H13" s="267">
        <f t="shared" si="0"/>
        <v>0</v>
      </c>
      <c r="I13" s="245">
        <f t="shared" si="1"/>
        <v>0</v>
      </c>
      <c r="J13" s="288"/>
      <c r="K13" s="289"/>
      <c r="L13" s="299">
        <f t="shared" si="2"/>
        <v>0</v>
      </c>
      <c r="M13" s="290"/>
    </row>
    <row r="14" spans="1:13" ht="15.75" customHeight="1" thickBot="1">
      <c r="A14" s="248"/>
      <c r="B14" s="249"/>
      <c r="C14" s="250"/>
      <c r="D14" s="249"/>
      <c r="E14" s="249"/>
      <c r="F14" s="249"/>
      <c r="G14" s="249"/>
      <c r="H14" s="267">
        <f t="shared" si="0"/>
        <v>0</v>
      </c>
      <c r="I14" s="251">
        <f t="shared" si="1"/>
        <v>0</v>
      </c>
      <c r="J14" s="291"/>
      <c r="K14" s="292"/>
      <c r="L14" s="292"/>
      <c r="M14" s="293"/>
    </row>
    <row r="15" spans="1:13" s="256" customFormat="1" ht="18" customHeight="1" thickBot="1">
      <c r="A15" s="252" t="s">
        <v>322</v>
      </c>
      <c r="B15" s="253">
        <f>SUM(B7:B14)</f>
        <v>674970765</v>
      </c>
      <c r="C15" s="254"/>
      <c r="D15" s="253">
        <f>SUM(D7:D14)</f>
        <v>10310000</v>
      </c>
      <c r="E15" s="253">
        <f>SUM(E7:E14)</f>
        <v>664667765</v>
      </c>
      <c r="F15" s="253"/>
      <c r="G15" s="253"/>
      <c r="H15" s="253">
        <f aca="true" t="shared" si="3" ref="H15:M15">SUM(H7:H14)</f>
        <v>-531190765</v>
      </c>
      <c r="I15" s="255">
        <f t="shared" si="3"/>
        <v>133477000</v>
      </c>
      <c r="J15" s="294">
        <f t="shared" si="3"/>
        <v>133477000</v>
      </c>
      <c r="K15" s="294">
        <f t="shared" si="3"/>
        <v>3596039</v>
      </c>
      <c r="L15" s="294">
        <f t="shared" si="3"/>
        <v>137073039</v>
      </c>
      <c r="M15" s="294">
        <f t="shared" si="3"/>
        <v>137073039</v>
      </c>
    </row>
    <row r="17" spans="1:7" ht="15.75">
      <c r="A17" s="362" t="s">
        <v>336</v>
      </c>
      <c r="B17" s="363"/>
      <c r="C17" s="363"/>
      <c r="D17" s="363"/>
      <c r="E17" s="363"/>
      <c r="F17" s="363"/>
      <c r="G17" s="364"/>
    </row>
  </sheetData>
  <sheetProtection/>
  <mergeCells count="3">
    <mergeCell ref="A17:G17"/>
    <mergeCell ref="D1:M1"/>
    <mergeCell ref="A3:M3"/>
  </mergeCells>
  <printOptions/>
  <pageMargins left="0.7" right="0.7" top="0.75" bottom="0.75" header="0.3" footer="0.3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penzugy9</cp:lastModifiedBy>
  <cp:lastPrinted>2019-12-06T09:33:02Z</cp:lastPrinted>
  <dcterms:created xsi:type="dcterms:W3CDTF">1999-10-30T10:30:45Z</dcterms:created>
  <dcterms:modified xsi:type="dcterms:W3CDTF">2019-12-06T10:03:20Z</dcterms:modified>
  <cp:category/>
  <cp:version/>
  <cp:contentType/>
  <cp:contentStatus/>
</cp:coreProperties>
</file>