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Jegyzo\jegyző dokumentumai\KÓDEX1\jogszab-helyi\hatályos-egységesek\"/>
    </mc:Choice>
  </mc:AlternateContent>
  <bookViews>
    <workbookView xWindow="0" yWindow="0" windowWidth="19200" windowHeight="10695" tabRatio="878" firstSheet="8" activeTab="22"/>
  </bookViews>
  <sheets>
    <sheet name="ÖK feladat" sheetId="102" state="hidden" r:id="rId1"/>
    <sheet name="ÖSSZEFÜGGÉSEK" sheetId="75" state="hidden" r:id="rId2"/>
    <sheet name="1. melléklet" sheetId="107" r:id="rId3"/>
    <sheet name="1.1.sz.mell." sheetId="1" r:id="rId4"/>
    <sheet name="1.2.sz.mell. _köt" sheetId="91" r:id="rId5"/>
    <sheet name="1.3.sz.mell._önk" sheetId="92" r:id="rId6"/>
    <sheet name="1.4.sz.mell._állig" sheetId="93" r:id="rId7"/>
    <sheet name="2.1.sz.mell  " sheetId="73" r:id="rId8"/>
    <sheet name="2.2.sz.mell  " sheetId="61" r:id="rId9"/>
    <sheet name="ELLENŐRZÉS-1.sz.2.a.sz.2.b.sz." sheetId="76" state="hidden" r:id="rId10"/>
    <sheet name="3.sz.mell.  " sheetId="62" r:id="rId11"/>
    <sheet name="4.sz.mell." sheetId="77" r:id="rId12"/>
    <sheet name="5.sz.mell." sheetId="63" r:id="rId13"/>
    <sheet name="6.sz.mell." sheetId="64" r:id="rId14"/>
    <sheet name="7.sz. mell." sheetId="112" r:id="rId15"/>
    <sheet name="8. sz. mell" sheetId="3" r:id="rId16"/>
    <sheet name="9.1. sz. mell" sheetId="79" state="hidden" r:id="rId17"/>
    <sheet name="9.2. sz. mell" sheetId="80" state="hidden" r:id="rId18"/>
    <sheet name="9.3. sz. mell" sheetId="90" state="hidden" r:id="rId19"/>
    <sheet name="9.4. sz. mell" sheetId="81" state="hidden" r:id="rId20"/>
    <sheet name="9.5. sz. mell" sheetId="82" state="hidden" r:id="rId21"/>
    <sheet name="9. sz. mell." sheetId="103" r:id="rId22"/>
    <sheet name="10. sz. mell." sheetId="84" r:id="rId23"/>
    <sheet name="13.sz.mell" sheetId="89" state="hidden" r:id="rId24"/>
    <sheet name="2. sz tájékoztató t" sheetId="66" state="hidden" r:id="rId25"/>
    <sheet name="1a sz tájékoztató t." sheetId="106" state="hidden" r:id="rId26"/>
    <sheet name="1b. sz tájékoztató t." sheetId="105" state="hidden" r:id="rId27"/>
    <sheet name="1.sz tájékoztató t." sheetId="24" r:id="rId28"/>
    <sheet name="2. sz. tájékoztató tábla" sheetId="113" r:id="rId29"/>
    <sheet name="3. sz tájékoztató t." sheetId="88" state="hidden" r:id="rId30"/>
    <sheet name="3.sz tájékoztató t." sheetId="70" r:id="rId31"/>
    <sheet name="4.sz tájékoztató t." sheetId="109" r:id="rId32"/>
    <sheet name="5.sz.tájékoztató tábla" sheetId="111" r:id="rId33"/>
  </sheets>
  <externalReferences>
    <externalReference r:id="rId34"/>
    <externalReference r:id="rId35"/>
    <externalReference r:id="rId36"/>
    <externalReference r:id="rId37"/>
    <externalReference r:id="rId38"/>
  </externalReferences>
  <definedNames>
    <definedName name="a">[1]Háttéradatok!$C$29:$AG$32</definedName>
    <definedName name="cccc" localSheetId="28">#REF!</definedName>
    <definedName name="cccc" localSheetId="32">#REF!</definedName>
    <definedName name="cccc" localSheetId="14">#REF!</definedName>
    <definedName name="cccc">#REF!</definedName>
    <definedName name="css" localSheetId="32">#REF!</definedName>
    <definedName name="css">#REF!</definedName>
    <definedName name="css_k">[2]Családsegítés!$C$27:$C$86</definedName>
    <definedName name="css_k_" localSheetId="28">#REF!</definedName>
    <definedName name="css_k_" localSheetId="32">#REF!</definedName>
    <definedName name="css_k_" localSheetId="14">#REF!</definedName>
    <definedName name="css_k_">#REF!</definedName>
    <definedName name="Excel_BuiltIn_Print_Area_1" localSheetId="32">#REF!</definedName>
    <definedName name="Excel_BuiltIn_Print_Area_1">#REF!</definedName>
    <definedName name="Excel_BuiltIn_Print_Titles_26" localSheetId="28">#REF!,#REF!</definedName>
    <definedName name="Excel_BuiltIn_Print_Titles_26" localSheetId="32">#REF!,#REF!</definedName>
    <definedName name="Excel_BuiltIn_Print_Titles_26" localSheetId="14">#REF!,#REF!</definedName>
    <definedName name="Excel_BuiltIn_Print_Titles_26">#REF!,#REF!</definedName>
    <definedName name="GDP">[3]Háttéradatok!$B$22:$AG$28</definedName>
    <definedName name="gdpp">[4]Háttéradatok!$B$22:$AG$28</definedName>
    <definedName name="gggg">[5]Háttéradatok!$C$29:$AG$32</definedName>
    <definedName name="gyj" localSheetId="28">#REF!</definedName>
    <definedName name="gyj" localSheetId="32">#REF!</definedName>
    <definedName name="gyj" localSheetId="14">#REF!</definedName>
    <definedName name="gyj">#REF!</definedName>
    <definedName name="gyj_k">[2]Gyermekjóléti!$C$27:$C$86</definedName>
    <definedName name="gyj_k_" localSheetId="28">#REF!</definedName>
    <definedName name="gyj_k_" localSheetId="32">#REF!</definedName>
    <definedName name="gyj_k_" localSheetId="14">#REF!</definedName>
    <definedName name="gyj_k_">#REF!</definedName>
    <definedName name="intézmény">[3]Háttéradatok!$C$29:$AG$32</definedName>
    <definedName name="Kinga" localSheetId="28">#REF!</definedName>
    <definedName name="Kinga" localSheetId="32">#REF!</definedName>
    <definedName name="Kinga" localSheetId="14">#REF!</definedName>
    <definedName name="Kinga">#REF!</definedName>
    <definedName name="kjz" localSheetId="32">#REF!</definedName>
    <definedName name="kjz">#REF!</definedName>
    <definedName name="kjz_k">[2]körjegyzőség!$C$9:$C$28</definedName>
    <definedName name="kjz_k_" localSheetId="28">#REF!</definedName>
    <definedName name="kjz_k_" localSheetId="32">#REF!</definedName>
    <definedName name="kjz_k_" localSheetId="14">#REF!</definedName>
    <definedName name="kjz_k_">#REF!</definedName>
    <definedName name="más" localSheetId="28">#REF!,#REF!</definedName>
    <definedName name="más" localSheetId="32">#REF!,#REF!</definedName>
    <definedName name="más" localSheetId="14">#REF!,#REF!</definedName>
    <definedName name="más">#REF!,#REF!</definedName>
    <definedName name="nep">[3]Háttéradatok!$C$29:$AG$32</definedName>
    <definedName name="nép">[3]Háttéradatok!$C$29:$AG$32</definedName>
    <definedName name="nev_c" localSheetId="28">#REF!</definedName>
    <definedName name="nev_c" localSheetId="32">#REF!</definedName>
    <definedName name="nev_c" localSheetId="14">#REF!</definedName>
    <definedName name="nev_c">#REF!</definedName>
    <definedName name="nev_g" localSheetId="32">#REF!</definedName>
    <definedName name="nev_g">#REF!</definedName>
    <definedName name="nev_k" localSheetId="32">#REF!</definedName>
    <definedName name="nev_k">#REF!</definedName>
    <definedName name="_xlnm.Print_Titles" localSheetId="22">'10. sz. mell.'!$1:$5</definedName>
    <definedName name="_xlnm.Print_Titles" localSheetId="25">'1a sz tájékoztató t.'!$1:$5</definedName>
    <definedName name="_xlnm.Print_Titles" localSheetId="26">'1b. sz tájékoztató t.'!$1:$5</definedName>
    <definedName name="_xlnm.Print_Titles" localSheetId="15">'8. sz. mell'!$1:$6</definedName>
    <definedName name="_xlnm.Print_Titles" localSheetId="16">'9.1. sz. mell'!$1:$6</definedName>
    <definedName name="_xlnm.Print_Titles" localSheetId="17">'9.2. sz. mell'!$1:$6</definedName>
    <definedName name="_xlnm.Print_Titles" localSheetId="18">'9.3. sz. mell'!$1:$6</definedName>
    <definedName name="_xlnm.Print_Titles" localSheetId="19">'9.4. sz. mell'!$1:$6</definedName>
    <definedName name="_xlnm.Print_Titles" localSheetId="20">'9.5. sz. mell'!$1:$6</definedName>
    <definedName name="_xlnm.Print_Area" localSheetId="2">'1. melléklet'!$A$1:$D$37</definedName>
    <definedName name="_xlnm.Print_Area" localSheetId="3">'1.1.sz.mell.'!$A$1:$D$142</definedName>
    <definedName name="_xlnm.Print_Area" localSheetId="4">'1.2.sz.mell. _köt'!$A$1:$D$127</definedName>
    <definedName name="_xlnm.Print_Area" localSheetId="5">'1.3.sz.mell._önk'!$A$1:$D$127</definedName>
    <definedName name="_xlnm.Print_Area" localSheetId="6">'1.4.sz.mell._állig'!$A$1:$D$127</definedName>
    <definedName name="_xlnm.Print_Area" localSheetId="27">'1.sz tájékoztató t.'!$A$1:$O$28</definedName>
    <definedName name="_xlnm.Print_Area" localSheetId="25">'1a sz tájékoztató t.'!$A$1:$Q$109</definedName>
    <definedName name="_xlnm.Print_Area" localSheetId="26">'1b. sz tájékoztató t.'!$A$1:$Q$150</definedName>
    <definedName name="_xlnm.Print_Area" localSheetId="8">'2.2.sz.mell  '!$A$1:$H$36</definedName>
    <definedName name="_xlnm.Print_Area" localSheetId="29">'3. sz tájékoztató t.'!$A$1:$D$37</definedName>
    <definedName name="_xlnm.Print_Area" localSheetId="12">'5.sz.mell.'!$A$1:$E$31</definedName>
    <definedName name="_xlnm.Print_Area" localSheetId="13">'6.sz.mell.'!$A$1:$E$35</definedName>
    <definedName name="_xlnm.Print_Area" localSheetId="14">'7.sz. mell.'!$A$1:$E$21</definedName>
    <definedName name="_xlnm.Print_Area" localSheetId="15">'8. sz. mell'!$A$1:$E$104</definedName>
    <definedName name="_xlnm.Print_Area" localSheetId="21">'9. sz. mell.'!$A$1:$E$49</definedName>
    <definedName name="szállítók" localSheetId="28">#REF!</definedName>
    <definedName name="szállítók" localSheetId="32">#REF!</definedName>
    <definedName name="szállítók" localSheetId="14">#REF!</definedName>
    <definedName name="szállítók">#REF!</definedName>
    <definedName name="számlaszám" localSheetId="32">#REF!</definedName>
    <definedName name="számlaszám">#REF!</definedName>
    <definedName name="Tűzoltóság">[5]Háttéradatok!$C$29:$AG$32</definedName>
    <definedName name="xxx">[3]Háttéradatok!$C$29:$AG$32</definedName>
    <definedName name="xxxxxx">[3]Háttéradatok!$C$29:$AG$32</definedName>
  </definedNames>
  <calcPr calcId="152511"/>
</workbook>
</file>

<file path=xl/calcChain.xml><?xml version="1.0" encoding="utf-8"?>
<calcChain xmlns="http://schemas.openxmlformats.org/spreadsheetml/2006/main">
  <c r="E90" i="3" l="1"/>
  <c r="E6" i="63"/>
  <c r="G27" i="73" l="1"/>
  <c r="G25" i="73"/>
  <c r="D15" i="61"/>
  <c r="D13" i="61"/>
  <c r="D7" i="61"/>
  <c r="D18" i="61" s="1"/>
  <c r="D32" i="61" s="1"/>
  <c r="D34" i="61" s="1"/>
  <c r="D103" i="1"/>
  <c r="D110" i="1"/>
  <c r="D83" i="1"/>
  <c r="C82" i="1"/>
  <c r="D83" i="91"/>
  <c r="D110" i="91"/>
  <c r="D85" i="91"/>
  <c r="D54" i="1"/>
  <c r="G59" i="3"/>
  <c r="D36" i="91"/>
  <c r="D54" i="91"/>
  <c r="D24" i="91"/>
  <c r="E12" i="112"/>
  <c r="G81" i="3"/>
  <c r="G82" i="3"/>
  <c r="G83" i="3"/>
  <c r="G84" i="3"/>
  <c r="G85" i="3"/>
  <c r="G86" i="3"/>
  <c r="G87" i="3"/>
  <c r="G88" i="3"/>
  <c r="G68" i="3"/>
  <c r="G70" i="3"/>
  <c r="G71" i="3"/>
  <c r="G72" i="3"/>
  <c r="G73" i="3"/>
  <c r="G74" i="3"/>
  <c r="E31" i="64"/>
  <c r="D31" i="64"/>
  <c r="E22" i="64"/>
  <c r="E29" i="63"/>
  <c r="E17" i="63"/>
  <c r="E69" i="3"/>
  <c r="E95" i="3"/>
  <c r="E67" i="3"/>
  <c r="E56" i="3"/>
  <c r="D53" i="91" s="1"/>
  <c r="D52" i="91" s="1"/>
  <c r="E39" i="3"/>
  <c r="E27" i="3"/>
  <c r="E24" i="3" s="1"/>
  <c r="E35" i="103"/>
  <c r="E38" i="103"/>
  <c r="E37" i="103"/>
  <c r="E36" i="103"/>
  <c r="E16" i="103"/>
  <c r="E26" i="103"/>
  <c r="E24" i="103"/>
  <c r="E24" i="84"/>
  <c r="E25" i="84" s="1"/>
  <c r="E30" i="84" s="1"/>
  <c r="E41" i="84"/>
  <c r="E34" i="84"/>
  <c r="E35" i="84"/>
  <c r="E26" i="84"/>
  <c r="D85" i="1"/>
  <c r="D84" i="1"/>
  <c r="D82" i="1"/>
  <c r="D81" i="1"/>
  <c r="D80" i="1"/>
  <c r="D79" i="1"/>
  <c r="D53" i="1"/>
  <c r="D52" i="1" s="1"/>
  <c r="D48" i="1"/>
  <c r="D47" i="1"/>
  <c r="D46" i="1"/>
  <c r="D45" i="1"/>
  <c r="D43" i="1"/>
  <c r="D42" i="1"/>
  <c r="D41" i="1"/>
  <c r="D40" i="1"/>
  <c r="D39" i="1"/>
  <c r="D38" i="1"/>
  <c r="D37" i="1"/>
  <c r="D35" i="1"/>
  <c r="D34" i="1"/>
  <c r="D33" i="1"/>
  <c r="D32" i="1"/>
  <c r="D29" i="1"/>
  <c r="D28" i="1"/>
  <c r="D27" i="1"/>
  <c r="D26" i="1"/>
  <c r="D25" i="1"/>
  <c r="D24" i="1"/>
  <c r="D23" i="1"/>
  <c r="D22" i="1"/>
  <c r="D21" i="1"/>
  <c r="D9" i="73" s="1"/>
  <c r="D20" i="1"/>
  <c r="D10" i="1"/>
  <c r="D9" i="1"/>
  <c r="D8" i="1"/>
  <c r="D7" i="1"/>
  <c r="D6" i="1" s="1"/>
  <c r="D111" i="91"/>
  <c r="D103" i="91"/>
  <c r="D102" i="91" s="1"/>
  <c r="D99" i="91"/>
  <c r="D99" i="1" s="1"/>
  <c r="G16" i="61" s="1"/>
  <c r="D98" i="91"/>
  <c r="D97" i="91" s="1"/>
  <c r="D95" i="91"/>
  <c r="D94" i="91"/>
  <c r="D93" i="91"/>
  <c r="D92" i="91"/>
  <c r="D91" i="91"/>
  <c r="D90" i="91"/>
  <c r="D89" i="91"/>
  <c r="D82" i="91"/>
  <c r="D81" i="91"/>
  <c r="D80" i="91"/>
  <c r="D79" i="91"/>
  <c r="D78" i="91"/>
  <c r="D78" i="1" s="1"/>
  <c r="G10" i="73" s="1"/>
  <c r="D77" i="91"/>
  <c r="D77" i="1" s="1"/>
  <c r="G9" i="73" s="1"/>
  <c r="D75" i="91"/>
  <c r="D75" i="1" s="1"/>
  <c r="G7" i="73" s="1"/>
  <c r="D74" i="91"/>
  <c r="D74" i="1" s="1"/>
  <c r="D48" i="91"/>
  <c r="D47" i="91"/>
  <c r="D46" i="91"/>
  <c r="D45" i="91"/>
  <c r="D44" i="91"/>
  <c r="D43" i="91" s="1"/>
  <c r="D41" i="91"/>
  <c r="D40" i="91"/>
  <c r="D37" i="91"/>
  <c r="D35" i="91"/>
  <c r="D34" i="91"/>
  <c r="D33" i="91"/>
  <c r="D32" i="91"/>
  <c r="D22" i="91"/>
  <c r="D21" i="91" s="1"/>
  <c r="D20" i="91"/>
  <c r="D19" i="91"/>
  <c r="D19" i="1" s="1"/>
  <c r="D18" i="91"/>
  <c r="D18" i="1" s="1"/>
  <c r="D17" i="91"/>
  <c r="D17" i="1" s="1"/>
  <c r="D16" i="91"/>
  <c r="D16" i="1" s="1"/>
  <c r="D15" i="91"/>
  <c r="D15" i="1" s="1"/>
  <c r="D14" i="91"/>
  <c r="D14" i="1" s="1"/>
  <c r="D13" i="91"/>
  <c r="D13" i="1" s="1"/>
  <c r="D12" i="91"/>
  <c r="D10" i="91"/>
  <c r="D9" i="91"/>
  <c r="D7" i="91"/>
  <c r="D6" i="91" s="1"/>
  <c r="D78" i="92"/>
  <c r="D73" i="92" s="1"/>
  <c r="D101" i="92" s="1"/>
  <c r="D120" i="92" s="1"/>
  <c r="D19" i="73"/>
  <c r="D27" i="73" s="1"/>
  <c r="D12" i="73"/>
  <c r="D8" i="73"/>
  <c r="E13" i="63"/>
  <c r="E32" i="64"/>
  <c r="E33" i="64" s="1"/>
  <c r="E21" i="112"/>
  <c r="E89" i="3"/>
  <c r="E64" i="3"/>
  <c r="E49" i="3"/>
  <c r="E46" i="3"/>
  <c r="E40" i="3"/>
  <c r="E35" i="3"/>
  <c r="E14" i="3"/>
  <c r="E9" i="3"/>
  <c r="E7" i="103"/>
  <c r="E48" i="84"/>
  <c r="E13" i="84"/>
  <c r="E7" i="84"/>
  <c r="E80" i="3" l="1"/>
  <c r="D88" i="91" s="1"/>
  <c r="D88" i="1" s="1"/>
  <c r="G7" i="61" s="1"/>
  <c r="E30" i="63"/>
  <c r="E31" i="63" s="1"/>
  <c r="E79" i="3"/>
  <c r="D87" i="91" s="1"/>
  <c r="D98" i="1"/>
  <c r="G11" i="73" s="1"/>
  <c r="D76" i="91"/>
  <c r="D76" i="1" s="1"/>
  <c r="G8" i="73" s="1"/>
  <c r="E55" i="3"/>
  <c r="D36" i="1"/>
  <c r="D31" i="1" s="1"/>
  <c r="D31" i="91"/>
  <c r="D30" i="91" s="1"/>
  <c r="E34" i="3"/>
  <c r="E33" i="3" s="1"/>
  <c r="E54" i="3" s="1"/>
  <c r="D11" i="91"/>
  <c r="D51" i="91" s="1"/>
  <c r="D65" i="91" s="1"/>
  <c r="D67" i="91" s="1"/>
  <c r="E49" i="103"/>
  <c r="E25" i="103"/>
  <c r="E31" i="103" s="1"/>
  <c r="D12" i="1"/>
  <c r="D11" i="1" s="1"/>
  <c r="D7" i="73" s="1"/>
  <c r="G6" i="73"/>
  <c r="D6" i="73"/>
  <c r="D5" i="91"/>
  <c r="D122" i="92"/>
  <c r="D7" i="92"/>
  <c r="D6" i="92" s="1"/>
  <c r="D51" i="92" s="1"/>
  <c r="D65" i="92" s="1"/>
  <c r="D67" i="92" s="1"/>
  <c r="D5" i="92"/>
  <c r="E8" i="3"/>
  <c r="E93" i="3"/>
  <c r="E78" i="3" l="1"/>
  <c r="E94" i="3" s="1"/>
  <c r="E99" i="3" s="1"/>
  <c r="D86" i="91"/>
  <c r="D73" i="91"/>
  <c r="D97" i="1"/>
  <c r="G18" i="73"/>
  <c r="G28" i="73" s="1"/>
  <c r="G30" i="73" s="1"/>
  <c r="D73" i="1"/>
  <c r="E59" i="3"/>
  <c r="D30" i="1"/>
  <c r="D51" i="1" s="1"/>
  <c r="D65" i="1" s="1"/>
  <c r="D67" i="1" s="1"/>
  <c r="D10" i="73"/>
  <c r="D18" i="73"/>
  <c r="D28" i="73" s="1"/>
  <c r="D30" i="73" s="1"/>
  <c r="D5" i="1"/>
  <c r="D101" i="91" l="1"/>
  <c r="D120" i="91" s="1"/>
  <c r="D122" i="91" s="1"/>
  <c r="D87" i="1"/>
  <c r="D86" i="1" s="1"/>
  <c r="D101" i="1" s="1"/>
  <c r="K20" i="24"/>
  <c r="J20" i="24"/>
  <c r="F20" i="24"/>
  <c r="E20" i="24"/>
  <c r="C20" i="24"/>
  <c r="C17" i="24"/>
  <c r="H9" i="24"/>
  <c r="G59" i="111"/>
  <c r="G88" i="111" s="1"/>
  <c r="G54" i="111"/>
  <c r="G41" i="111"/>
  <c r="F54" i="111"/>
  <c r="F59" i="111"/>
  <c r="G20" i="111"/>
  <c r="G39" i="111" s="1"/>
  <c r="G5" i="111"/>
  <c r="G19" i="111" s="1"/>
  <c r="F5" i="111"/>
  <c r="E18" i="109"/>
  <c r="D18" i="109"/>
  <c r="E14" i="70"/>
  <c r="D14" i="70"/>
  <c r="E37" i="113"/>
  <c r="C20" i="61"/>
  <c r="C19" i="61" s="1"/>
  <c r="C47" i="1"/>
  <c r="C47" i="91"/>
  <c r="C78" i="92"/>
  <c r="D79" i="3"/>
  <c r="D30" i="63"/>
  <c r="D31" i="63" s="1"/>
  <c r="D80" i="3"/>
  <c r="D13" i="63"/>
  <c r="D20" i="112"/>
  <c r="C19" i="112"/>
  <c r="D19" i="112" s="1"/>
  <c r="C18" i="112"/>
  <c r="D18" i="112" s="1"/>
  <c r="D17" i="112"/>
  <c r="C16" i="112"/>
  <c r="D16" i="112" s="1"/>
  <c r="D15" i="112"/>
  <c r="D14" i="112"/>
  <c r="D13" i="112"/>
  <c r="C12" i="112"/>
  <c r="D12" i="112" s="1"/>
  <c r="C11" i="112"/>
  <c r="D11" i="112" s="1"/>
  <c r="C10" i="112"/>
  <c r="B10" i="112"/>
  <c r="B21" i="112" s="1"/>
  <c r="D9" i="112"/>
  <c r="C9" i="112"/>
  <c r="D8" i="112"/>
  <c r="C8" i="112"/>
  <c r="D56" i="3"/>
  <c r="C54" i="91" s="1"/>
  <c r="C53" i="91" s="1"/>
  <c r="C52" i="91" s="1"/>
  <c r="D35" i="3"/>
  <c r="D120" i="1" l="1"/>
  <c r="D122" i="1" s="1"/>
  <c r="G6" i="61"/>
  <c r="G18" i="61" s="1"/>
  <c r="C21" i="112"/>
  <c r="C54" i="1"/>
  <c r="G58" i="111"/>
  <c r="G90" i="111"/>
  <c r="D32" i="64"/>
  <c r="D33" i="64" s="1"/>
  <c r="D21" i="112"/>
  <c r="D10" i="112"/>
  <c r="G35" i="61" l="1"/>
  <c r="G32" i="61"/>
  <c r="C53" i="1"/>
  <c r="C52" i="1" s="1"/>
  <c r="C14" i="109"/>
  <c r="C20" i="73"/>
  <c r="C19" i="73" s="1"/>
  <c r="C27" i="73" s="1"/>
  <c r="D13" i="84"/>
  <c r="G36" i="61" l="1"/>
  <c r="G34" i="61"/>
  <c r="O5" i="24"/>
  <c r="C82" i="91"/>
  <c r="E85" i="111"/>
  <c r="E82" i="111"/>
  <c r="E81" i="111" s="1"/>
  <c r="E76" i="111"/>
  <c r="E73" i="111"/>
  <c r="E70" i="111"/>
  <c r="F88" i="111"/>
  <c r="E59" i="111"/>
  <c r="F41" i="111"/>
  <c r="F58" i="111" s="1"/>
  <c r="E41" i="111"/>
  <c r="E58" i="111" s="1"/>
  <c r="E36" i="111"/>
  <c r="F24" i="111"/>
  <c r="F21" i="111"/>
  <c r="E20" i="111"/>
  <c r="F19" i="111"/>
  <c r="E5" i="111"/>
  <c r="E19" i="111" s="1"/>
  <c r="F20" i="111" l="1"/>
  <c r="F39" i="111" s="1"/>
  <c r="E39" i="111"/>
  <c r="E69" i="111"/>
  <c r="E68" i="111" s="1"/>
  <c r="E88" i="111" s="1"/>
  <c r="F90" i="111"/>
  <c r="E90" i="111" l="1"/>
  <c r="C45" i="1"/>
  <c r="C15" i="61" s="1"/>
  <c r="C137" i="1"/>
  <c r="C136" i="1" s="1"/>
  <c r="C38" i="1"/>
  <c r="C39" i="1"/>
  <c r="C42" i="1"/>
  <c r="C23" i="1"/>
  <c r="C24" i="1"/>
  <c r="C25" i="1"/>
  <c r="C26" i="1"/>
  <c r="C27" i="1"/>
  <c r="C28" i="1"/>
  <c r="C29" i="1"/>
  <c r="C8" i="1"/>
  <c r="C12" i="91"/>
  <c r="C12" i="1" s="1"/>
  <c r="C45" i="91"/>
  <c r="C43" i="1" l="1"/>
  <c r="C11" i="109" s="1"/>
  <c r="C40" i="91"/>
  <c r="C40" i="1" s="1"/>
  <c r="C36" i="91"/>
  <c r="C36" i="1" s="1"/>
  <c r="C41" i="91"/>
  <c r="C41" i="1" s="1"/>
  <c r="C74" i="91"/>
  <c r="C74" i="1" s="1"/>
  <c r="C75" i="91"/>
  <c r="C75" i="1" s="1"/>
  <c r="C76" i="91"/>
  <c r="C76" i="1" s="1"/>
  <c r="C77" i="91"/>
  <c r="C77" i="1" s="1"/>
  <c r="C79" i="91"/>
  <c r="C79" i="1" s="1"/>
  <c r="C80" i="91"/>
  <c r="C80" i="1" s="1"/>
  <c r="C81" i="91"/>
  <c r="C81" i="1" s="1"/>
  <c r="C84" i="91"/>
  <c r="C84" i="1" s="1"/>
  <c r="C85" i="91"/>
  <c r="C85" i="1" s="1"/>
  <c r="C89" i="91"/>
  <c r="C90" i="91"/>
  <c r="C91" i="91"/>
  <c r="C92" i="91"/>
  <c r="C93" i="91"/>
  <c r="C94" i="91"/>
  <c r="C95" i="91"/>
  <c r="C98" i="91"/>
  <c r="C98" i="1" s="1"/>
  <c r="C99" i="91"/>
  <c r="C103" i="91"/>
  <c r="C111" i="91"/>
  <c r="C48" i="91"/>
  <c r="C48" i="1" s="1"/>
  <c r="C44" i="91"/>
  <c r="C32" i="91"/>
  <c r="C32" i="1" s="1"/>
  <c r="C33" i="91"/>
  <c r="C34" i="91"/>
  <c r="C34" i="1" s="1"/>
  <c r="C35" i="91"/>
  <c r="C35" i="1" s="1"/>
  <c r="C20" i="91"/>
  <c r="C20" i="1" s="1"/>
  <c r="C22" i="91"/>
  <c r="C22" i="1" s="1"/>
  <c r="C21" i="1" s="1"/>
  <c r="C13" i="91"/>
  <c r="C13" i="1" s="1"/>
  <c r="C14" i="91"/>
  <c r="C14" i="1" s="1"/>
  <c r="C15" i="91"/>
  <c r="C15" i="1" s="1"/>
  <c r="C16" i="91"/>
  <c r="C16" i="1" s="1"/>
  <c r="C17" i="91"/>
  <c r="C17" i="1" s="1"/>
  <c r="C18" i="91"/>
  <c r="C18" i="1" s="1"/>
  <c r="C19" i="91"/>
  <c r="C19" i="1" s="1"/>
  <c r="C9" i="91"/>
  <c r="C9" i="1" s="1"/>
  <c r="C10" i="91"/>
  <c r="C10" i="1" s="1"/>
  <c r="C73" i="92"/>
  <c r="C101" i="92" s="1"/>
  <c r="C120" i="92" s="1"/>
  <c r="D9" i="77"/>
  <c r="D6" i="77"/>
  <c r="D5" i="77"/>
  <c r="C37" i="91" l="1"/>
  <c r="C37" i="1"/>
  <c r="C13" i="61" s="1"/>
  <c r="C18" i="61" s="1"/>
  <c r="C32" i="61" s="1"/>
  <c r="C122" i="92"/>
  <c r="C7" i="92"/>
  <c r="C102" i="91"/>
  <c r="C97" i="91"/>
  <c r="C99" i="1"/>
  <c r="F16" i="61" s="1"/>
  <c r="F11" i="73"/>
  <c r="C78" i="91"/>
  <c r="C78" i="1" s="1"/>
  <c r="F10" i="73" s="1"/>
  <c r="C46" i="91"/>
  <c r="C46" i="1"/>
  <c r="C12" i="109" s="1"/>
  <c r="C43" i="91"/>
  <c r="C12" i="73"/>
  <c r="C31" i="91"/>
  <c r="C30" i="91" s="1"/>
  <c r="C33" i="1"/>
  <c r="C31" i="1" s="1"/>
  <c r="C8" i="109"/>
  <c r="C8" i="73"/>
  <c r="C9" i="109"/>
  <c r="C9" i="73"/>
  <c r="C21" i="91"/>
  <c r="C20" i="109"/>
  <c r="F9" i="73"/>
  <c r="C11" i="1"/>
  <c r="C7" i="109" s="1"/>
  <c r="C19" i="109"/>
  <c r="F8" i="73"/>
  <c r="C18" i="109"/>
  <c r="F7" i="73"/>
  <c r="C17" i="109"/>
  <c r="F6" i="73"/>
  <c r="C11" i="91"/>
  <c r="C73" i="91"/>
  <c r="D89" i="3"/>
  <c r="C87" i="91"/>
  <c r="C87" i="1" s="1"/>
  <c r="D69" i="3"/>
  <c r="D64" i="3" s="1"/>
  <c r="D55" i="3"/>
  <c r="D46" i="3"/>
  <c r="D34" i="3"/>
  <c r="D40" i="3"/>
  <c r="D24" i="3"/>
  <c r="D14" i="3"/>
  <c r="C21" i="109" l="1"/>
  <c r="C97" i="1"/>
  <c r="C25" i="109" s="1"/>
  <c r="C7" i="91"/>
  <c r="C6" i="92"/>
  <c r="C73" i="1"/>
  <c r="F18" i="73"/>
  <c r="F28" i="73" s="1"/>
  <c r="C22" i="109"/>
  <c r="F6" i="61"/>
  <c r="C88" i="91"/>
  <c r="C34" i="61"/>
  <c r="D33" i="3"/>
  <c r="C10" i="73"/>
  <c r="C30" i="1"/>
  <c r="C10" i="109" s="1"/>
  <c r="C7" i="73"/>
  <c r="C7" i="1" l="1"/>
  <c r="C6" i="1" s="1"/>
  <c r="C6" i="91"/>
  <c r="C51" i="92"/>
  <c r="C5" i="92"/>
  <c r="C86" i="91"/>
  <c r="C101" i="91" s="1"/>
  <c r="C120" i="91" s="1"/>
  <c r="C122" i="91" s="1"/>
  <c r="C88" i="1"/>
  <c r="D78" i="3"/>
  <c r="F30" i="73"/>
  <c r="D9" i="3"/>
  <c r="C65" i="92" l="1"/>
  <c r="C67" i="92" s="1"/>
  <c r="C126" i="92"/>
  <c r="C5" i="91"/>
  <c r="C51" i="91"/>
  <c r="C65" i="91" s="1"/>
  <c r="C67" i="91" s="1"/>
  <c r="C6" i="73"/>
  <c r="C18" i="73" s="1"/>
  <c r="C6" i="109"/>
  <c r="C51" i="1"/>
  <c r="C65" i="1" s="1"/>
  <c r="C67" i="1" s="1"/>
  <c r="C5" i="1"/>
  <c r="C23" i="109"/>
  <c r="F7" i="61"/>
  <c r="F18" i="61" s="1"/>
  <c r="C86" i="1"/>
  <c r="C101" i="1" s="1"/>
  <c r="D8" i="3"/>
  <c r="C126" i="91" l="1"/>
  <c r="C28" i="73"/>
  <c r="C30" i="73" s="1"/>
  <c r="F32" i="61"/>
  <c r="F35" i="61"/>
  <c r="C120" i="1"/>
  <c r="C122" i="1" s="1"/>
  <c r="C126" i="1"/>
  <c r="D49" i="3"/>
  <c r="D54" i="3" s="1"/>
  <c r="D59" i="3" s="1"/>
  <c r="D7" i="103"/>
  <c r="D35" i="103"/>
  <c r="D49" i="103" s="1"/>
  <c r="D24" i="103" s="1"/>
  <c r="D25" i="103" l="1"/>
  <c r="D31" i="103" s="1"/>
  <c r="F34" i="61"/>
  <c r="C36" i="61" s="1"/>
  <c r="C131" i="1" s="1"/>
  <c r="F36" i="61"/>
  <c r="D7" i="84"/>
  <c r="D34" i="84"/>
  <c r="D48" i="84" s="1"/>
  <c r="D24" i="84" l="1"/>
  <c r="D93" i="3" s="1"/>
  <c r="D94" i="3" s="1"/>
  <c r="E7" i="70"/>
  <c r="D7" i="70"/>
  <c r="D99" i="3" l="1"/>
  <c r="F99" i="3" s="1"/>
  <c r="D25" i="84"/>
  <c r="D30" i="84" s="1"/>
  <c r="E11" i="77" l="1"/>
  <c r="D11" i="77" l="1"/>
  <c r="O19" i="24" l="1"/>
  <c r="D15" i="70" l="1"/>
  <c r="E15" i="70"/>
  <c r="D28" i="109" l="1"/>
  <c r="D15" i="109"/>
  <c r="D25" i="109" s="1"/>
  <c r="P2" i="24" l="1"/>
  <c r="E15" i="109"/>
  <c r="E25" i="109" s="1"/>
  <c r="H39" i="61"/>
  <c r="E28" i="109" l="1"/>
  <c r="D111" i="93" l="1"/>
  <c r="D103" i="93"/>
  <c r="D97" i="93"/>
  <c r="D86" i="93"/>
  <c r="D73" i="93"/>
  <c r="D59" i="93"/>
  <c r="D53" i="93"/>
  <c r="D46" i="93"/>
  <c r="D43" i="93"/>
  <c r="D37" i="93"/>
  <c r="D31" i="93"/>
  <c r="D21" i="93"/>
  <c r="D11" i="93"/>
  <c r="D6" i="93"/>
  <c r="C10" i="88"/>
  <c r="G14" i="24"/>
  <c r="F14" i="24"/>
  <c r="L14" i="24"/>
  <c r="I14" i="24"/>
  <c r="D14" i="24"/>
  <c r="C14" i="24"/>
  <c r="N14" i="24"/>
  <c r="O8" i="24"/>
  <c r="J14" i="24"/>
  <c r="H14" i="24"/>
  <c r="O129" i="105"/>
  <c r="O136" i="105" s="1"/>
  <c r="Q125" i="105"/>
  <c r="O125" i="105"/>
  <c r="Q123" i="105"/>
  <c r="O123" i="105"/>
  <c r="O48" i="106"/>
  <c r="G20" i="88"/>
  <c r="H20" i="88" s="1"/>
  <c r="C20" i="88" s="1"/>
  <c r="D20" i="88" s="1"/>
  <c r="G21" i="88"/>
  <c r="H21" i="88" s="1"/>
  <c r="C21" i="88" s="1"/>
  <c r="D21" i="88" s="1"/>
  <c r="G22" i="88"/>
  <c r="H22" i="88" s="1"/>
  <c r="C22" i="88" s="1"/>
  <c r="D22" i="88" s="1"/>
  <c r="G23" i="88"/>
  <c r="H23" i="88" s="1"/>
  <c r="C23" i="88" s="1"/>
  <c r="D23" i="88" s="1"/>
  <c r="G24" i="88"/>
  <c r="H24" i="88" s="1"/>
  <c r="C24" i="88" s="1"/>
  <c r="D24" i="88" s="1"/>
  <c r="G25" i="88"/>
  <c r="H25" i="88" s="1"/>
  <c r="C25" i="88" s="1"/>
  <c r="D25" i="88" s="1"/>
  <c r="G26" i="88"/>
  <c r="H26" i="88" s="1"/>
  <c r="C26" i="88" s="1"/>
  <c r="D26" i="88" s="1"/>
  <c r="G27" i="88"/>
  <c r="H27" i="88" s="1"/>
  <c r="C27" i="88" s="1"/>
  <c r="D27" i="88" s="1"/>
  <c r="G28" i="88"/>
  <c r="H28" i="88" s="1"/>
  <c r="C28" i="88" s="1"/>
  <c r="D28" i="88" s="1"/>
  <c r="G29" i="88"/>
  <c r="H29" i="88" s="1"/>
  <c r="C29" i="88" s="1"/>
  <c r="D29" i="88" s="1"/>
  <c r="G19" i="88"/>
  <c r="H19" i="88" s="1"/>
  <c r="C19" i="88" s="1"/>
  <c r="O9" i="24"/>
  <c r="N27" i="24"/>
  <c r="M27" i="24"/>
  <c r="E14" i="24"/>
  <c r="K14" i="24"/>
  <c r="D35" i="82"/>
  <c r="D41" i="82"/>
  <c r="D8" i="82"/>
  <c r="D17" i="82"/>
  <c r="D22" i="82"/>
  <c r="D27" i="82"/>
  <c r="D31" i="82" s="1"/>
  <c r="D35" i="81"/>
  <c r="D41" i="81"/>
  <c r="D8" i="81"/>
  <c r="D17" i="81"/>
  <c r="D22" i="81"/>
  <c r="D27" i="81"/>
  <c r="D31" i="81" s="1"/>
  <c r="D35" i="90"/>
  <c r="D41" i="90"/>
  <c r="D8" i="90"/>
  <c r="D17" i="90"/>
  <c r="D22" i="90"/>
  <c r="D27" i="90"/>
  <c r="D31" i="90" s="1"/>
  <c r="D8" i="80"/>
  <c r="D17" i="80"/>
  <c r="D22" i="80"/>
  <c r="D35" i="80"/>
  <c r="D41" i="80"/>
  <c r="D27" i="80"/>
  <c r="D31" i="80" s="1"/>
  <c r="D36" i="79"/>
  <c r="D42" i="79"/>
  <c r="D22" i="79"/>
  <c r="D8" i="79"/>
  <c r="D17" i="79"/>
  <c r="D27" i="79" s="1"/>
  <c r="D32" i="79" s="1"/>
  <c r="D28" i="79"/>
  <c r="C6" i="93"/>
  <c r="C11" i="93"/>
  <c r="C21" i="93"/>
  <c r="C31" i="93"/>
  <c r="C37" i="93"/>
  <c r="C43" i="93"/>
  <c r="C46" i="93"/>
  <c r="C53" i="93"/>
  <c r="C59" i="93"/>
  <c r="C73" i="93"/>
  <c r="C86" i="93"/>
  <c r="C97" i="93"/>
  <c r="C103" i="93"/>
  <c r="C111" i="93"/>
  <c r="E16" i="89"/>
  <c r="F16" i="89"/>
  <c r="D16" i="89"/>
  <c r="C16" i="89"/>
  <c r="G15" i="89"/>
  <c r="G14" i="89"/>
  <c r="G13" i="89"/>
  <c r="G12" i="89"/>
  <c r="G11" i="89"/>
  <c r="G10" i="89"/>
  <c r="C11" i="62"/>
  <c r="D11" i="62"/>
  <c r="E11" i="62"/>
  <c r="F8" i="62"/>
  <c r="F9" i="62"/>
  <c r="F10" i="62"/>
  <c r="F7" i="62"/>
  <c r="F6" i="62"/>
  <c r="I17" i="66"/>
  <c r="O21" i="24"/>
  <c r="I6" i="66"/>
  <c r="I7" i="66"/>
  <c r="I8" i="66"/>
  <c r="I9" i="66"/>
  <c r="I10" i="66"/>
  <c r="I11" i="66"/>
  <c r="I12" i="66"/>
  <c r="I13" i="66"/>
  <c r="E18" i="66"/>
  <c r="G18" i="66"/>
  <c r="I14" i="66"/>
  <c r="I15" i="66"/>
  <c r="I16" i="66"/>
  <c r="D18" i="66"/>
  <c r="F18" i="66"/>
  <c r="H18" i="66"/>
  <c r="O26" i="24"/>
  <c r="O25" i="24"/>
  <c r="O24" i="24"/>
  <c r="O23" i="24"/>
  <c r="O22" i="24"/>
  <c r="O20" i="24"/>
  <c r="O13" i="24"/>
  <c r="O12" i="24"/>
  <c r="O10" i="24"/>
  <c r="O7" i="24"/>
  <c r="C27" i="24"/>
  <c r="F11" i="62" l="1"/>
  <c r="C102" i="93"/>
  <c r="D30" i="93"/>
  <c r="D52" i="93"/>
  <c r="D101" i="93"/>
  <c r="P7" i="24"/>
  <c r="P16" i="24"/>
  <c r="P18" i="24"/>
  <c r="P20" i="24"/>
  <c r="P21" i="24"/>
  <c r="P17" i="24"/>
  <c r="P19" i="24"/>
  <c r="O6" i="24"/>
  <c r="O11" i="24"/>
  <c r="C52" i="93"/>
  <c r="C30" i="93"/>
  <c r="C51" i="93" s="1"/>
  <c r="D48" i="90"/>
  <c r="D48" i="81"/>
  <c r="D5" i="93"/>
  <c r="C28" i="24"/>
  <c r="E27" i="24"/>
  <c r="E28" i="24" s="1"/>
  <c r="O16" i="24"/>
  <c r="M14" i="24"/>
  <c r="M28" i="24" s="1"/>
  <c r="N28" i="24"/>
  <c r="I18" i="66"/>
  <c r="D49" i="79"/>
  <c r="D48" i="82"/>
  <c r="J27" i="24"/>
  <c r="J28" i="24" s="1"/>
  <c r="D102" i="93"/>
  <c r="I27" i="24"/>
  <c r="I28" i="24" s="1"/>
  <c r="G27" i="24"/>
  <c r="G28" i="24" s="1"/>
  <c r="L27" i="24"/>
  <c r="L28" i="24" s="1"/>
  <c r="G16" i="89"/>
  <c r="C101" i="93"/>
  <c r="C5" i="93"/>
  <c r="D48" i="80"/>
  <c r="K27" i="24"/>
  <c r="K28" i="24" s="1"/>
  <c r="H27" i="24"/>
  <c r="H28" i="24" s="1"/>
  <c r="F27" i="24"/>
  <c r="F28" i="24" s="1"/>
  <c r="D126" i="93"/>
  <c r="O18" i="24"/>
  <c r="C18" i="88"/>
  <c r="C36" i="88" s="1"/>
  <c r="D19" i="88"/>
  <c r="D18" i="88" s="1"/>
  <c r="D36" i="88" s="1"/>
  <c r="D65" i="93"/>
  <c r="D67" i="93" s="1"/>
  <c r="D120" i="93" l="1"/>
  <c r="D122" i="93" s="1"/>
  <c r="C126" i="93"/>
  <c r="C120" i="93"/>
  <c r="C122" i="93" s="1"/>
  <c r="P11" i="24"/>
  <c r="P24" i="24"/>
  <c r="P27" i="24" s="1"/>
  <c r="C28" i="109"/>
  <c r="P10" i="24"/>
  <c r="O14" i="24"/>
  <c r="B13" i="76"/>
  <c r="P6" i="24"/>
  <c r="P5" i="24"/>
  <c r="P8" i="24"/>
  <c r="O17" i="24"/>
  <c r="C65" i="93"/>
  <c r="C67" i="93" s="1"/>
  <c r="F11" i="77"/>
  <c r="D27" i="24"/>
  <c r="B14" i="76" l="1"/>
  <c r="P9" i="24"/>
  <c r="P14" i="24" s="1"/>
  <c r="C15" i="109"/>
  <c r="D13" i="76"/>
  <c r="E13" i="76" s="1"/>
  <c r="D28" i="24"/>
  <c r="O27" i="24"/>
  <c r="B15" i="76"/>
  <c r="D14" i="76"/>
  <c r="B6" i="76"/>
  <c r="D6" i="76" l="1"/>
  <c r="E6" i="76" s="1"/>
  <c r="D7" i="76"/>
  <c r="D15" i="76"/>
  <c r="E15" i="76" s="1"/>
  <c r="B8" i="76"/>
  <c r="B7" i="76"/>
  <c r="O28" i="24"/>
  <c r="E14" i="76"/>
  <c r="D8" i="76" l="1"/>
  <c r="E8" i="76" s="1"/>
  <c r="E7" i="76"/>
</calcChain>
</file>

<file path=xl/sharedStrings.xml><?xml version="1.0" encoding="utf-8"?>
<sst xmlns="http://schemas.openxmlformats.org/spreadsheetml/2006/main" count="3152" uniqueCount="1211">
  <si>
    <t>Átengedett központi adók</t>
  </si>
  <si>
    <t>Kiadások</t>
  </si>
  <si>
    <t>Egyéb fejlesztési célú kiadások</t>
  </si>
  <si>
    <t>Általános tartalék</t>
  </si>
  <si>
    <t>Céltartalék</t>
  </si>
  <si>
    <t>Igazgatási feladatok</t>
  </si>
  <si>
    <t>Szociális gondoskodás</t>
  </si>
  <si>
    <t>02</t>
  </si>
  <si>
    <t>03</t>
  </si>
  <si>
    <t>Egészségügyi ellátás</t>
  </si>
  <si>
    <t>04</t>
  </si>
  <si>
    <t xml:space="preserve"> Ezer forintban !</t>
  </si>
  <si>
    <t>Megnevezés</t>
  </si>
  <si>
    <t>Személyi juttatások</t>
  </si>
  <si>
    <t>Beruházás  megnevezése</t>
  </si>
  <si>
    <t>Felújítás  megnevezése</t>
  </si>
  <si>
    <t>Kiadás vonzata évenként</t>
  </si>
  <si>
    <t>Sor-
szám</t>
  </si>
  <si>
    <t>............................</t>
  </si>
  <si>
    <t>Kedvezmény nélkül elérhető bevétel</t>
  </si>
  <si>
    <t>Kedvezmények összege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</si>
  <si>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</si>
  <si>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</si>
  <si>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</si>
  <si>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</si>
  <si>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</si>
  <si>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</si>
  <si>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</si>
  <si>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</si>
  <si>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</si>
  <si>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</si>
  <si>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</si>
  <si>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</si>
  <si>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Illetékek</t>
  </si>
  <si>
    <t>Kötelezettség jogcíme</t>
  </si>
  <si>
    <t>Köt. váll.
 éve</t>
  </si>
  <si>
    <t>9=(4+5+6+7+8)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</si>
  <si>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</si>
  <si>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</si>
  <si>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</si>
  <si>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</si>
  <si>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</si>
  <si>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</si>
  <si>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</si>
  <si>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</si>
  <si>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</si>
  <si>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Kiegészítő támogatás</t>
  </si>
  <si>
    <t>6.1.1.</t>
  </si>
  <si>
    <t>6.1.2.</t>
  </si>
  <si>
    <t>6.1.3.</t>
  </si>
  <si>
    <t>6.1.4.</t>
  </si>
  <si>
    <t>7.1.</t>
  </si>
  <si>
    <t>7.2.</t>
  </si>
  <si>
    <t>6.2.1.</t>
  </si>
  <si>
    <t>6.2.2.</t>
  </si>
  <si>
    <t>6.2.3.</t>
  </si>
  <si>
    <t>6.2.4.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</si>
  <si>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</si>
  <si>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</si>
  <si>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</si>
  <si>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</si>
  <si>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</si>
  <si>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</si>
  <si>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</si>
  <si>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</si>
  <si>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</si>
  <si>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</si>
  <si>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</si>
  <si>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Bevételek összesen:</t>
  </si>
  <si>
    <t>Kiadások összesen:</t>
  </si>
  <si>
    <t>Egyenleg</t>
  </si>
  <si>
    <t>1.5</t>
  </si>
  <si>
    <t>1.8.</t>
  </si>
  <si>
    <t>1.9.</t>
  </si>
  <si>
    <t>1.10.</t>
  </si>
  <si>
    <t>1.11.</t>
  </si>
  <si>
    <t>2.6.</t>
  </si>
  <si>
    <t>1.12.</t>
  </si>
  <si>
    <t>2.7.</t>
  </si>
  <si>
    <t>Lakosság részére lakásépítéshez nyújtott kölcsön elengedése</t>
  </si>
  <si>
    <t>Lakosság részére lakásfelújításhoz nyújtott kölcsön elengedése</t>
  </si>
  <si>
    <t>Gépjárműadóból biztosított kedvezmény, mentesség</t>
  </si>
  <si>
    <t>Egyéb kedvezmény</t>
  </si>
  <si>
    <t>Egyéb kölcsön elengedése</t>
  </si>
  <si>
    <t>Támogatott szervezet neve</t>
  </si>
  <si>
    <t>Támogatás célja</t>
  </si>
  <si>
    <t>30.</t>
  </si>
  <si>
    <t>31.</t>
  </si>
  <si>
    <t>Dologi  kiadások</t>
  </si>
  <si>
    <t>Működési célú pénzeszköz átvétel államháztartáson kívülről</t>
  </si>
  <si>
    <t>Összesen (1+4+7+9+11)</t>
  </si>
  <si>
    <t>1.5.</t>
  </si>
  <si>
    <t>11.1.</t>
  </si>
  <si>
    <t>11.2.</t>
  </si>
  <si>
    <t>Költségvetési bevételek összesen:</t>
  </si>
  <si>
    <t>Költségvetési kiadások összesen:</t>
  </si>
  <si>
    <t>Költségvetési rendelet űrlapjainak összefüggései:</t>
  </si>
  <si>
    <t>1. sz. melléklet Bevételek táblázat 3. oszlop 12 sora =</t>
  </si>
  <si>
    <t>1. sz. melléklet Kiadások táblázat 3. oszlop 7 sora =</t>
  </si>
  <si>
    <t>1. sz. táblázat</t>
  </si>
  <si>
    <t>2. sz. táblázat</t>
  </si>
  <si>
    <t>3. sz. táblázat</t>
  </si>
  <si>
    <t>4. sz. táblázat</t>
  </si>
  <si>
    <t>ELTÉRÉS</t>
  </si>
  <si>
    <t>Pénzügyi befektetésekből származó bevétel</t>
  </si>
  <si>
    <t>KÖLTSÉGVETÉSI KIADÁSOK ÖSSZESEN (1+2+3+4)</t>
  </si>
  <si>
    <t>Rövid lejáratú hitelek törlesztése</t>
  </si>
  <si>
    <t>Hosszú lejáratú hitelek törlesztése</t>
  </si>
  <si>
    <t>KÖLTSÉGVETÉSI BEVÉTELEK ÉS KIADÁSOK EGYENLEGE</t>
  </si>
  <si>
    <t>I. Működési célú bevételek és kiadások mérlege
(Önkormányzati szinten)</t>
  </si>
  <si>
    <t>II. Felhalmozási célú bevételek és kiadások mérlege
(Önkormányzati szinten)</t>
  </si>
  <si>
    <t>Helyi adóból biztosított kedvezmény, mentesség összesen</t>
  </si>
  <si>
    <t xml:space="preserve">-ebből:            Építményadó </t>
  </si>
  <si>
    <t xml:space="preserve">Telekadó </t>
  </si>
  <si>
    <t xml:space="preserve">Vállalkozók kommunális adója </t>
  </si>
  <si>
    <t xml:space="preserve">Magánszemélyek kommunális adója </t>
  </si>
  <si>
    <t xml:space="preserve">Idegenforgalmi adó tartózkodás után </t>
  </si>
  <si>
    <t xml:space="preserve">Idegenforgalmi adó épület után </t>
  </si>
  <si>
    <t xml:space="preserve">Iparűzési adó állandó jelleggel végzett iparűzési tevékenység után </t>
  </si>
  <si>
    <t>Ellátottak térítési díjának méltányosságból történő elengedése</t>
  </si>
  <si>
    <t>Ellátottak kártérítésének méltányosságból történő elengedése</t>
  </si>
  <si>
    <t>1. sz. melléklet Kiadások táblázat 3. oszlop 5 sora =</t>
  </si>
  <si>
    <t>Költségvetési hiány:</t>
  </si>
  <si>
    <t>Költségvetési többlet:</t>
  </si>
  <si>
    <t>2013.</t>
  </si>
  <si>
    <t>I. Önkormányzat működési bevételei (2+3+4)</t>
  </si>
  <si>
    <t>Bírságok, díjak, pótlékok</t>
  </si>
  <si>
    <t>Egyéb fizetési kötelezettségből származó bevételek</t>
  </si>
  <si>
    <t>I/2. Intézményi működési bevételek (3.1.+…+3.8.)</t>
  </si>
  <si>
    <t>3.5.</t>
  </si>
  <si>
    <t>3.6.</t>
  </si>
  <si>
    <t>3.7.</t>
  </si>
  <si>
    <t>3.8.</t>
  </si>
  <si>
    <t>Áru- és készletértékesítés</t>
  </si>
  <si>
    <t>Nyújtott szolgáltatások ellenértéke</t>
  </si>
  <si>
    <t>Bérleti díj</t>
  </si>
  <si>
    <t>Intézményi ellátási díjak</t>
  </si>
  <si>
    <t>Alkalmazottak térítése</t>
  </si>
  <si>
    <t>Általános forgalmi adó bevétel</t>
  </si>
  <si>
    <t>Működési célú hozam- és kamatbevételek</t>
  </si>
  <si>
    <t>Egyéb működési célú bevétel</t>
  </si>
  <si>
    <t xml:space="preserve">4. </t>
  </si>
  <si>
    <t>Közhatalmi bevételek</t>
  </si>
  <si>
    <r>
      <t xml:space="preserve">III. Támogatások, kiegészítések </t>
    </r>
    <r>
      <rPr>
        <sz val="8"/>
        <rFont val="Times New Roman CE"/>
        <charset val="238"/>
      </rPr>
      <t>(5.1+…+5.8.)</t>
    </r>
  </si>
  <si>
    <t>5.4.</t>
  </si>
  <si>
    <t>5.5.</t>
  </si>
  <si>
    <t>5.6.</t>
  </si>
  <si>
    <t>5.7.</t>
  </si>
  <si>
    <t>5.8.</t>
  </si>
  <si>
    <t>Központosított előirányzatok</t>
  </si>
  <si>
    <t>Fenntartott, illetve támogatott előadó-művészeti szervezetek támogatása</t>
  </si>
  <si>
    <t>Címzett és céltámogatások</t>
  </si>
  <si>
    <t>Megyei önkormányzatok működésének támogatása</t>
  </si>
  <si>
    <t>Egyéb támogatás</t>
  </si>
  <si>
    <t>6.1.5.</t>
  </si>
  <si>
    <t>6.2.5.</t>
  </si>
  <si>
    <t xml:space="preserve">7. </t>
  </si>
  <si>
    <t>Tárgyi eszközök és immateriális javak értékesítése (vagyonhasznosítás)</t>
  </si>
  <si>
    <t>Önkormányzatot megillető vagyoni értékű jog értékesítése, hasznosítása</t>
  </si>
  <si>
    <t>8.1.</t>
  </si>
  <si>
    <t>8.2.</t>
  </si>
  <si>
    <t xml:space="preserve">9. </t>
  </si>
  <si>
    <t>KÖLTSÉGVETÉSI BEVÉTELEK ÖSSZESEN: (2+…+9)</t>
  </si>
  <si>
    <r>
      <t xml:space="preserve">I. Működési költségvetés kiadásai </t>
    </r>
    <r>
      <rPr>
        <sz val="8"/>
        <rFont val="Times New Roman CE"/>
        <charset val="238"/>
      </rPr>
      <t>(1.1+…+1.5.)</t>
    </r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</si>
  <si>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</si>
  <si>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</si>
  <si>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</si>
  <si>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</si>
  <si>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</si>
  <si>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</si>
  <si>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</si>
  <si>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2.10.</t>
  </si>
  <si>
    <t>6.1.6.</t>
  </si>
  <si>
    <t>6.1.7.</t>
  </si>
  <si>
    <t>6.2.6.</t>
  </si>
  <si>
    <t>6.2.7.</t>
  </si>
  <si>
    <t>6.2.8.</t>
  </si>
  <si>
    <t>Értékpapír vásárlása, visszavásárlása</t>
  </si>
  <si>
    <t>Likviditási hitelek törlesztése</t>
  </si>
  <si>
    <t>Forgatási célú belföldi, külföldi értékpapírok vásárlása</t>
  </si>
  <si>
    <t>Betét elhelyezése</t>
  </si>
  <si>
    <t>Hitelek törlesztése</t>
  </si>
  <si>
    <t>Befektetési célú belföldi, külföldi értékpapírok vásárlása</t>
  </si>
  <si>
    <t>Költségvetési hiány, többlet ( költségvetési bevételek 10. sor - költségvetési kiadások 5. sor) (+/-)</t>
  </si>
  <si>
    <t>1.1.1.</t>
  </si>
  <si>
    <t>1.1.2.</t>
  </si>
  <si>
    <t>1.2.1.</t>
  </si>
  <si>
    <t>1.2.2.</t>
  </si>
  <si>
    <t xml:space="preserve"> - az 1.5-ből: - Lakosságnak juttatott támogatások</t>
  </si>
  <si>
    <t xml:space="preserve">   - Szociális, rászorultság jellegű ellátások</t>
  </si>
  <si>
    <t xml:space="preserve">   - Működési célú pénzeszköz átadás államháztartáson kívülre</t>
  </si>
  <si>
    <t xml:space="preserve">   - Garancia és kezességvállalásból származó kifizetés</t>
  </si>
  <si>
    <t xml:space="preserve">   - Kamatkiadások</t>
  </si>
  <si>
    <t xml:space="preserve">   - Pénzforgalom nélküli kiadások</t>
  </si>
  <si>
    <t>1. sz. melléklet Bevételek táblázat 3. oszlop 10 sora =</t>
  </si>
  <si>
    <t>Bevételi jogcímek</t>
  </si>
  <si>
    <t>Kezességvállalással kapcsolatos megtérülés</t>
  </si>
  <si>
    <t>Kamatbevétel</t>
  </si>
  <si>
    <t>MEGNEVEZÉS</t>
  </si>
  <si>
    <t>2014.</t>
  </si>
  <si>
    <t>ÖSSZES KÖTELEZETTSÉG</t>
  </si>
  <si>
    <t>Díjak, pótlékok bírságok</t>
  </si>
  <si>
    <t>SAJÁT BEVÉTELEK ÖSSZESEN*</t>
  </si>
  <si>
    <t>Feladat megnevezése</t>
  </si>
  <si>
    <t>Költségvetési szerv megnevezése</t>
  </si>
  <si>
    <t>Száma</t>
  </si>
  <si>
    <t>I. Önkormányzatok működési bevételei</t>
  </si>
  <si>
    <t>Egyéb támogatás, kiegészítés</t>
  </si>
  <si>
    <t>Éves engedélyezett létszám előirányzat (fő)</t>
  </si>
  <si>
    <t>Közfoglalkoztatottak létszáma (fő)</t>
  </si>
  <si>
    <t>I. Intézményi működési bevételek (1.1.+…+1.8.)</t>
  </si>
  <si>
    <t>Önkormányzati hivatal</t>
  </si>
  <si>
    <t>Művelődés, sport</t>
  </si>
  <si>
    <t>----------------------------</t>
  </si>
  <si>
    <t>Beruházási kiadások beruházásonként</t>
  </si>
  <si>
    <t>Felújítási kiadások felújításonként</t>
  </si>
  <si>
    <t>Egyéb (Pl.: garancia és kezességvállalás, stb.)</t>
  </si>
  <si>
    <t>Költségvetési szerv neve:</t>
  </si>
  <si>
    <t>…………………………………</t>
  </si>
  <si>
    <t>Költségvetési szerv számlaszáma:</t>
  </si>
  <si>
    <t>Éves eredeti kiadási előirányzat: …………… ezer Ft</t>
  </si>
  <si>
    <t>30 napon túli elismert tartozásállomány összesen: ……………… Ft</t>
  </si>
  <si>
    <t xml:space="preserve">Tartozásállomány megnevezése </t>
  </si>
  <si>
    <t>30 nap 
alatti
állomány</t>
  </si>
  <si>
    <t>30-60 nap 
közötti 
állomány</t>
  </si>
  <si>
    <t>60 napon 
túli 
állomány</t>
  </si>
  <si>
    <t>Át-ütemezett</t>
  </si>
  <si>
    <t>Állammal szembeni tartozások</t>
  </si>
  <si>
    <t>Központi költségvetéssel szemben fennálló tartozás</t>
  </si>
  <si>
    <t>Elkülönített állami pénzalapokkal szembeni tartozás</t>
  </si>
  <si>
    <t>TB alapokkal szembeni tartozás</t>
  </si>
  <si>
    <t>Tartozásállomány önkormányzatok és intézmények felé</t>
  </si>
  <si>
    <t>Egyéb tartozásállomány</t>
  </si>
  <si>
    <t>költségvetési szerv vezetője</t>
  </si>
  <si>
    <t>7.1</t>
  </si>
  <si>
    <t>V. Költségvetési szervek finanszírozása</t>
  </si>
  <si>
    <t>-</t>
  </si>
  <si>
    <t>IV. Közhatalmi bevételek</t>
  </si>
  <si>
    <t>*Az adósságot keletkeztető ügyletekhez történő hozzájárulás részletes szabályairól szóló 353/2011. (XII.31.) Korm. Rendelet 2.§ (1) bekezdése alapján.</t>
  </si>
  <si>
    <t>Általános forgalmi adó bevétel, visszatérülések</t>
  </si>
  <si>
    <t>II. Átengedett központi adók</t>
  </si>
  <si>
    <t>Vis maior támogatás</t>
  </si>
  <si>
    <t xml:space="preserve">   Társadalombiztosítás pénzügyi alapjából átvett pénzeszköz </t>
  </si>
  <si>
    <t xml:space="preserve">   Helyi, nemzetiségi önkormányzattól átvett pénzeszköz</t>
  </si>
  <si>
    <t xml:space="preserve">   Társulástól átvett pénzeszköz</t>
  </si>
  <si>
    <t xml:space="preserve">   EU támogatás</t>
  </si>
  <si>
    <t>V. Átvett pénzeszközök államháztartáson kívülről (7.1.+7.2.)</t>
  </si>
  <si>
    <t>Működési célú pénzeszközök átvétele államháztartáson kívülről</t>
  </si>
  <si>
    <t xml:space="preserve">Pénzügyi befektetésekből származó bevétel </t>
  </si>
  <si>
    <t>VII. Kölcsön visszatérülése</t>
  </si>
  <si>
    <t>VI. Felhalmozási célú bevételek (8.1+8.2+8.3.)</t>
  </si>
  <si>
    <t>Felhalmozási célú pénzeszközök átvétele államháztartáson kívülről</t>
  </si>
  <si>
    <t>VIII. Finanszírozási bevételek (11.1.+11.2.)</t>
  </si>
  <si>
    <t>Hiány belső finanszírozás bevételei (11.1.1.+….+11.1.5.)</t>
  </si>
  <si>
    <t xml:space="preserve">   Költségvetési maradvány igénybevétele </t>
  </si>
  <si>
    <t xml:space="preserve">   Vállalkozási maradvány igénybevétele </t>
  </si>
  <si>
    <t xml:space="preserve">   Betét visszavonásából származó bevétel</t>
  </si>
  <si>
    <t xml:space="preserve">   Értékpapír értékesítése</t>
  </si>
  <si>
    <t xml:space="preserve">   Egyéb belső finanszírozási bevétek</t>
  </si>
  <si>
    <t>Hiány külső finanszírozásának bevételei (11.2.1.+….+11.2.5.)</t>
  </si>
  <si>
    <t xml:space="preserve">   Hosszú lejáratú hitelek, kölcsönök felvétele </t>
  </si>
  <si>
    <t xml:space="preserve">   Likviditási célú hitelek, kölcsönök felvétele </t>
  </si>
  <si>
    <t xml:space="preserve">   Rövid lejáratú hitelek, kölcsönök felvétele</t>
  </si>
  <si>
    <t xml:space="preserve">   Értékpapírok kibocsátása </t>
  </si>
  <si>
    <t xml:space="preserve">   Egyéb külső finanszírozási bevételek</t>
  </si>
  <si>
    <t>KÖLTSÉGVETÉSI ÉS FINANSZÍROZÁSI BEVÉTELEK ÖSSZESEN: (10+11)</t>
  </si>
  <si>
    <t>IX. Függő, átfutó, kiegyenlítő bevételek</t>
  </si>
  <si>
    <t>BEVÉTELEK ÖSSZESEN: (12+13)</t>
  </si>
  <si>
    <t>11.1.1.</t>
  </si>
  <si>
    <t>11.1.2.</t>
  </si>
  <si>
    <t>11.1.3.</t>
  </si>
  <si>
    <t>11.1.4.</t>
  </si>
  <si>
    <t>11.1.5.</t>
  </si>
  <si>
    <t>11.2.1.</t>
  </si>
  <si>
    <t>11.2.2.</t>
  </si>
  <si>
    <t>11.2.3.</t>
  </si>
  <si>
    <t>11.2.4.</t>
  </si>
  <si>
    <t>11.2.5.</t>
  </si>
  <si>
    <t xml:space="preserve">   - Működési célú pénzeszköz átadás államháztartáson belülre</t>
  </si>
  <si>
    <t>Beruházások</t>
  </si>
  <si>
    <t xml:space="preserve"> Egyéb felhalmozási kiadások</t>
  </si>
  <si>
    <t>- EU-s forrásból finanszírozott támogatással megvalósuló  programok,  projektek önkormányzati
  hozzájárulásának kiadásai</t>
  </si>
  <si>
    <t>- EU-s forrásból finanszírozott támogatással megvalósuló programok, projektek kiadásai</t>
  </si>
  <si>
    <t>- Lakástámogatás</t>
  </si>
  <si>
    <t>- Lakásépítés</t>
  </si>
  <si>
    <t>IV. Kölcsön nyújtása</t>
  </si>
  <si>
    <t xml:space="preserve">   Értékpapír vásárlása, visszavásárlása</t>
  </si>
  <si>
    <t xml:space="preserve">   Likviditási hitelek törlesztése</t>
  </si>
  <si>
    <t xml:space="preserve">   Rövid lejáratú hitelek törlesztése</t>
  </si>
  <si>
    <t xml:space="preserve">   Hosszú lejáratú hitelek törlesztése</t>
  </si>
  <si>
    <t xml:space="preserve">   Kölcsön törlesztése</t>
  </si>
  <si>
    <t xml:space="preserve">   Forgatási célú belföldi, külföldi értékpapírok vásárlása</t>
  </si>
  <si>
    <t xml:space="preserve">   Betét elhelyezése</t>
  </si>
  <si>
    <t xml:space="preserve">   Hitelek törlesztése</t>
  </si>
  <si>
    <t xml:space="preserve">   Befektetési célú belföldi, külföldi értékpapírok vásárlása</t>
  </si>
  <si>
    <t>KÖLTSÉGVETÉSI ÉS FINANSZÍROZÁSI KIADÁSOK ÖSSZESEN: (5+6)</t>
  </si>
  <si>
    <t>VI. Függő, átfutó, kiegyenlítő kiadások</t>
  </si>
  <si>
    <t>KIADÁSOK ÖSSZESEN: (7+8)</t>
  </si>
  <si>
    <t xml:space="preserve">KÜLSŐ FORRÁS BEVONÁSÁVAL – HITEL, KÖLCSÖN -  FINANSZÍROZHATÓ HIÁNY ÖSSZEGE </t>
  </si>
  <si>
    <t>Ezer forintban</t>
  </si>
  <si>
    <t>FINANSZÍROZÁSI BEVÉTELEK ÉS KIADÁSOK EGYENLEGE</t>
  </si>
  <si>
    <t>5. sz. táblázat</t>
  </si>
  <si>
    <t>Finanszírozási bevételek (1. melléklet 1. sz. táblázat 11. sor)</t>
  </si>
  <si>
    <t>1.1-ből: Működési célú finanszírozási bevételek (2.1. melléklet 2. sz. oszlop 22. sor)</t>
  </si>
  <si>
    <t xml:space="preserve">             Felhalmozási célú finanszírozási bevételek (2.2. melléklet 2. sz. oszlop 25. sor)</t>
  </si>
  <si>
    <t>Finanszírozási kiadások (1. melléklet 2. sz. táblázat 6. sor)</t>
  </si>
  <si>
    <t>1.2-ből: Működési célú finanszírozási kiadások (2.1. melléklet 4. sz. oszlop 22. sor)</t>
  </si>
  <si>
    <t xml:space="preserve">              Felhalmozási célú finanszírozási kiadások (2.2 .melléklet 4. sz. oszlop 25. sor)</t>
  </si>
  <si>
    <t>8.3.</t>
  </si>
  <si>
    <r>
      <t xml:space="preserve">II. Felhalmozási költségvetés kiadásai </t>
    </r>
    <r>
      <rPr>
        <sz val="8"/>
        <rFont val="Times New Roman CE"/>
        <charset val="238"/>
      </rPr>
      <t>(2.1+…+2.3)</t>
    </r>
  </si>
  <si>
    <t>Egyéb felhalmozási kiadások</t>
  </si>
  <si>
    <t xml:space="preserve">               - Felhalmozási célú pénzeszköz átadás államháztartáson kívülre</t>
  </si>
  <si>
    <t xml:space="preserve">               - Pénzügyi befektetések kiadásai</t>
  </si>
  <si>
    <t>III. Tartalékok (3.1.+3.2.)</t>
  </si>
  <si>
    <t>Támogatások, kiegészítések (működési célú)</t>
  </si>
  <si>
    <t>Átvett pénzeszközök államháztartáson belülről</t>
  </si>
  <si>
    <t>Átvett pénzeszközök államháztartáson  kívülről</t>
  </si>
  <si>
    <t>Kölcsön visszatérülés  (működési célú)</t>
  </si>
  <si>
    <t>Egyéb bevételek</t>
  </si>
  <si>
    <t>Hiány belső finanszírozásának bevételei (15+…+18 )</t>
  </si>
  <si>
    <t xml:space="preserve">   Betét visszavonásából származó bevétel </t>
  </si>
  <si>
    <t xml:space="preserve">   Egyéb belső finanszírozási bevételek</t>
  </si>
  <si>
    <t xml:space="preserve">Hiány külső finanszírozásának bevételei (20+…+21) </t>
  </si>
  <si>
    <t xml:space="preserve">   Hitelek, kölcsönök felvétele</t>
  </si>
  <si>
    <t>Függő, átfutó, kiegyenlítő bevételek</t>
  </si>
  <si>
    <t>BEVÉTEL ÖSSZESEN (23+24)</t>
  </si>
  <si>
    <t>Költségvetési és finanszírozási bevételek összesen (13+22)</t>
  </si>
  <si>
    <t xml:space="preserve">Dologi kiadások </t>
  </si>
  <si>
    <t>Kölcsön törlesztése</t>
  </si>
  <si>
    <t>Költségvetési és finanszírozási kiadások összesen (13+22)</t>
  </si>
  <si>
    <t>Függő, átfutó, kiegyenlítő kiadások</t>
  </si>
  <si>
    <t>KIADÁSOK ÖSSZESEN (23+24)</t>
  </si>
  <si>
    <t>Tárgyévi  hiány:</t>
  </si>
  <si>
    <t>Tárgyévi  többlet:</t>
  </si>
  <si>
    <t>KÖLTSÉGVETÉSI ÉS FINANSZÍROZÁSI BEVÉTELEK ÖSSZESEN (10+11)</t>
  </si>
  <si>
    <t>BEVÉTELEK ÖSSZESEN (12+13)</t>
  </si>
  <si>
    <t>Hiány külső finanszírozásának bevételei (11.2.1.+…+11.2.5.)</t>
  </si>
  <si>
    <t>Hiány belső finanszírozás bevételei (11.1.1.+…+11.1.5.)</t>
  </si>
  <si>
    <t>Működési célú finanszírozási bevételek összesen (14+...+21)</t>
  </si>
  <si>
    <t>Működési célú finanszírozási kiadások összesen (14+...+21)</t>
  </si>
  <si>
    <t>Költségvetési kiadások összesen (1+...+12)</t>
  </si>
  <si>
    <t>Költségvetési bevételek összesen (1+...+12)</t>
  </si>
  <si>
    <t>Önkormányzatot megillető vagyoni ért. jog  értékesítése, hasznosítása</t>
  </si>
  <si>
    <t>Támogatások, kiegészítések (felhalmozási)</t>
  </si>
  <si>
    <t>Egyéb központi támogatások</t>
  </si>
  <si>
    <t>Átvett pénzeszköz államháztartáson  kívülről</t>
  </si>
  <si>
    <t>Kölcsön visszatérülés</t>
  </si>
  <si>
    <t>Átvett pénzeszköz államháztartáson belülről</t>
  </si>
  <si>
    <t xml:space="preserve">    - 5.-ből: EU támogatás</t>
  </si>
  <si>
    <t xml:space="preserve">   3.-ból:  - Felhalmozási célú pe. átadás államháztartáson belül</t>
  </si>
  <si>
    <t xml:space="preserve">               - Felhalmozási célú pe.átadás államháztartáson kívül</t>
  </si>
  <si>
    <t>- Pénzügyi befektetések kiadásai</t>
  </si>
  <si>
    <t>- EU-s forrásból megvalósuló  programok, projektek</t>
  </si>
  <si>
    <t>- Eu-s forrásból megvalósuló  programok, projektek
   önkormányzati hozzájárulásának kiadásai</t>
  </si>
  <si>
    <t>Költségvetési maradvány igénybevétele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</si>
  <si>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</si>
  <si>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</si>
  <si>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</si>
  <si>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</si>
  <si>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Hiány külső finanszírozásának bevételei (20+…+24 )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</si>
  <si>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</si>
  <si>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</si>
  <si>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</si>
  <si>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</si>
  <si>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</si>
  <si>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Hiány belső finanszírozás bevételei ( 14+…+18)</t>
  </si>
  <si>
    <t>- ebből: EU támogatás</t>
  </si>
  <si>
    <t>Pénzügyi lízing tőkerész törlesztés kiadása</t>
  </si>
  <si>
    <t>Tárgyi eszközök és immateriális  javak értékesítése</t>
  </si>
  <si>
    <t>2015.</t>
  </si>
  <si>
    <t>Összesen
(6=3+4+5)</t>
  </si>
  <si>
    <t>Az önkormányzati vagyon és az önkormányzatot megillető vagyoni értékű jog értékesítéséből és hasznosításából származó bevétel</t>
  </si>
  <si>
    <t>Bírság-, pótlék- és díjbevétel</t>
  </si>
  <si>
    <t>Tárgyi eszköz és az immateriális jószág, részvény, részesedés, vállalat értékesítéséből vagy privatizációból származó bevétel</t>
  </si>
  <si>
    <t>I/1. Közhatalmi bevételek (2.1. + …+ 2.4.)</t>
  </si>
  <si>
    <r>
      <t>IV</t>
    </r>
    <r>
      <rPr>
        <b/>
        <sz val="8"/>
        <rFont val="Times New Roman"/>
        <family val="1"/>
        <charset val="238"/>
      </rPr>
      <t>. Átvett pénzeszközök államháztartáson belülről (6.1.+6.2.)</t>
    </r>
  </si>
  <si>
    <t>Működési támogatás államháztartáson belülről (6.1.1.+…+ 6.1.5.)</t>
  </si>
  <si>
    <t xml:space="preserve">   Egyéb működési támogatás államháztartáson belülről</t>
  </si>
  <si>
    <t>Felhalmozási támogatás államháztartáson belülről (6.2.1.+…+ 6.2.5.)</t>
  </si>
  <si>
    <t xml:space="preserve">   Egyéb felhalmozási támogatás államháztartáson belülről</t>
  </si>
  <si>
    <t>a 2.3-ból   - Felhalmozási célú pénzeszköz átadás államháztartáson belülre</t>
  </si>
  <si>
    <t>V. Finanszírozási kiadások (6.1+6.2.)</t>
  </si>
  <si>
    <t>Működési célú finanszírozási kiadások 6.1.1.+…+6.1.7.)</t>
  </si>
  <si>
    <t>Felhalmozási célú finanszírozási bevételek (6.2.1.+...+6.2.8.)</t>
  </si>
  <si>
    <t xml:space="preserve">   Pénzügyi lízing tőkerész törlesztés kiadása</t>
  </si>
  <si>
    <t xml:space="preserve"> Finanszírozási műveletek egyenlege (1.1-1.2.) +/-</t>
  </si>
  <si>
    <t>Működési célú finanszírozási kiadások 6.1.1.+….+6.1.7.)</t>
  </si>
  <si>
    <t>Felhalmozási célú finanszírozási bevételek (6.2.1.+…..6.2.8.)</t>
  </si>
  <si>
    <t>Feladat</t>
  </si>
  <si>
    <t>a/2. Illegálisan lerakott hulladék elszállítása</t>
  </si>
  <si>
    <t>IV. Átvett pénzeszközök államháztartáson belülről (6.1.+…6.2.)</t>
  </si>
  <si>
    <r>
      <t>KÖLTSÉGVETÉSI BEVÉTELEK ÖSSZESEN (2+……+9</t>
    </r>
    <r>
      <rPr>
        <b/>
        <i/>
        <sz val="8"/>
        <rFont val="Times New Roman"/>
        <family val="1"/>
        <charset val="238"/>
      </rPr>
      <t>)</t>
    </r>
  </si>
  <si>
    <t xml:space="preserve">     -  Működési célú pénzeszköz átadás államháztartáson belülre</t>
  </si>
  <si>
    <t>1. sz. melléklet Bevételek táblázat 3. oszlop 14 sora =</t>
  </si>
  <si>
    <t>1. sz. melléklet Kiadások táblázat 3. oszlop 9 sora =</t>
  </si>
  <si>
    <t>2013. évi előirányzat BEVÉTELEK</t>
  </si>
  <si>
    <t>2013. évi előirányzat KIADÁSOK</t>
  </si>
  <si>
    <t>Évek</t>
  </si>
  <si>
    <t>9.4. melléklet a ……/2013. (….) önkormányzati rendelethez</t>
  </si>
  <si>
    <t>9.3. melléklet a ……/2013. (….) önkormányzati rendelethez</t>
  </si>
  <si>
    <t>9.2. melléklet a ……/2013. (….) önkormányzati rendelethez</t>
  </si>
  <si>
    <t>......................, 2013. .......................... hó ..... nap</t>
  </si>
  <si>
    <t xml:space="preserve">2/a. számú melléklet 3. oszlop 13. sor + 2/b. számú melléklet 3. oszlop 13. sor </t>
  </si>
  <si>
    <t xml:space="preserve">2/a. számú melléklet 3. oszlop 22. sor + 2/b. számú melléklet 3. oszlop 26. sor </t>
  </si>
  <si>
    <t xml:space="preserve">2/a. számú melléklet 3. oszlop 25. sor + 2/b. számú melléklet 3. oszlop 29. sor </t>
  </si>
  <si>
    <t xml:space="preserve">2/a. számú melléklet 5. oszlop 13. sor + 2/b. számú melléklet 5. oszlop 13. sor </t>
  </si>
  <si>
    <t xml:space="preserve">2/a. számú melléklet 5. oszlop 22. sor + 2/b. számú melléklet 5. oszlop 26. sor </t>
  </si>
  <si>
    <t xml:space="preserve">2/a. számú melléklet 5. oszlop 25. sor + 2/b. számú melléklet 5. oszlop 29. sor </t>
  </si>
  <si>
    <t>Költségvetési és finanszírozási bevételek összesen (13+26)</t>
  </si>
  <si>
    <t>BEVÉTEL ÖSSZESEN (27+28)</t>
  </si>
  <si>
    <t>Felhalmozási célú finanszírozási bevételek összesen (14+20)</t>
  </si>
  <si>
    <t>Felhalmozási célú finanszírozási kiadások összesen
(14+...+25)</t>
  </si>
  <si>
    <t>Költségvetési és finanszírozási kiadások összesen (13+26)</t>
  </si>
  <si>
    <t>KIADÁSOK ÖSSZESEN (27+28)</t>
  </si>
  <si>
    <t>Új Ötv</t>
  </si>
  <si>
    <t>13. § (1) A helyi közügyek, valamint a helyben biztosítható közfeladatok körében ellátandó helyi önkormányzati feladatok</t>
  </si>
  <si>
    <t>különösen:</t>
  </si>
  <si>
    <t>1. településfejlesztés, településrendezés;</t>
  </si>
  <si>
    <t>2. településüzemeltetés (köztemetõk kialakítása és fenntartása, a közvilágításról való gondoskodás,</t>
  </si>
  <si>
    <t>kéményseprõ-ipari szolgáltatás biztosítása, a helyi közutak és tartozékainak kialakítása és fenntartása, közparkok</t>
  </si>
  <si>
    <t>és egyéb közterületek kialakítása és fenntartása, gépjármûvek parkolásának biztosítása);</t>
  </si>
  <si>
    <t>3. a közterületek, valamint az önkormányzat tulajdonában álló közintézmény elnevezése;</t>
  </si>
  <si>
    <t>4. egészségügyi alapellátás, az egészséges életmód segítését célzó szolgáltatások;</t>
  </si>
  <si>
    <t>5. környezet-egészségügy (köztisztaság, települési környezet tisztaságának biztosítása, rovar- és rágcsálóirtás);</t>
  </si>
  <si>
    <t>6. óvodai ellátás;</t>
  </si>
  <si>
    <t>7. kulturális szolgáltatás, különösen a nyilvános könyvtári ellátás biztosítása; filmszínház, elõadó-mûvészeti</t>
  </si>
  <si>
    <t>szervezet támogatása, a kulturális örökség helyi védelme; a helyi közmûvelõdési tevékenység támogatása;</t>
  </si>
  <si>
    <t>8. szociális, gyermekjóléti és gyermekvédelmi szolgáltatások és ellátások;</t>
  </si>
  <si>
    <t>9. lakás- és helyiséggazdálkodás;</t>
  </si>
  <si>
    <t>10. a területén hajléktalanná vált személyek ellátásának és rehabilitációjának, valamint a hajléktalanná válás</t>
  </si>
  <si>
    <t>megelõzésének biztosítása;</t>
  </si>
  <si>
    <t>11. helyi környezet- és természetvédelem, vízgazdálkodás, vízkárelhárítás, ivóvízellátás, szennyvízelvezetés, -kezelés</t>
  </si>
  <si>
    <t>és -ártalmatlanítás (csatornaszolgáltatás);</t>
  </si>
  <si>
    <t>12. honvédelem, polgári védelem, katasztrófavédelem, helyi közfoglalkoztatás;</t>
  </si>
  <si>
    <t>13. helyi adóval, gazdaságszervezéssel és a turizmussal kapcsolatos feladatok;</t>
  </si>
  <si>
    <t>14. a kistermelõk, õstermelõk számára – jogszabályban meghatározott termékeik – értékesítési lehetõségeinek</t>
  </si>
  <si>
    <t>biztosítása, ideértve a hétvégi árusítás lehetõségét is;</t>
  </si>
  <si>
    <t>15. sport, ifjúsági ügyek;</t>
  </si>
  <si>
    <t>16. nemzetiségi ügyek;</t>
  </si>
  <si>
    <t>17. közremûködés a település közbiztonságának biztosításában;</t>
  </si>
  <si>
    <t>18. helyi közösségi közlekedés biztosítása;</t>
  </si>
  <si>
    <t>19. hulladékgazdálkodás;</t>
  </si>
  <si>
    <t>20. távhõszolgáltatás.</t>
  </si>
  <si>
    <t>(2) Törvény a helyi közügyek, valamint a helyben biztosítható közfeladatok körében ellátandó más helyi önkormányzati</t>
  </si>
  <si>
    <t>feladatot is megállapíthat.</t>
  </si>
  <si>
    <t>14. § A 13. § (1) bekezdésében meghatározott feladatok ellátásának részletes szabályait, ha e törvény másként nem</t>
  </si>
  <si>
    <t>rendelkezik, jogszabályok tartalmazzák.</t>
  </si>
  <si>
    <t>15. § A helyi önkormányzat feladat- és hatásköreinek ellátása során – törvényben meghatározott módon és mértékben –</t>
  </si>
  <si>
    <t>biztosítja a közfoglalkoztatási jogviszonyban lévõ személy feladatellátásba történõ bevonását.</t>
  </si>
  <si>
    <t>ÖK</t>
  </si>
  <si>
    <t>PH</t>
  </si>
  <si>
    <t>CSKM</t>
  </si>
  <si>
    <t>Gyógyszerbeszerzés</t>
  </si>
  <si>
    <t>Vegyszerbeszerzés</t>
  </si>
  <si>
    <t>Szakmai anyagok beszerzése</t>
  </si>
  <si>
    <t>Vásárolt élelmezés</t>
  </si>
  <si>
    <t>Ügyvédi díj</t>
  </si>
  <si>
    <t>Továbbképzés</t>
  </si>
  <si>
    <t>Szakértői díjak</t>
  </si>
  <si>
    <t>Belterületbe vonás</t>
  </si>
  <si>
    <t>Időskorúak járadéka</t>
  </si>
  <si>
    <t>Mozgáskorlátozottak támogatása</t>
  </si>
  <si>
    <t>Települési önkormányzatok működésének támogatása</t>
  </si>
  <si>
    <t>Óvoda bértámogatás</t>
  </si>
  <si>
    <t>Óvoda működési támogatás</t>
  </si>
  <si>
    <t>Ingyenes és kedvezményes  gyerm.étk. tám.</t>
  </si>
  <si>
    <t xml:space="preserve">Hozzájárulás a pénzbeli szociális ellátásokhoz </t>
  </si>
  <si>
    <t>Pedagógus-továbbképzés támogatása</t>
  </si>
  <si>
    <t>Pedagóguspótlékok kiegészítő támogatása</t>
  </si>
  <si>
    <t>Oktatási felad.kapcs.szoc.juttat. támog.</t>
  </si>
  <si>
    <t>Szakmai, tanügyigazg.inform.felad.támog.</t>
  </si>
  <si>
    <t>Könyvtári, közműv. és múzemi feladatok tám.</t>
  </si>
  <si>
    <t>Csobánka Község Önkormányzatának 2013. évi bevételi terve</t>
  </si>
  <si>
    <t xml:space="preserve">2012 várható </t>
  </si>
  <si>
    <t>2013 eredeti előirányzat</t>
  </si>
  <si>
    <t>tény</t>
  </si>
  <si>
    <t>Borostyán Természetvédő Óvoda</t>
  </si>
  <si>
    <t>Petőfi S. Általános Iskola</t>
  </si>
  <si>
    <t>Baross P. Művelődési Ház és Könyvtár</t>
  </si>
  <si>
    <t xml:space="preserve">Közhatalmi bevételek </t>
  </si>
  <si>
    <t xml:space="preserve">Gépjárműadó </t>
  </si>
  <si>
    <t>Helyi adók  (4+..+7)</t>
  </si>
  <si>
    <t>ebből:  Építményadó (és hátralék)</t>
  </si>
  <si>
    <t>Telekadó (és hátralék)</t>
  </si>
  <si>
    <t>Iparűzési adó  (és hátralék)</t>
  </si>
  <si>
    <t xml:space="preserve">Illetékek </t>
  </si>
  <si>
    <t>Személyi jövedelemadó (10+11)</t>
  </si>
  <si>
    <t xml:space="preserve">ebből:  </t>
  </si>
  <si>
    <t>Személyi jövedelemadó helyben maradó része és a megyei önkormányzatok részesedése</t>
  </si>
  <si>
    <t>Jövedelemkülönbség mérséklése  (+,-)</t>
  </si>
  <si>
    <t xml:space="preserve">Termőföld bérbeadásából származó jövedelemadó </t>
  </si>
  <si>
    <t xml:space="preserve">Átengedett egyéb központi adók </t>
  </si>
  <si>
    <t xml:space="preserve">Talajterhelési díj </t>
  </si>
  <si>
    <t xml:space="preserve">Helyi adókhoz kapcsolódó pótlékok, bírságok, önkormányzatokat megillető bírságok és egyéb sajátos bevételek  </t>
  </si>
  <si>
    <t>Közhatalmi bevételek összesen                                                                                                                                      (1+2+3+8+9+12+13+14+15)</t>
  </si>
  <si>
    <t xml:space="preserve">Egyéb saját működési bevétel </t>
  </si>
  <si>
    <t>ebből:</t>
  </si>
  <si>
    <t>Áru- és készletértékesítés ellenértéke</t>
  </si>
  <si>
    <t>Közszolgáltatások ellenértéke (szemétdíj hátralék)</t>
  </si>
  <si>
    <t>Tandíj (CsKM)</t>
  </si>
  <si>
    <t>Egyéb sajátos bevétel</t>
  </si>
  <si>
    <t>Továbbszámlázott (közvetített) szolgáltatások értéke</t>
  </si>
  <si>
    <t>Bérleti és lízingdíj bevételek</t>
  </si>
  <si>
    <t>- DMRV</t>
  </si>
  <si>
    <t>- Lakbér bevétel</t>
  </si>
  <si>
    <t>- Helyiségbérleti díj</t>
  </si>
  <si>
    <t>- Intézményi bérleti díj (CsKM)</t>
  </si>
  <si>
    <t>- Külterületi bérleti díjak</t>
  </si>
  <si>
    <t>- Közterület foglalás díja</t>
  </si>
  <si>
    <t>Intézményi ellátási díjak (étkezési térítési díj)</t>
  </si>
  <si>
    <t>Alkalmazottak térítése (felnőtt étkezés)</t>
  </si>
  <si>
    <t>Kötbér, egyéb kártérítés, bánatpénz bevétele</t>
  </si>
  <si>
    <t>Alkalmazott, hallgató, tanuló stb. kártérítése és egyéb térítése</t>
  </si>
  <si>
    <t xml:space="preserve">Működési célú áfa bevételek, visszatérülések </t>
  </si>
  <si>
    <t xml:space="preserve">Működési célú hozam- és kamatbevételek </t>
  </si>
  <si>
    <t>Intézményi működési bevételek összesen                                                                                                  (17+34+35)</t>
  </si>
  <si>
    <t xml:space="preserve">Támogatásértékű működési bevételek </t>
  </si>
  <si>
    <t xml:space="preserve">Előző évi működési célú előirányzat-maradvány, pénzmaradvány átvétel összesen </t>
  </si>
  <si>
    <t xml:space="preserve">Működési célú pénzeszközátvételek államháztartáson belülről </t>
  </si>
  <si>
    <t>OEP-től átvett pénzeszköz</t>
  </si>
  <si>
    <t>Munkaügyi Központtól átvett pénzeszköz</t>
  </si>
  <si>
    <t>Működési bevételek összesen (16+36+..+39)</t>
  </si>
  <si>
    <t xml:space="preserve">Tárgyi eszközök, immateriális javak értékesítése </t>
  </si>
  <si>
    <t xml:space="preserve">Osztalékok, üzemeltetési és koncessziós díjak </t>
  </si>
  <si>
    <t xml:space="preserve">Tartós részesedések értékesítése </t>
  </si>
  <si>
    <t xml:space="preserve">Felhalmozási célú kamat- és árfolyamnyereség bevételei  </t>
  </si>
  <si>
    <t xml:space="preserve">Önkormányzati ingatlanok értékesítése, cseréje </t>
  </si>
  <si>
    <t>Önkormányzati lakások, telkek értékesítése részlet.</t>
  </si>
  <si>
    <t>Önkormányzati ing. értékesítés hátr.</t>
  </si>
  <si>
    <t xml:space="preserve">Telek értékesítés 2945/25-26-27 + CKÖ 40 e Ft </t>
  </si>
  <si>
    <t xml:space="preserve">Vagyoni értékű jog értékesítéséből, egyéb vagyonhasznosításból származó bevétel </t>
  </si>
  <si>
    <t>Felhalmozási saját bevételek összesen                                                                                                                          (43+…+48+52)</t>
  </si>
  <si>
    <t xml:space="preserve">Támogatásértékű felhalmozási bevételek </t>
  </si>
  <si>
    <t xml:space="preserve">Előző évi felhalmozási célú előirányzat-maradvány, pénzmaradvány átvétel összesen </t>
  </si>
  <si>
    <t xml:space="preserve">Felhalmozási célú pénzeszközátvételek államháztartáson kívülről </t>
  </si>
  <si>
    <t>Felhalmozási célú pénzeszközátvétel vállalkozásoktól (Hanfland Viziközmű Társ.)</t>
  </si>
  <si>
    <t xml:space="preserve">Felhalmozási célra kapott támogatások  az EU / központi ktgvetés költségvetéséből </t>
  </si>
  <si>
    <t>Felhalmozási bevételek összesen (54+55+56)</t>
  </si>
  <si>
    <t xml:space="preserve">Támogatási kölcsönök visszatérülése és igénybevétele összesen                                                                 </t>
  </si>
  <si>
    <t>Saját bevételek és átengedett pénzeszközök (43+59+60)</t>
  </si>
  <si>
    <t xml:space="preserve">Önkormányzat költségvetési támogatása </t>
  </si>
  <si>
    <t xml:space="preserve">Normatív hozzájárulás                                                                                                </t>
  </si>
  <si>
    <t>- lakosságszámhoz kötött</t>
  </si>
  <si>
    <t>- feladatmutatóhoz kötött</t>
  </si>
  <si>
    <t>- működési  célú</t>
  </si>
  <si>
    <t>- felhalmozási  célú</t>
  </si>
  <si>
    <t>Önhibájukon kívül hátrányos helyzetben lévő önkormányzatok támogatása</t>
  </si>
  <si>
    <t>A tartósan fizetésképtelen helyzetbe került helyi önkormányzatok adósságrendezésére irányuló hitelfelvétel visszterhes kamattámogatása, a pénzügyi gondnok díja</t>
  </si>
  <si>
    <t>Kiegészítő támogatás egyes közoktatási feladatokhoz</t>
  </si>
  <si>
    <t>Egyes szociális feladatok támogatása</t>
  </si>
  <si>
    <t>Címzett támogatás</t>
  </si>
  <si>
    <t>Céltámogatás</t>
  </si>
  <si>
    <t>Egyéb központi támogatás (kisebbségek fa.alapú tám)</t>
  </si>
  <si>
    <t>Irányító szervtől kapott támogatás                                              (INTÉZMÉNY FINANSZÍROZÁS)</t>
  </si>
  <si>
    <t xml:space="preserve">Előző évi költségvetési kiegészítések, visszatérülések összesen </t>
  </si>
  <si>
    <t>Támogatások összesen               (29+86+87)</t>
  </si>
  <si>
    <t>Költségvetési bevételek (61+88)</t>
  </si>
  <si>
    <t xml:space="preserve">Előző évek pénzmaradványának igénybevétele </t>
  </si>
  <si>
    <t xml:space="preserve">Rövid lejáratú hitelek felvétele </t>
  </si>
  <si>
    <t xml:space="preserve">Likvid hitelek felvétele </t>
  </si>
  <si>
    <t>Hosszú lejáratú hitelek felvétele</t>
  </si>
  <si>
    <t xml:space="preserve">Forgatási célú belföldi értékpapírok kibocsátása </t>
  </si>
  <si>
    <t xml:space="preserve">Forgatási célú értékpapírok értékesítése </t>
  </si>
  <si>
    <t xml:space="preserve">Befektetési célú belföldi értékpapírok kibocsátása </t>
  </si>
  <si>
    <t xml:space="preserve">Befektetési célú értékpapírok értékesítése </t>
  </si>
  <si>
    <t xml:space="preserve">Befektetési célú külföldi értékpapírok kibocsátása </t>
  </si>
  <si>
    <t xml:space="preserve">Hitelfelvétel külföldről </t>
  </si>
  <si>
    <t xml:space="preserve">Egyéb finanszírozás bevételei </t>
  </si>
  <si>
    <t>Finanszírozási bevételek          (91+…+100)</t>
  </si>
  <si>
    <t>Tárgyévi bevételek        (89+90+101)</t>
  </si>
  <si>
    <t>eltérés</t>
  </si>
  <si>
    <t>Csobánka Község Önkormányzat saját bevételeinek részletezése az adósságot keletkeztető ügyletből származó tárgyévi fizetési kötelezettség megállapításához</t>
  </si>
  <si>
    <t>Helyi adók felhalmozási célú hasznosítása</t>
  </si>
  <si>
    <t>Wekerle S. Alapkezelő</t>
  </si>
  <si>
    <t>Bursa Hungarica</t>
  </si>
  <si>
    <t>Orvosi ügyeleti ellátás támogatása</t>
  </si>
  <si>
    <t>Gólyahír Bt</t>
  </si>
  <si>
    <t>Gyermekorvosi ell. Támogatása</t>
  </si>
  <si>
    <t>Pomázi Ügyeleti Bt</t>
  </si>
  <si>
    <t>I.</t>
  </si>
  <si>
    <t>A települési önkormányzatok működésének támogatása</t>
  </si>
  <si>
    <t>a)</t>
  </si>
  <si>
    <t>Önkormányzati hivatal működésének támogatása</t>
  </si>
  <si>
    <t>2013. év első négy hónapjára átmeneti támogatás-elismert hivatali létszám alapján</t>
  </si>
  <si>
    <t>2013. május 1-jétől nyolc havi időarányos támogatás-elismert hivatali létszám alapján</t>
  </si>
  <si>
    <t>b)</t>
  </si>
  <si>
    <t>Település-üzemeltetéshez kapcsolódó feladatellátás támogatása</t>
  </si>
  <si>
    <t>c)</t>
  </si>
  <si>
    <t xml:space="preserve">2013. április 30-ig </t>
  </si>
  <si>
    <t xml:space="preserve">2013. május 1-től </t>
  </si>
  <si>
    <t>d)</t>
  </si>
  <si>
    <t xml:space="preserve">Egyéb kötelező önkormányzati feladatok támogatása </t>
  </si>
  <si>
    <t>II.</t>
  </si>
  <si>
    <t>Óvodapedagógusok támogatása</t>
  </si>
  <si>
    <t xml:space="preserve">2012/2013 tanév </t>
  </si>
  <si>
    <t>2013/2014 tanév</t>
  </si>
  <si>
    <t xml:space="preserve">Bölcsődében és a fogyatékos személyek nappali intézményében elhelyezett gyermekek étkeztetésének támogatása </t>
  </si>
  <si>
    <t xml:space="preserve">Óvodai, iskolai, kollégiumi étkeztetés támogatása </t>
  </si>
  <si>
    <t xml:space="preserve"> A TELEPÜLÉSI ÖNKORMÁNYZATOK EGYES KÖZNEVELÉSI ÉS GYERMEKÉTKEZTETÉSI FELADATAINAK TÁMOGATÁSA </t>
  </si>
  <si>
    <t>III.</t>
  </si>
  <si>
    <t xml:space="preserve">Egyes szociális és gyermekjóléti feladatok támogatása </t>
  </si>
  <si>
    <t xml:space="preserve">Szociális és gyermekjóléti alapszolgáltatások általános feladatai </t>
  </si>
  <si>
    <t xml:space="preserve">Gyermekjóléti központ </t>
  </si>
  <si>
    <t xml:space="preserve">Szociális étkeztetés </t>
  </si>
  <si>
    <t xml:space="preserve">Házi segítségnyújtás </t>
  </si>
  <si>
    <t>e)</t>
  </si>
  <si>
    <t xml:space="preserve">Falugondnoki vagy tanyagondnoki szolgáltatás </t>
  </si>
  <si>
    <t>f)</t>
  </si>
  <si>
    <t xml:space="preserve">Időskorúak nappali intézményi ellátása </t>
  </si>
  <si>
    <t>g)</t>
  </si>
  <si>
    <t xml:space="preserve">Fogyatékos és demens személyek nappali intézményi ellátása </t>
  </si>
  <si>
    <t>h)</t>
  </si>
  <si>
    <t xml:space="preserve">Pszichiátriai és szenvedélybetegek nappali intézményi ellátása </t>
  </si>
  <si>
    <t>i)</t>
  </si>
  <si>
    <t xml:space="preserve">Hajléktalanok nappali intézményi ellátása </t>
  </si>
  <si>
    <t>j)</t>
  </si>
  <si>
    <t xml:space="preserve">Gyermekek napközbeni ellátása </t>
  </si>
  <si>
    <t>k)</t>
  </si>
  <si>
    <t xml:space="preserve">Hajléktalanok átmeneti intézményei </t>
  </si>
  <si>
    <t>l)</t>
  </si>
  <si>
    <t xml:space="preserve">Gyermekek átmeneti intézményei </t>
  </si>
  <si>
    <t xml:space="preserve">Intézmény-üzemeltetési támogatás </t>
  </si>
  <si>
    <t>IV.</t>
  </si>
  <si>
    <t>ebből KÖRNYEZETVÉDELMI ALAP</t>
  </si>
  <si>
    <t xml:space="preserve">Könyvtári, közművelődési és múzeumi feladatok támogatása összesen 
</t>
  </si>
  <si>
    <t>Megyei hatókörű városi múzeumok feladatainak támogatása</t>
  </si>
  <si>
    <t>Megyei könyvtárak feladatainak támogatása</t>
  </si>
  <si>
    <t>Megyeszékhely megyei jogú városok és Szentendre Város Önkormányzatának közművelődési támogatása</t>
  </si>
  <si>
    <t>Települési önkormányzatok támogatása a nyilvános könyvtári ellátási és a közművelődési feladatokhoz</t>
  </si>
  <si>
    <t>Települési önkormányzatok muzeális intézményi feladatainak támogatása</t>
  </si>
  <si>
    <t>Budapest Főváros Önkormányzatának múzeumi, könyvtári és közművelődési támogatása</t>
  </si>
  <si>
    <t>Fővárosi kerületi önkormányzatok közművelődési támogatása</t>
  </si>
  <si>
    <t>Megyei könyvtár kistelepülési könyvtári és közművelődési célú kiegészítő támogatása</t>
  </si>
  <si>
    <t xml:space="preserve">A települési önkormányzatok által fenntartott, illetve támogatott előadó-művészeti szervezetek támogatása </t>
  </si>
  <si>
    <t xml:space="preserve">Színházművészeti szervezetek támogatása </t>
  </si>
  <si>
    <t>A nemzeti minősítésű színházművészeti szervezetek támogatása</t>
  </si>
  <si>
    <t xml:space="preserve">A nemzeti minősítésű színházművészeti szervezetek művészeti támogatása </t>
  </si>
  <si>
    <t>A nemzeti minősítésű színházművészeti szervezetek létesítmény-gazdálkodási célú működési támogatása</t>
  </si>
  <si>
    <t xml:space="preserve">A kiemelt minősítésű színházművészeti szervezetek támogatása </t>
  </si>
  <si>
    <t xml:space="preserve">A kiemelt minősítésű színházművészeti szervezetek művészeti támogatása </t>
  </si>
  <si>
    <t xml:space="preserve">A kiemelt minősítésű színházművészeti szervezetek működési támogatása </t>
  </si>
  <si>
    <t xml:space="preserve">Táncművészeti szervezetek támogatása </t>
  </si>
  <si>
    <t xml:space="preserve">A nemzeti minősítésű táncművészeti szervezetek művészeti támogatása </t>
  </si>
  <si>
    <t>A nemzeti minősítésű táncművészeti szervezetek létesítmény-gazdálkodási célú működési támogatása</t>
  </si>
  <si>
    <t xml:space="preserve">A kiemelt minősítésű táncművészeti szervezetek művészeti támogatása </t>
  </si>
  <si>
    <t>A kiemelt minősítésű táncművészeti szervezetek létesítmény-gazdálkodási célú működési támogatása</t>
  </si>
  <si>
    <t xml:space="preserve">Zeneművészeti szervezetek támogatása </t>
  </si>
  <si>
    <t xml:space="preserve">Zenekarok támogatása </t>
  </si>
  <si>
    <t xml:space="preserve">A nemzeti minősítésű zenekarok támogatása </t>
  </si>
  <si>
    <t xml:space="preserve">A kiemelt minősítésű zenekarok támogatása </t>
  </si>
  <si>
    <t xml:space="preserve">Énekkarok támogatása </t>
  </si>
  <si>
    <t xml:space="preserve">A nemzeti minősítésű énekkarok támogatása </t>
  </si>
  <si>
    <t xml:space="preserve">A kiemelt minősítésű énekkarok támogatása </t>
  </si>
  <si>
    <t xml:space="preserve"> A TELEPÜLÉSI ÖNKORMÁNYZATOK KULTURÁLIS FELADATAINAK TÁMOGATÁSA ÖSSZESEN </t>
  </si>
  <si>
    <t>Üdülőhelyi feladatok támogatása</t>
  </si>
  <si>
    <t>Lakott külterülettel kapcsolatos feladatok támogatása</t>
  </si>
  <si>
    <t>MINDÖSSZESEN:</t>
  </si>
  <si>
    <t>Csobánka Község Önkormányzata</t>
  </si>
  <si>
    <t>Rozmaring</t>
  </si>
  <si>
    <t>Borony Tánccsoport</t>
  </si>
  <si>
    <t>Borony Gy. Tánccsoport</t>
  </si>
  <si>
    <t>Baba-mama</t>
  </si>
  <si>
    <t>Hipp-hopp</t>
  </si>
  <si>
    <t>Vadvirág</t>
  </si>
  <si>
    <t>Énekkar</t>
  </si>
  <si>
    <t>Testületi ülés</t>
  </si>
  <si>
    <t>Cséke</t>
  </si>
  <si>
    <t>Oszoly</t>
  </si>
  <si>
    <t>Prohászka</t>
  </si>
  <si>
    <t>Helyiségek hasznosítása utáni kedvezmény, mentesség                                                                                (Művelődési Ház 3.640 Ft/óra)</t>
  </si>
  <si>
    <t>óra</t>
  </si>
  <si>
    <t>e Ft/ó</t>
  </si>
  <si>
    <t>Csobánkai Polgármesteri Hivatal</t>
  </si>
  <si>
    <t>Óvodáztatási támogatás</t>
  </si>
  <si>
    <t>Egyéb pénzbeni juttatás</t>
  </si>
  <si>
    <t>Közgyógyellátás</t>
  </si>
  <si>
    <t>Normatív ápolási díj</t>
  </si>
  <si>
    <t>Pénzbeni átmeneti segély</t>
  </si>
  <si>
    <t>Pénzbeni temetési segély</t>
  </si>
  <si>
    <t>1/a. számú tájékoztató tábla</t>
  </si>
  <si>
    <t>ÖK + Általános Iskola</t>
  </si>
  <si>
    <t>Területalapú támogatás</t>
  </si>
  <si>
    <t>1/b. számú tájékoztató tábla</t>
  </si>
  <si>
    <t>Csobánka Község Önkormányzatának 2013. évi kiadási terve</t>
  </si>
  <si>
    <t>terv</t>
  </si>
  <si>
    <t xml:space="preserve">Rendszeres személyi juttatás </t>
  </si>
  <si>
    <t xml:space="preserve">Nem rendszeres személyi juttatás </t>
  </si>
  <si>
    <t xml:space="preserve">Külső személyi juttatások </t>
  </si>
  <si>
    <t>Személyi juttatások (1+2+3)</t>
  </si>
  <si>
    <t xml:space="preserve">Munkaadókat terhelő járulékok és szoc.hj. összesen </t>
  </si>
  <si>
    <t>Dologi kiadások ÁFA nélkül (7+21+25+37+38+43+44)</t>
  </si>
  <si>
    <t xml:space="preserve">Készletbeszerzés </t>
  </si>
  <si>
    <t>Élelmiszer beszerzés</t>
  </si>
  <si>
    <t>Irodaszer, nyomtatvány beszerzése</t>
  </si>
  <si>
    <t>Könyv beszerzése</t>
  </si>
  <si>
    <t>Folyóirat beszerzése</t>
  </si>
  <si>
    <t>Egyéb információhordozó beszer.</t>
  </si>
  <si>
    <t>Tüzelőanyagok beszerzése</t>
  </si>
  <si>
    <t>Hajtó- és kenőanyag beszer.</t>
  </si>
  <si>
    <t>Kisértékű tárgyi eszközök, szellemi termékek beszerzése</t>
  </si>
  <si>
    <t>Munkaruha, védőruha, formaruha, egyenruha beszerzése</t>
  </si>
  <si>
    <t>Egyéb anyagbeszerzés</t>
  </si>
  <si>
    <t xml:space="preserve">Kommunikációs szolgáltatások </t>
  </si>
  <si>
    <t>Nem adatátviteli célú távközlési díjak</t>
  </si>
  <si>
    <t>Adatátviteli célú távközl. díjak</t>
  </si>
  <si>
    <t>Egyéb komm.szolgáltatások</t>
  </si>
  <si>
    <t xml:space="preserve">Szolgáltatási kiadások </t>
  </si>
  <si>
    <t>Bérleti és lízing díjak</t>
  </si>
  <si>
    <t>Szállítási szolgáltatás díja</t>
  </si>
  <si>
    <t>Gázenergia-szolgáltatás díja</t>
  </si>
  <si>
    <t>Villamosenergia-szolg. díja</t>
  </si>
  <si>
    <t>Távhő- és melegvíz-szolgáltatás díja</t>
  </si>
  <si>
    <t>Víz- és csatornadíjak</t>
  </si>
  <si>
    <t>Karbantartási, kisjavítási szolgáltatások kiadásai</t>
  </si>
  <si>
    <t>ingatlan karbantart.</t>
  </si>
  <si>
    <t>út karbantart.</t>
  </si>
  <si>
    <t>szerelés</t>
  </si>
  <si>
    <t>fénymásoló karbantart.</t>
  </si>
  <si>
    <t>szgép karbantart.</t>
  </si>
  <si>
    <t>karbantartás- kisjav.</t>
  </si>
  <si>
    <t>Egyéb üzemeltetési, fenntartási szolg. kiadások</t>
  </si>
  <si>
    <t>Biztonsági szolg</t>
  </si>
  <si>
    <t>egyéb be nen sorolható</t>
  </si>
  <si>
    <t>gyepmester, rágcsáló</t>
  </si>
  <si>
    <t>üzemorvos</t>
  </si>
  <si>
    <t>szemét szállítás</t>
  </si>
  <si>
    <t>posta</t>
  </si>
  <si>
    <t>egyéb üzemelt. + 200 E 2012 selejtezés</t>
  </si>
  <si>
    <t>honlap</t>
  </si>
  <si>
    <t xml:space="preserve">Továbbszámlázott (közvetített) szolgáltatások kiadásai </t>
  </si>
  <si>
    <t>Pénzügyi szolgáltatások kiadásai</t>
  </si>
  <si>
    <t>Vásárolt közszolgáltatások</t>
  </si>
  <si>
    <t xml:space="preserve">Kiküldetés, reprezentáció, reklámkiadások </t>
  </si>
  <si>
    <t>Belföldi kiküldetés (alpolg 209 eFt)</t>
  </si>
  <si>
    <t>Külföldi kiküldetés</t>
  </si>
  <si>
    <t>Reprezentáció</t>
  </si>
  <si>
    <t>Reklám és propagandakiadások</t>
  </si>
  <si>
    <t>Szellemi tevékenység teljesítéséhez kapcsolódó kifizetés</t>
  </si>
  <si>
    <t xml:space="preserve">Szellemi tevékenység </t>
  </si>
  <si>
    <t>Könyvvizsg.díj</t>
  </si>
  <si>
    <t>Belső ellenőrzés, adatrögz.</t>
  </si>
  <si>
    <t>Közbeszerzés</t>
  </si>
  <si>
    <t>Egyéb dologi kiadások</t>
  </si>
  <si>
    <t xml:space="preserve">Dologi kiadások ÁFÁ-ja </t>
  </si>
  <si>
    <t xml:space="preserve">Előző évi maradvány visszafizetése </t>
  </si>
  <si>
    <t>Egyéb folyó kiadások (kivéve kamatkiadások, követelés elengedés, tartozásátvállalás és különféle költségvetési befizetések)</t>
  </si>
  <si>
    <t>Tagdíjak, hatósági díjak, érd.hj</t>
  </si>
  <si>
    <t>Adó, illeték, szja cafeteria</t>
  </si>
  <si>
    <t>Díjak befiz (bizt)</t>
  </si>
  <si>
    <t>Bankktg</t>
  </si>
  <si>
    <t xml:space="preserve">Kamatkiadások </t>
  </si>
  <si>
    <t xml:space="preserve">Követelés elengedés, tartozásátvállalás kiadásai </t>
  </si>
  <si>
    <t>Dologi és egyéb folyó kiadások összesen                                                               (06+45+46+47+48+49)</t>
  </si>
  <si>
    <t>Irányító szerv alá tartozó költségvetési szervnek folyósított működési támogatás (INTÉZMÉNY FINANSZÍROZÁS)</t>
  </si>
  <si>
    <t xml:space="preserve">Támogatásértékű működési kiadások összesen </t>
  </si>
  <si>
    <t xml:space="preserve">Előző évi működési célú pénzmaradvány átadás összesen </t>
  </si>
  <si>
    <t xml:space="preserve">Működési célú pénzeszközátadások államháztartáson kívülre összesen </t>
  </si>
  <si>
    <t>Bursa Hungarica (Kt hat alapján 600 E Ft)</t>
  </si>
  <si>
    <t>Pomáz Tűzoltóság (tagdíj)</t>
  </si>
  <si>
    <t>Pomáz Orvosi Ügyelet (47880 Ft*12 hó)</t>
  </si>
  <si>
    <t>Iskolaorvosi ellát. (OEP tám 7,7 E Ft/hótovább)</t>
  </si>
  <si>
    <t>Családsegítő szolg. Pomáz (Szt Miklós szerz sz.)</t>
  </si>
  <si>
    <t>Kisebbségi ÖK (214 E Ft/év/ÖK)</t>
  </si>
  <si>
    <t>Duna-Vértes Hull.gazd szerz.sz.</t>
  </si>
  <si>
    <t>Gyermekorvosi rendtám (90 E Ft/hó)</t>
  </si>
  <si>
    <t>Civilszerv. tám</t>
  </si>
  <si>
    <t>Bírósági kötelezés</t>
  </si>
  <si>
    <t>Hanfland ér.hj</t>
  </si>
  <si>
    <t>Hat.kötelezés</t>
  </si>
  <si>
    <t xml:space="preserve">Társadalom-, szociálpolitikai és egyéb juttatás, támogatás  </t>
  </si>
  <si>
    <t>Rendsz. szoc segély. Szt 37/B §1 b</t>
  </si>
  <si>
    <t>Rendszeres szoc segély. eg.kár.rész</t>
  </si>
  <si>
    <t>Rendelkezésre állási támogatás</t>
  </si>
  <si>
    <t>Bérpótló juttatás</t>
  </si>
  <si>
    <t>Normatív lakásfenntartási tám</t>
  </si>
  <si>
    <t>Egyéb ápolási díj</t>
  </si>
  <si>
    <t>Normatív rendszeres gyermekvédelmi tám</t>
  </si>
  <si>
    <t>Kiegészítő gyermvéd tám</t>
  </si>
  <si>
    <t>Rendkívüli gyermekvédelmi támogatás</t>
  </si>
  <si>
    <t>Egyéb önk.rend. megáll juttatás</t>
  </si>
  <si>
    <t>Közcélú foglalkoztatás</t>
  </si>
  <si>
    <t>Term.nyújtott rendsz.szoc.seg.</t>
  </si>
  <si>
    <t>Adósságkez.termnyújtott tám</t>
  </si>
  <si>
    <t>Term.nyújtott átmen.szoc.seg.</t>
  </si>
  <si>
    <t>Egyéb működési célú támogatások, kiadások pénzforgalom nélküli kiadások nélkül összesen (51+..+55)</t>
  </si>
  <si>
    <t>Működési céltartalék és általános tartalék</t>
  </si>
  <si>
    <t>Egyéb pénzforgalom nélküli kiadások</t>
  </si>
  <si>
    <t>Egyéb működési célú támogatások, kiadások összesen                                                                                               (51+...+58)</t>
  </si>
  <si>
    <t xml:space="preserve">Ellátottak pénzbeli juttatásai </t>
  </si>
  <si>
    <t>Működési kiadások összesen (4+5+50+59+60)</t>
  </si>
  <si>
    <t>Felújítás (ÁFA-val)</t>
  </si>
  <si>
    <t xml:space="preserve">Intézményi  beruházási kiadások </t>
  </si>
  <si>
    <t xml:space="preserve">Irányító szerv alá tartozó költségvetési szervnek folyósított felhalmozási támogatás </t>
  </si>
  <si>
    <t xml:space="preserve">Támogatásértékű felhalmozási kiadások </t>
  </si>
  <si>
    <t xml:space="preserve">Felhalmozási célú garancia- és kezességvállalásból származó kifizetés </t>
  </si>
  <si>
    <t xml:space="preserve">Előző évi felhalmozási célú  pénzmaradvány átadás összesen </t>
  </si>
  <si>
    <t xml:space="preserve">Felhalmozási célú pénzeszközátadások </t>
  </si>
  <si>
    <t>Felhalmozási kiadások összesen (62+….+69)</t>
  </si>
  <si>
    <t xml:space="preserve">Támogatási kölcsönök nyújtása és törlesztése összesen </t>
  </si>
  <si>
    <t>Költségvetési kiadások (61+70+71)</t>
  </si>
  <si>
    <t xml:space="preserve">Rövid lejáratú hitelek törlesztése </t>
  </si>
  <si>
    <t xml:space="preserve">Likvid hitelek törlesztése </t>
  </si>
  <si>
    <t xml:space="preserve">Hosszú lejáratú hitelek törlesztése </t>
  </si>
  <si>
    <t xml:space="preserve">Forgatási célú belföldi értékpapírok beváltása </t>
  </si>
  <si>
    <t xml:space="preserve">Forgatási célú értékpapírok vásárlása   </t>
  </si>
  <si>
    <t xml:space="preserve">Befektetési célú belföldi értékpapírok beváltása </t>
  </si>
  <si>
    <t xml:space="preserve">Befektetési célú értékpapírok vásárlása </t>
  </si>
  <si>
    <t xml:space="preserve">Befektetési célú külföldi értékpapírok beváltása </t>
  </si>
  <si>
    <t xml:space="preserve">Hiteltörlesztés külföldre </t>
  </si>
  <si>
    <t xml:space="preserve">Egyéb finanszírozás kiadásai </t>
  </si>
  <si>
    <t>Finanszírozási kiadások (73+…+82)</t>
  </si>
  <si>
    <t>Tárgyévi kiadások          (72+83)</t>
  </si>
  <si>
    <t>Csobánka Község Önkormányzat költségvetési szervei engedélyezett álláshelyeinek száma</t>
  </si>
  <si>
    <t>Polgármesteri Hivatal</t>
  </si>
  <si>
    <t>Védőnői Szolgálat</t>
  </si>
  <si>
    <t>Felújítási kiadások előirányzata felújításonként</t>
  </si>
  <si>
    <t>I/1. Közhatalmi bevételek (2.1.+…+2.4.)</t>
  </si>
  <si>
    <t>III. Támogatások, kiegészítések (5.1+…+5.7.)</t>
  </si>
  <si>
    <t>Ált. működéshez és ágazati feladathoz kapcsolódó támogatások</t>
  </si>
  <si>
    <t>VI. Felhalmozási célú bevételek (8.1+8.2.+8.3.)</t>
  </si>
  <si>
    <t>Felhalmozási célú pénzeszköz átvétel államháztartáson kívülről</t>
  </si>
  <si>
    <t xml:space="preserve">  Felhalmozási célú finanszírozási bevételek</t>
  </si>
  <si>
    <t xml:space="preserve"> - Szociális, rászorultság jellegű ellátások</t>
  </si>
  <si>
    <t xml:space="preserve">     - Működési célú pénzeszköz átadás államháztartáson kívülre</t>
  </si>
  <si>
    <t xml:space="preserve">     - Garancia és kezességvállalásból származó kifizetés</t>
  </si>
  <si>
    <t xml:space="preserve">     - Kamatkiadások</t>
  </si>
  <si>
    <t xml:space="preserve">Beruházások </t>
  </si>
  <si>
    <t xml:space="preserve">     2.3-ból  - Felhalmozási célú pénzeszköz átadás államháztartáson kívülre</t>
  </si>
  <si>
    <t xml:space="preserve">  - EU-s forrásból finanszírozott támogatással megvalósuló programok, projektek kiadásai</t>
  </si>
  <si>
    <t xml:space="preserve">  - Lakásépítés</t>
  </si>
  <si>
    <t xml:space="preserve">  - Lakástámogatás</t>
  </si>
  <si>
    <t xml:space="preserve">  - Pénzügyi befektetések kiadásai</t>
  </si>
  <si>
    <t xml:space="preserve">  - Felhalmozási célú pénzeszközátadás államháztartáson belülre</t>
  </si>
  <si>
    <t xml:space="preserve">  - EU-s forrásból finanszírozott támogatással megvalósuló programok, projektek
    önkormányzati hozzájárulásának kiadásai</t>
  </si>
  <si>
    <t>III. Tartalékok (3.1.+3.2)</t>
  </si>
  <si>
    <t>KÖLTSÉGVETÉSI KIADÁSOK ÖSSZESEN: (1+2+3+4+5)</t>
  </si>
  <si>
    <t>Felhalmozási célú pénzügyi műveletek kiadások</t>
  </si>
  <si>
    <t>Működési célú finanszírozási kiadások</t>
  </si>
  <si>
    <t>V. Finanszírozási kiadások (7.1.+7.2.)</t>
  </si>
  <si>
    <t>II. Felhalmozási költségvetés kiadásai (2.1+…+2.7)</t>
  </si>
  <si>
    <t>I. Működési költségvetés kiadásai (1.1+…+1.5.)</t>
  </si>
  <si>
    <t>9.1. melléklet a ……/2013. (….) önkormányzati rendelethez</t>
  </si>
  <si>
    <t>Működési támogatás államháztartáson belülről</t>
  </si>
  <si>
    <t xml:space="preserve"> - ebből EU támogatás</t>
  </si>
  <si>
    <t>Felhalmozási támogatás államháztartáson belülről</t>
  </si>
  <si>
    <t>Osztalék,  hozambevétel</t>
  </si>
  <si>
    <t>II. Átvett pénzeszközök  államháztartáson belülről (2.1.+2.4.)</t>
  </si>
  <si>
    <t>III. Átvett pénzeszköz államháztartáson kívülről (3.1.+3.2.)</t>
  </si>
  <si>
    <t>V. Önkormányzati támogatás</t>
  </si>
  <si>
    <t>VI. Finanszírozási bevételek (7.1.+7.2.)</t>
  </si>
  <si>
    <t>Vállalkozási maradvány igénybevétele</t>
  </si>
  <si>
    <t>VII. Függő, átfutó, kiegyenlítő bevételek</t>
  </si>
  <si>
    <t>BEVÉTELEK ÖSSZESEN: (6+7+8)</t>
  </si>
  <si>
    <t>Költségvetési bevételek összesen (1+…+5)</t>
  </si>
  <si>
    <t xml:space="preserve"> - ebből EU-s forrásból tám. megvalósuló programok, projektek kiadásai</t>
  </si>
  <si>
    <t>III. Kölcsön nyújtása</t>
  </si>
  <si>
    <t>KIADÁSOK ÖSSZESEN: (1+2+3+4)</t>
  </si>
  <si>
    <t>II. Felhalmozási költségvetés kiadásai (2.1+…+2.4)</t>
  </si>
  <si>
    <t>IV. Függő, átfutó, kiegyenlítő kiadások</t>
  </si>
  <si>
    <t>9.5. melléklet a ……/2013. (….) önkormányzati rendelethez</t>
  </si>
  <si>
    <t>Költségvetési bevételek összesen (1+…+4)</t>
  </si>
  <si>
    <t>BEVÉTELEK ÖSSZESEN: (5+6+7)</t>
  </si>
  <si>
    <t>V. Finanszírozási bevételek (6.1.+6.2.)</t>
  </si>
  <si>
    <t>VI. Függő, átfutó, kiegyenlítő bevételek</t>
  </si>
  <si>
    <t>IV. Önkormányzati támogatás</t>
  </si>
  <si>
    <t>Adatszolgáltatás 
az elismert tartozásállományról</t>
  </si>
  <si>
    <t>2013. előtti kifizetés</t>
  </si>
  <si>
    <t>2015. 
után</t>
  </si>
  <si>
    <t>Többéves kihatással járó döntések számszerűsítése évenkénti bontásban és összesítve célok szerint</t>
  </si>
  <si>
    <t>Működési célú finanszírozási kiadások
(hiteltörlesztés, értékpapír vásárlás, stb.)</t>
  </si>
  <si>
    <t>Felhalmozási célú finanszírozási kiadások
(hiteltörlesztés, értékpapír vásárlás, stb.)</t>
  </si>
  <si>
    <t>Az önkormányzat által adott közvetett támogatások
(kedvezmények)</t>
  </si>
  <si>
    <t>Eszközök hasznosítása utáni kedvezmény, mentesség</t>
  </si>
  <si>
    <t>Támogatások , kiegészítések</t>
  </si>
  <si>
    <t>Átvett pénzeszközök  Áh. belülrül</t>
  </si>
  <si>
    <t>Átvett pénzeszközök  Áh. kívülről</t>
  </si>
  <si>
    <t>Felhalmozási bevételek</t>
  </si>
  <si>
    <t xml:space="preserve">Kölcsön visszatérülése </t>
  </si>
  <si>
    <t>Finanszírozási bevételek</t>
  </si>
  <si>
    <t xml:space="preserve"> Egyéb működési célú kiadások</t>
  </si>
  <si>
    <t>Kölcsön nyújtása</t>
  </si>
  <si>
    <t>Finanszírozási kiadások</t>
  </si>
  <si>
    <t>B E V É T E L E K</t>
  </si>
  <si>
    <t>Sor-szám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</si>
  <si>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</si>
  <si>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</si>
  <si>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</si>
  <si>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</si>
  <si>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</si>
  <si>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</si>
  <si>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</si>
  <si>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</si>
  <si>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</si>
  <si>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</si>
  <si>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</si>
  <si>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</si>
  <si>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</si>
  <si>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</si>
  <si>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</si>
  <si>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</si>
  <si>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</si>
  <si>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</si>
  <si>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</si>
  <si>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</si>
  <si>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</si>
  <si>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</si>
  <si>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</si>
  <si>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</si>
  <si>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</si>
  <si>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</si>
  <si>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</si>
  <si>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</si>
  <si>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</si>
  <si>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</si>
  <si>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K I A D Á S O K</t>
  </si>
  <si>
    <t>Kiadási jogcímek</t>
  </si>
  <si>
    <t>Személyi  juttatások</t>
  </si>
  <si>
    <t>Tartalékok</t>
  </si>
  <si>
    <t>Összesen</t>
  </si>
  <si>
    <t>Jogcím</t>
  </si>
  <si>
    <t>Összesen:</t>
  </si>
  <si>
    <t>01</t>
  </si>
  <si>
    <t xml:space="preserve">  ………...…………        </t>
  </si>
  <si>
    <t>Ezer forintban !</t>
  </si>
  <si>
    <t>Előirányzat-csoport, kiemelt előirányzat megnevezése</t>
  </si>
  <si>
    <t>Előirányzat</t>
  </si>
  <si>
    <t>Bevételek</t>
  </si>
  <si>
    <t>Intézményi működési bevételek</t>
  </si>
  <si>
    <t>Helyi adók</t>
  </si>
  <si>
    <t>Csobánka község Önkormányzata Képviselő-testületének</t>
  </si>
  <si>
    <t xml:space="preserve">   Helyi, nemzetiségi önkormányzattól, intézménytől átvett pénzeszköz</t>
  </si>
  <si>
    <t>Szerkezetátalakítási tartalék</t>
  </si>
  <si>
    <t>6.3</t>
  </si>
  <si>
    <t>Működési célú finanszírozási bevételek (ktgvetési pénzm.)</t>
  </si>
  <si>
    <t>Hitel felvétel (minuszos számla egyenleg)</t>
  </si>
  <si>
    <t>BEVÉTELEK ÖSSZESEN: (10+11+12)</t>
  </si>
  <si>
    <t>KIADÁSOK ÖSSZESEN: (6+7+8)</t>
  </si>
  <si>
    <t xml:space="preserve">Óvodapedagógusok, és az óvodapedagógusok nevelő munkáját közvetlenül segítők bértámogatása 
</t>
  </si>
  <si>
    <t xml:space="preserve">Óvodaműködtetési támogatás </t>
  </si>
  <si>
    <t xml:space="preserve">Ingyenes és kedvezményes gyermekétkeztetés támogatása </t>
  </si>
  <si>
    <r>
      <t>Óvodapedagógusok nevelő munkáját közvetlenül segítők támogatása</t>
    </r>
    <r>
      <rPr>
        <i/>
        <sz val="10"/>
        <rFont val="Times New Roman"/>
        <family val="1"/>
        <charset val="238"/>
      </rPr>
      <t xml:space="preserve"> </t>
    </r>
  </si>
  <si>
    <t>2014. évi előirányzat</t>
  </si>
  <si>
    <t>Gyermekjóléti Szolgálat</t>
  </si>
  <si>
    <t>Önkormányzai ingatlan, és vagyoni értékű jog értékesítése, hasznosítása</t>
  </si>
  <si>
    <t xml:space="preserve">   Hosszú lejáratú hitelek kölcsönök felvétele</t>
  </si>
  <si>
    <t>II. Átengedett központi adók (2012-ben szja is)</t>
  </si>
  <si>
    <t>Egyéb támogatás (2012-ben adósság konszolidáció)</t>
  </si>
  <si>
    <t>2014/2015 tanév</t>
  </si>
  <si>
    <t>Gyermekétkeztetés támogatása</t>
  </si>
  <si>
    <t xml:space="preserve">A finanszírozás szempontjából elismert  dolgozók bértámogatása </t>
  </si>
  <si>
    <t xml:space="preserve">Társulás által fenntartott óvodákba bejáró gyermekek utaztatásának támogatása 
</t>
  </si>
  <si>
    <t>cím</t>
  </si>
  <si>
    <t>Települési önkormányzatok köznevelési feladatainak egyéb támogatása</t>
  </si>
  <si>
    <t>4. számú tájékoztató tábla</t>
  </si>
  <si>
    <t>3. számú tájékoztató tábla</t>
  </si>
  <si>
    <t>Az általános működés és ágazati feladatok támogatásának alakulása jogcímenként</t>
  </si>
  <si>
    <t>Beszámítás összege (2015 kiegészítő támogatás)</t>
  </si>
  <si>
    <t>(1)</t>
  </si>
  <si>
    <t>(2)</t>
  </si>
  <si>
    <t>(3)</t>
  </si>
  <si>
    <t>(8)</t>
  </si>
  <si>
    <t>Pedagógus II. kategória kieg. bértámogatás</t>
  </si>
  <si>
    <t xml:space="preserve"> Helyi önkormányzat által felhasználható központosított előirányzatok</t>
  </si>
  <si>
    <t xml:space="preserve">A TELEPÜLÉSI ÖNKORMÁNYZATOK SZOCIÁLIS  ÉS GYERMEKJÓLÉTI FELADATAINAK TÁMOGATÁSA ÖSSZESEN </t>
  </si>
  <si>
    <t>Csobogó sétány játszótér (391/2 hrsz)</t>
  </si>
  <si>
    <t>karbantartás</t>
  </si>
  <si>
    <t>tornaszoba</t>
  </si>
  <si>
    <t xml:space="preserve">     - Elvonások</t>
  </si>
  <si>
    <t>Működési célú pénzeszköz átadás államháztatáson belülre</t>
  </si>
  <si>
    <t>Egyéb működési célú támogatások államháztartáson kívülre</t>
  </si>
  <si>
    <t>Céltartalék (közvilágítás)</t>
  </si>
  <si>
    <t>Áru- és készletértékesítés / közvetített szolgáltatás</t>
  </si>
  <si>
    <t>Községgazdálkodás</t>
  </si>
  <si>
    <t xml:space="preserve"> Környezetvédelmi Intézkedési Terve</t>
  </si>
  <si>
    <t>Kivitelezés tervezett kezdése</t>
  </si>
  <si>
    <t>ÁFA</t>
  </si>
  <si>
    <t>Felújítások bruttó értéke</t>
  </si>
  <si>
    <t>Beruházási (felhalmozási) kiadások előirányzata feladatonként</t>
  </si>
  <si>
    <t>Beruházások bruttó értéke</t>
  </si>
  <si>
    <t>2017.</t>
  </si>
  <si>
    <r>
      <t xml:space="preserve">Külső forrásból fedezhető működési hiány  </t>
    </r>
    <r>
      <rPr>
        <sz val="7"/>
        <rFont val="Times New Roman"/>
        <family val="1"/>
        <charset val="238"/>
      </rPr>
      <t>(2.1. melléklet 3. oszlop 27. sor)</t>
    </r>
  </si>
  <si>
    <r>
      <t xml:space="preserve">Külső forrásból fedezhető felhalmozási hiány  </t>
    </r>
    <r>
      <rPr>
        <sz val="7"/>
        <rFont val="Times New Roman"/>
        <family val="1"/>
        <charset val="238"/>
      </rPr>
      <t>(2.2. melléklet 3. oszlop 30. sor)</t>
    </r>
  </si>
  <si>
    <t>Külső forrásból fedezhető összes hiány (1+2)</t>
  </si>
  <si>
    <t>Csobánka Község Önkormányzat</t>
  </si>
  <si>
    <t>szakfeladat/feladat-ellátási hely</t>
  </si>
  <si>
    <t>munkakör</t>
  </si>
  <si>
    <t>álláshely száma</t>
  </si>
  <si>
    <t>választott tisztségviselők</t>
  </si>
  <si>
    <t>polgármester</t>
  </si>
  <si>
    <t>1 fő</t>
  </si>
  <si>
    <t>alpolgármester</t>
  </si>
  <si>
    <t>város- és községgazdálkodás</t>
  </si>
  <si>
    <t>(munkavállalók - Mt. szerinti alkalmazottak)</t>
  </si>
  <si>
    <t>karbantartó</t>
  </si>
  <si>
    <t>2 fő</t>
  </si>
  <si>
    <t>takarító</t>
  </si>
  <si>
    <t>0,5 fő</t>
  </si>
  <si>
    <t>(Kjt. szerinti közalkalmazott)</t>
  </si>
  <si>
    <t>takarító és konyhai kisegítő</t>
  </si>
  <si>
    <t>közművelődési igazgatási ügyintéző</t>
  </si>
  <si>
    <t>védőnő</t>
  </si>
  <si>
    <t>köztisztviselők</t>
  </si>
  <si>
    <t>(Kttv. szerint)</t>
  </si>
  <si>
    <t>hivatalvezető</t>
  </si>
  <si>
    <t>9,75 fő</t>
  </si>
  <si>
    <t>közalkalmazottak</t>
  </si>
  <si>
    <t>(Kjt. szerint)</t>
  </si>
  <si>
    <t>óvodavezető</t>
  </si>
  <si>
    <t>óvodapedagógus</t>
  </si>
  <si>
    <t>pedagógiai asszisztens</t>
  </si>
  <si>
    <t>dajka</t>
  </si>
  <si>
    <t>óvodatitkár</t>
  </si>
  <si>
    <t>5. számú tájékoztató tábla</t>
  </si>
  <si>
    <t xml:space="preserve">Vis maior támogatás </t>
  </si>
  <si>
    <t xml:space="preserve">   Egyéb felhalmozási támogatás államháztartáson belülről (vis maior)</t>
  </si>
  <si>
    <t>A HELYI ÖNKORMÁNYZATOK MŰKÖDÉSÉNEK ÁLTALÁNOS TÁMOGATÁSA ÖSSZESEN</t>
  </si>
  <si>
    <t xml:space="preserve">   -Pénzforg.nélk.kiad/  Elvonások</t>
  </si>
  <si>
    <t>Csobánkai Sportegyesület</t>
  </si>
  <si>
    <t>2013. évről áthúzódó bérkompenzáció</t>
  </si>
  <si>
    <t>E-útdíj bevezetésvel kapcsolatos bevételkiesés ellentételezése</t>
  </si>
  <si>
    <t>2016. évi terv</t>
  </si>
  <si>
    <t>2018. évi előirányzat</t>
  </si>
  <si>
    <t xml:space="preserve">     - Működési támogatás átadás (Civil Alap)</t>
  </si>
  <si>
    <t>udvaron lévő szőlőprés felújítás</t>
  </si>
  <si>
    <t xml:space="preserve">l/2. Közterületi fák karbantartása, fenntartása  </t>
  </si>
  <si>
    <t xml:space="preserve">m/1. Veszélyes hulladékok összegyűjtése és elszállítása </t>
  </si>
  <si>
    <t>n/1. Tiszta Udvar Rendes Ház pályázat, annak keretében elismerő tábla elhelyezésének lehetősége</t>
  </si>
  <si>
    <t>Előző évről áthúzódó bérkompoenzáció</t>
  </si>
  <si>
    <t>A köznevelési intézmények működétetéséhez kapcsolódó támogatás</t>
  </si>
  <si>
    <t xml:space="preserve">Működési clű költségvetési támogatások és kiegészítő támogatások </t>
  </si>
  <si>
    <t>Fejezeti tartalékból adható rendkívüli támogatás</t>
  </si>
  <si>
    <t>2015. évi bérkompenzáció</t>
  </si>
  <si>
    <t>A helyi önk.szoc.célú tűzifavásárláshoz kapcs.kieg.támogatás</t>
  </si>
  <si>
    <t>Szociális ágazati pótlék kieg.támogatás</t>
  </si>
  <si>
    <t>MINDÖSSZESEN</t>
  </si>
  <si>
    <t>Felhalmozási célú önkormányzati támogatások</t>
  </si>
  <si>
    <t xml:space="preserve">dr. Kiss Annamária </t>
  </si>
  <si>
    <t>Fogorvosi ellátás támogatása</t>
  </si>
  <si>
    <t>A rászoruló gyermekek intézményen kívüli szünidei étkeztetésének támogatása</t>
  </si>
  <si>
    <t>2018.</t>
  </si>
  <si>
    <t>2019. évi előirányzat</t>
  </si>
  <si>
    <t>Áru- és készletértékesítés / közvetett szolgáltatás</t>
  </si>
  <si>
    <t>Költségvetési szerv
megnevezése</t>
  </si>
  <si>
    <t>karácsonyi díszvilágítás új</t>
  </si>
  <si>
    <t>Nádas utcai híd</t>
  </si>
  <si>
    <t>forintban</t>
  </si>
  <si>
    <t xml:space="preserve">víz bevezetés </t>
  </si>
  <si>
    <t xml:space="preserve">Hivatal - Fő út 1. (618/1 hrsz) </t>
  </si>
  <si>
    <t xml:space="preserve">Hivatal  - Fő út 1. (618/1 hrsz) </t>
  </si>
  <si>
    <t>2019.</t>
  </si>
  <si>
    <t>Csobánka Község Önkormányzat adósságot keletkeztető ügyletekből 
és kezességvállalásokból fennálló kötelezettségei</t>
  </si>
  <si>
    <t>gondnok</t>
  </si>
  <si>
    <t>3 fő</t>
  </si>
  <si>
    <t>Baross Péter Közösségi Ház és Könyvtár
(Kjt. szerinti közalkalmazott)</t>
  </si>
  <si>
    <t>családsegítő</t>
  </si>
  <si>
    <t>Házi segítségnyújtás</t>
  </si>
  <si>
    <t>szociális gondozó</t>
  </si>
  <si>
    <t>sorszám</t>
  </si>
  <si>
    <t>hrsz.</t>
  </si>
  <si>
    <t>munkanem</t>
  </si>
  <si>
    <t>javasolt előirányzat</t>
  </si>
  <si>
    <t>664/2</t>
  </si>
  <si>
    <t>Középületek, közösségi terek</t>
  </si>
  <si>
    <t>391/2</t>
  </si>
  <si>
    <t xml:space="preserve">vízbevezetés </t>
  </si>
  <si>
    <t>618/1</t>
  </si>
  <si>
    <t>udvaron lévő szőlőprés felújítása</t>
  </si>
  <si>
    <t>Béke út 4.</t>
  </si>
  <si>
    <t>Civil Alap</t>
  </si>
  <si>
    <t>Önszerveződő közösségek támogatása</t>
  </si>
  <si>
    <t>Sportfeladatok ellátása</t>
  </si>
  <si>
    <t>2018. évi 
terv</t>
  </si>
  <si>
    <t>2019. évi 
terv</t>
  </si>
  <si>
    <t>2017. évi
terv</t>
  </si>
  <si>
    <t>I.1.  jogcímhez kapcsolódó kiegészítő támogatás</t>
  </si>
  <si>
    <t>óvodapedagógusok elismert létszáma (pótlólagos összeg)</t>
  </si>
  <si>
    <t>Csobogó sétány - játszótér (391/2 hrsz)</t>
  </si>
  <si>
    <t>a 2018. évi költségvetés Környezetvédelmi Alapjának felhasználására</t>
  </si>
  <si>
    <t>2020. évi előirányzat</t>
  </si>
  <si>
    <t>2018.01.01-jétől</t>
  </si>
  <si>
    <t>Nettó</t>
  </si>
  <si>
    <t>Bruttó</t>
  </si>
  <si>
    <t>a/1. Patakmeder tisztítása, kotrása - patak állapotjavításához kapcsolódó lakossági akció</t>
  </si>
  <si>
    <t>b/2. Rágcsálómentesítés</t>
  </si>
  <si>
    <t>b/3. Közterületi műtárgyak (hulladékgyűjtők, padok, utcatáblák, turisztikai táblák) telepítése, javítása</t>
  </si>
  <si>
    <t>h/1.Szabad-felhasználású pályázati alap környezetvédelemi akciók támogatására – pályázat házi komposztálóra</t>
  </si>
  <si>
    <t>h/2. Pályázati alap települési környezetvédelmi témájú pályázatok meghirdetésére, lakosság szemléletformálására, pályázatokhoz szükséges önerő biztosítására</t>
  </si>
  <si>
    <t>k/1. Özönnövények és allergén növények elleni védekezés (japán keserűfű és parlagfű elleni kampányok)</t>
  </si>
  <si>
    <t>l/1. Virágosítás, közterület zöldítés</t>
  </si>
  <si>
    <t>m/2. Használt étolaj és elem begyűjtése</t>
  </si>
  <si>
    <t>2018. évi Környezetvédelmi Alap</t>
  </si>
  <si>
    <t>Fő út 61-63. sz. alatti bérlakások</t>
  </si>
  <si>
    <t>Fő út 61-63. sz. alatti bérlakások (664/2 hrsz)</t>
  </si>
  <si>
    <t>tető csere</t>
  </si>
  <si>
    <t>játékok minősítése</t>
  </si>
  <si>
    <t xml:space="preserve">új játék vásárlás (játszótér, óvoda) </t>
  </si>
  <si>
    <t>homok pótlása</t>
  </si>
  <si>
    <t>Óvoda-Fő út 11.</t>
  </si>
  <si>
    <t>elavult játék bontása, elszállítás</t>
  </si>
  <si>
    <t>karácsonyi díszvilágítás beüzemelés</t>
  </si>
  <si>
    <t>tárgyaló bútorok</t>
  </si>
  <si>
    <t xml:space="preserve"> + közösségi színtér homlokzati feliratok</t>
  </si>
  <si>
    <t>hátsó udvar füvesítése</t>
  </si>
  <si>
    <t>karácsonyi díszvilágítás beüzemelése</t>
  </si>
  <si>
    <t>közösségi színtér homlokzati feliratok</t>
  </si>
  <si>
    <t>hátsó udvar fűvesítése</t>
  </si>
  <si>
    <t xml:space="preserve">hidak (Fő tér, játszótér, </t>
  </si>
  <si>
    <t>hidak (Fő tér, játszótér, gyermekorvosi, Kukorica köz)</t>
  </si>
  <si>
    <t>Közösségi Tér és Könyvtár -  Béke út 4. (961/3 hrsz)</t>
  </si>
  <si>
    <t>vizesblokkok felújítása (önerő)</t>
  </si>
  <si>
    <t>Hétvezér Park (406/153 hrsz.)</t>
  </si>
  <si>
    <t>mezitlábas park kiépítése</t>
  </si>
  <si>
    <t>felülvizsgálatok (Hivatal, Óvoda, Közösségi Tér)</t>
  </si>
  <si>
    <t>031/4 hrsz. terület rendezés</t>
  </si>
  <si>
    <t>031/4 hrsz. Traktor garázs, fedett szín</t>
  </si>
  <si>
    <t>forgalomszabályozási terv</t>
  </si>
  <si>
    <t>Fő tér burkolat felújítás</t>
  </si>
  <si>
    <t>Csiperke utca</t>
  </si>
  <si>
    <t xml:space="preserve">telekalakítások (járulékos költségek) </t>
  </si>
  <si>
    <t>Bölcsödei feladatellátás</t>
  </si>
  <si>
    <t>önerő</t>
  </si>
  <si>
    <t>telekalakítás + pályázati önerő</t>
  </si>
  <si>
    <t>járdák telekalakítás + pályázati önerő</t>
  </si>
  <si>
    <t xml:space="preserve"> ebből: nettó érték</t>
  </si>
  <si>
    <t xml:space="preserve"> ebből: ÁFA</t>
  </si>
  <si>
    <t>Felhalmozási célú bevételek</t>
  </si>
  <si>
    <t>Bérlemények</t>
  </si>
  <si>
    <t>Csobogó sétány (játszótér)</t>
  </si>
  <si>
    <t>új játék vásárlás (játszótér, óvoda)</t>
  </si>
  <si>
    <t>homok pótlás</t>
  </si>
  <si>
    <t>Fő út 11. (óvoda)</t>
  </si>
  <si>
    <t>Fő út 1. (Hivatal)</t>
  </si>
  <si>
    <t>gyermekorvosi, Kukorica köz)</t>
  </si>
  <si>
    <t>vasbeton szerkezet tervezés, építés</t>
  </si>
  <si>
    <t>tornaszoba felújítás (önerő)</t>
  </si>
  <si>
    <t>(Közösségi Tér és Könyvtár)</t>
  </si>
  <si>
    <t>Hétvezér Park</t>
  </si>
  <si>
    <t>406/153</t>
  </si>
  <si>
    <t>mezitlábas park</t>
  </si>
  <si>
    <t>villám és érintésvédelem</t>
  </si>
  <si>
    <t>031/4 hrsz</t>
  </si>
  <si>
    <t>031/4</t>
  </si>
  <si>
    <t>terület rendezése</t>
  </si>
  <si>
    <t>traktor garázs, fedett szín</t>
  </si>
  <si>
    <t>település</t>
  </si>
  <si>
    <t>terveztetés</t>
  </si>
  <si>
    <t>Fő tér</t>
  </si>
  <si>
    <t>747/2</t>
  </si>
  <si>
    <t>burkolat felújítás</t>
  </si>
  <si>
    <t xml:space="preserve">bölcsődei feladatellátás </t>
  </si>
  <si>
    <t>járdák</t>
  </si>
  <si>
    <t>összesen:</t>
  </si>
  <si>
    <t>2. sz. tájékoztató tábla</t>
  </si>
  <si>
    <t>K I M U T A T Á S
a 2018. évi működési célú pénzeszközátadásokról, céljellegű támogatásokról</t>
  </si>
  <si>
    <t>2017. évi   teljesítés</t>
  </si>
  <si>
    <t>TPA Alap</t>
  </si>
  <si>
    <t>Településképi Pályázati Alap</t>
  </si>
  <si>
    <t>Gördülő költségvetési terv 2018-2020 évekre</t>
  </si>
  <si>
    <t>2020. évi 
terv</t>
  </si>
  <si>
    <t xml:space="preserve">I.6. </t>
  </si>
  <si>
    <t>Polgármesteri illetmény támogatása</t>
  </si>
  <si>
    <t>2017. évi terv</t>
  </si>
  <si>
    <t>2018. évi
terv</t>
  </si>
  <si>
    <t xml:space="preserve">   Államháztartáson belüli megelőlegezés visszafizetése</t>
  </si>
  <si>
    <t>b/1. Az Ök. 2018. évi fejlesztési, felújítási, karbantartási terve szerinti kiadásokra (5db homok- és sótároló láda)</t>
  </si>
  <si>
    <t xml:space="preserve">  Államháztartáson belüli megelőlegezés visszafizetése</t>
  </si>
  <si>
    <t>Államháztartáson belüli megelőlegezés visszautalása</t>
  </si>
  <si>
    <t>Előirányzat-felhasználási terv
2018. évre</t>
  </si>
  <si>
    <t>Komplex felújítási-fejlesztési terv - 2018.</t>
  </si>
  <si>
    <t>12 fő</t>
  </si>
  <si>
    <t>6 fő</t>
  </si>
  <si>
    <t>2018. évi 
eredeti előirányzat</t>
  </si>
  <si>
    <t>2018. évi 
módosított előirányzat</t>
  </si>
  <si>
    <t>2018. évi 
módosított előirányzat
(bruttó)</t>
  </si>
  <si>
    <t>2018. évi 
módosított 
előirányzat</t>
  </si>
  <si>
    <t>2018. évi 
eredeti
előirányzat</t>
  </si>
  <si>
    <t>Elvonások</t>
  </si>
  <si>
    <t>vasbeton szerkezet építése</t>
  </si>
  <si>
    <t>villám- és érintésvédelem felülvizsgálata</t>
  </si>
  <si>
    <t>parkoló fejlesztés Fő út mellett</t>
  </si>
  <si>
    <t>telekvásárlás</t>
  </si>
  <si>
    <t>Vízügyi engedélyezési terv</t>
  </si>
  <si>
    <t>vízbevezetés</t>
  </si>
  <si>
    <t>Közösségi tér és könyvtár -  Béke út 4. (961/3 hrsz)</t>
  </si>
  <si>
    <t>informatikai beszerzés internethez</t>
  </si>
  <si>
    <t>Baross Péter Közösségi Tér és Könyvtár</t>
  </si>
  <si>
    <t>Közművelődéi érdekeltségnövelő pályázat (mobilszínpad beszerzés)</t>
  </si>
  <si>
    <t>utak karbantartása</t>
  </si>
  <si>
    <t>Barackvirág, Akácos utca</t>
  </si>
  <si>
    <t>Nádas utcai híd vasbeton szerkezet tervezés, építés*</t>
  </si>
  <si>
    <t>* a Nádas utcai híd vasbeton szerkezet tervezés, építés átkerült a beruházások táblázatba</t>
  </si>
  <si>
    <t>belső ajtók cseréje</t>
  </si>
  <si>
    <t>főlépcső és korlát</t>
  </si>
  <si>
    <t>hivatal világítás csere</t>
  </si>
  <si>
    <t>főbejárati ajtó csere</t>
  </si>
  <si>
    <t>Közösségi ház és könyvtár -  Béke út 4. (961/3 hrsz)</t>
  </si>
  <si>
    <t>kőház előtti korlát</t>
  </si>
  <si>
    <t>hátsó bejárati lépcső</t>
  </si>
  <si>
    <t>fűtés korszerűsítés, éves karbantartási díj</t>
  </si>
  <si>
    <t>utak FAE technológiás javítása</t>
  </si>
  <si>
    <t>Egészségház - Béke út 13.</t>
  </si>
  <si>
    <t>tornaterem parkettázás</t>
  </si>
  <si>
    <t>díszkút és padok telepítése</t>
  </si>
  <si>
    <t xml:space="preserve">Nemzetiségek háza - Béke út 8. </t>
  </si>
  <si>
    <t>hinta beszerzése, telepítése</t>
  </si>
  <si>
    <t>PM_CSAPVÍZGAZD_2017 önerő</t>
  </si>
  <si>
    <t>PM_ONKORMUT pályázat önerő</t>
  </si>
  <si>
    <t>PM_EUALAPELLATAS_2017 önerő</t>
  </si>
  <si>
    <t>1. melléklet a 1/2018. (II. 16.) önkormányzati rendelethez</t>
  </si>
  <si>
    <t xml:space="preserve">2.1. melléklet a 1/2018. (II. 16.) önkormányzati rendelethez     </t>
  </si>
  <si>
    <t xml:space="preserve">2.2. melléklet a 1/2018. (II. 16.) önkormányzati rendelethez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</si>
</sst>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-* #,##0.00\ _F_t_-;\-* #,##0.00\ _F_t_-;_-* &quot;-&quot;??\ _F_t_-;_-@_-"/>
    <numFmt numFmtId="164" formatCode="#,###"/>
    <numFmt numFmtId="165" formatCode="#"/>
    <numFmt numFmtId="166" formatCode="_-* #,##0\ _F_t_-;\-* #,##0\ _F_t_-;_-* &quot;-&quot;??\ _F_t_-;_-@_-"/>
    <numFmt numFmtId="167" formatCode="0.0"/>
    <numFmt numFmtId="168" formatCode="#,##0\ &quot;Ft&quot;"/>
    <numFmt numFmtId="169" formatCode="[$-40E]General"/>
    <numFmt numFmtId="170" formatCode="#,##0.00&quot; &quot;[$Ft-40E];[Red]&quot;-&quot;#,##0.00&quot; &quot;[$Ft-40E]"/>
  </numFmts>
  <fonts count="114" x14ac:knownFonts="1">
    <font>
      <sz val="10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sz val="11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i/>
      <sz val="10"/>
      <name val="Times New Roman CE"/>
      <family val="1"/>
      <charset val="238"/>
    </font>
    <font>
      <i/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b/>
      <sz val="12"/>
      <name val="Times New Roman"/>
      <family val="1"/>
      <charset val="238"/>
    </font>
    <font>
      <sz val="10"/>
      <name val="Times New Roman CE"/>
      <charset val="238"/>
    </font>
    <font>
      <i/>
      <sz val="10"/>
      <name val="Times New Roman CE"/>
      <charset val="238"/>
    </font>
    <font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b/>
      <i/>
      <sz val="9"/>
      <name val="Times New Roman CE"/>
      <family val="1"/>
      <charset val="238"/>
    </font>
    <font>
      <sz val="8"/>
      <name val="Times New Roman CE"/>
      <family val="1"/>
      <charset val="238"/>
    </font>
    <font>
      <b/>
      <i/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12"/>
      <color indexed="10"/>
      <name val="Times New Roman CE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i/>
      <sz val="8"/>
      <name val="Times New Roman CE"/>
      <charset val="238"/>
    </font>
    <font>
      <b/>
      <sz val="10"/>
      <name val="Times New Roman CE"/>
      <charset val="238"/>
    </font>
    <font>
      <b/>
      <i/>
      <sz val="10"/>
      <name val="Times New Roman CE"/>
      <charset val="238"/>
    </font>
    <font>
      <i/>
      <sz val="8"/>
      <name val="Times New Roman CE"/>
      <charset val="238"/>
    </font>
    <font>
      <b/>
      <sz val="11"/>
      <name val="Times New Roman CE"/>
      <charset val="238"/>
    </font>
    <font>
      <b/>
      <i/>
      <sz val="9"/>
      <name val="Times New Roman CE"/>
      <charset val="238"/>
    </font>
    <font>
      <b/>
      <sz val="14"/>
      <name val="Times New Roman CE"/>
      <charset val="238"/>
    </font>
    <font>
      <sz val="9"/>
      <name val="Times New Roman CE"/>
      <charset val="238"/>
    </font>
    <font>
      <b/>
      <i/>
      <sz val="8"/>
      <color indexed="8"/>
      <name val="Times New Roman"/>
      <family val="1"/>
      <charset val="238"/>
    </font>
    <font>
      <sz val="9"/>
      <color indexed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sz val="9"/>
      <name val="Times New Roman"/>
      <family val="1"/>
      <charset val="238"/>
    </font>
    <font>
      <b/>
      <i/>
      <sz val="12"/>
      <name val="Times New Roman CE"/>
      <family val="1"/>
      <charset val="238"/>
    </font>
    <font>
      <sz val="11"/>
      <name val="Times New Roman CE"/>
      <charset val="238"/>
    </font>
    <font>
      <sz val="9"/>
      <color indexed="17"/>
      <name val="Times New Roman CE"/>
      <charset val="238"/>
    </font>
    <font>
      <sz val="10"/>
      <color indexed="17"/>
      <name val="Times New Roman CE"/>
      <charset val="238"/>
    </font>
    <font>
      <i/>
      <sz val="8"/>
      <name val="Times New Roman"/>
      <family val="1"/>
      <charset val="238"/>
    </font>
    <font>
      <b/>
      <sz val="7"/>
      <name val="Times New Roman"/>
      <family val="1"/>
      <charset val="238"/>
    </font>
    <font>
      <b/>
      <sz val="10"/>
      <name val="Times New Roman"/>
      <family val="1"/>
      <charset val="238"/>
    </font>
    <font>
      <b/>
      <i/>
      <sz val="8"/>
      <name val="Times New Roman"/>
      <family val="1"/>
      <charset val="238"/>
    </font>
    <font>
      <sz val="7"/>
      <name val="Times New Roman"/>
      <family val="1"/>
      <charset val="238"/>
    </font>
    <font>
      <i/>
      <sz val="7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60"/>
      <name val="Calibri"/>
      <family val="2"/>
      <charset val="238"/>
    </font>
    <font>
      <b/>
      <i/>
      <sz val="11"/>
      <name val="Calibri"/>
      <family val="2"/>
      <charset val="238"/>
    </font>
    <font>
      <b/>
      <sz val="11"/>
      <color indexed="60"/>
      <name val="Calibri"/>
      <family val="2"/>
      <charset val="238"/>
    </font>
    <font>
      <sz val="11"/>
      <name val="Calibri"/>
      <family val="2"/>
      <charset val="238"/>
    </font>
    <font>
      <i/>
      <sz val="11"/>
      <name val="Calibri"/>
      <family val="2"/>
      <charset val="238"/>
    </font>
    <font>
      <b/>
      <sz val="11"/>
      <name val="Calibri"/>
      <family val="2"/>
      <charset val="238"/>
    </font>
    <font>
      <i/>
      <sz val="11"/>
      <color indexed="8"/>
      <name val="Calibri"/>
      <family val="2"/>
      <charset val="238"/>
    </font>
    <font>
      <b/>
      <i/>
      <sz val="11"/>
      <color indexed="8"/>
      <name val="Calibri"/>
      <family val="2"/>
      <charset val="238"/>
    </font>
    <font>
      <b/>
      <i/>
      <sz val="11"/>
      <color indexed="60"/>
      <name val="Calibri"/>
      <family val="2"/>
      <charset val="238"/>
    </font>
    <font>
      <i/>
      <sz val="11"/>
      <color indexed="60"/>
      <name val="Calibri"/>
      <family val="2"/>
      <charset val="238"/>
    </font>
    <font>
      <i/>
      <sz val="11"/>
      <color indexed="62"/>
      <name val="Calibri"/>
      <family val="2"/>
      <charset val="238"/>
    </font>
    <font>
      <b/>
      <i/>
      <sz val="11"/>
      <color indexed="62"/>
      <name val="Calibri"/>
      <family val="2"/>
      <charset val="238"/>
    </font>
    <font>
      <sz val="7"/>
      <name val="Times New Roman CE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0"/>
      <name val="Arial"/>
      <family val="2"/>
      <charset val="238"/>
    </font>
    <font>
      <sz val="10"/>
      <name val="Calibri"/>
      <family val="2"/>
      <charset val="238"/>
    </font>
    <font>
      <i/>
      <sz val="10"/>
      <name val="Arial"/>
      <family val="2"/>
      <charset val="238"/>
    </font>
    <font>
      <i/>
      <sz val="10"/>
      <color indexed="62"/>
      <name val="Arial"/>
      <family val="2"/>
      <charset val="238"/>
    </font>
    <font>
      <i/>
      <sz val="10"/>
      <color indexed="60"/>
      <name val="Arial"/>
      <family val="2"/>
      <charset val="238"/>
    </font>
    <font>
      <i/>
      <sz val="10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12"/>
      <color indexed="10"/>
      <name val="Times New Roman CE"/>
      <family val="1"/>
      <charset val="238"/>
    </font>
    <font>
      <b/>
      <sz val="12"/>
      <color indexed="10"/>
      <name val="Times New Roman CE"/>
      <family val="1"/>
      <charset val="238"/>
    </font>
    <font>
      <b/>
      <sz val="10"/>
      <color indexed="10"/>
      <name val="Times New Roman CE"/>
      <family val="1"/>
      <charset val="238"/>
    </font>
    <font>
      <sz val="10"/>
      <color indexed="10"/>
      <name val="Times New Roman CE"/>
      <charset val="238"/>
    </font>
    <font>
      <i/>
      <sz val="11"/>
      <color indexed="10"/>
      <name val="Times New Roman CE"/>
      <family val="1"/>
      <charset val="238"/>
    </font>
    <font>
      <sz val="11"/>
      <color indexed="10"/>
      <name val="Times New Roman CE"/>
      <family val="1"/>
      <charset val="238"/>
    </font>
    <font>
      <i/>
      <sz val="10"/>
      <color indexed="10"/>
      <name val="Times New Roman CE"/>
      <family val="1"/>
      <charset val="238"/>
    </font>
    <font>
      <sz val="10"/>
      <color indexed="10"/>
      <name val="Times New Roman CE"/>
      <family val="1"/>
      <charset val="238"/>
    </font>
    <font>
      <sz val="10"/>
      <color theme="0" tint="-0.34998626667073579"/>
      <name val="Times New Roman"/>
      <family val="1"/>
      <charset val="238"/>
    </font>
    <font>
      <i/>
      <sz val="10"/>
      <color theme="0" tint="-0.34998626667073579"/>
      <name val="Times New Roman"/>
      <family val="1"/>
      <charset val="238"/>
    </font>
    <font>
      <sz val="10"/>
      <color theme="0" tint="-0.34998626667073579"/>
      <name val="Times New Roman CE"/>
      <charset val="238"/>
    </font>
    <font>
      <b/>
      <i/>
      <sz val="10"/>
      <name val="Times New Roman"/>
      <family val="1"/>
      <charset val="238"/>
    </font>
    <font>
      <b/>
      <i/>
      <sz val="10"/>
      <color theme="0" tint="-0.34998626667073579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u/>
      <sz val="11"/>
      <color theme="1"/>
      <name val="Times New Roman"/>
      <family val="1"/>
      <charset val="238"/>
    </font>
    <font>
      <sz val="11"/>
      <color rgb="FF000000"/>
      <name val="Arial"/>
      <family val="2"/>
      <charset val="238"/>
    </font>
    <font>
      <sz val="11"/>
      <color rgb="FF000000"/>
      <name val="Calibri"/>
      <family val="2"/>
      <charset val="238"/>
    </font>
    <font>
      <b/>
      <i/>
      <sz val="16"/>
      <color rgb="FF000000"/>
      <name val="Arial"/>
      <family val="2"/>
      <charset val="238"/>
    </font>
    <font>
      <b/>
      <i/>
      <u/>
      <sz val="11"/>
      <color rgb="FF000000"/>
      <name val="Arial"/>
      <family val="2"/>
      <charset val="238"/>
    </font>
    <font>
      <b/>
      <sz val="11"/>
      <name val="Times New Roman"/>
      <family val="1"/>
      <charset val="238"/>
    </font>
    <font>
      <i/>
      <sz val="11"/>
      <name val="Times New Roman CE"/>
      <charset val="238"/>
    </font>
    <font>
      <i/>
      <sz val="1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sz val="10"/>
      <color rgb="FFFF0000"/>
      <name val="Times New Roman CE"/>
      <charset val="238"/>
    </font>
    <font>
      <b/>
      <sz val="10"/>
      <color rgb="FFFF0000"/>
      <name val="Times New Roman CE"/>
      <charset val="238"/>
    </font>
    <font>
      <sz val="10"/>
      <color rgb="FFFF0000"/>
      <name val="Times New Roman CE"/>
      <family val="1"/>
      <charset val="238"/>
    </font>
    <font>
      <sz val="10"/>
      <color rgb="FFFF0000"/>
      <name val="Times New Roman"/>
      <family val="1"/>
      <charset val="238"/>
    </font>
    <font>
      <i/>
      <sz val="10"/>
      <color rgb="FFFF0000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lightHorizontal"/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lightHorizontal">
        <bgColor theme="0"/>
      </patternFill>
    </fill>
  </fills>
  <borders count="8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24">
    <xf numFmtId="0" fontId="0" fillId="0" borderId="0"/>
    <xf numFmtId="43" fontId="4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5" fillId="0" borderId="0"/>
    <xf numFmtId="0" fontId="15" fillId="0" borderId="0"/>
    <xf numFmtId="0" fontId="78" fillId="0" borderId="0"/>
    <xf numFmtId="0" fontId="3" fillId="0" borderId="0"/>
    <xf numFmtId="0" fontId="2" fillId="0" borderId="0"/>
    <xf numFmtId="0" fontId="4" fillId="0" borderId="0"/>
    <xf numFmtId="0" fontId="78" fillId="0" borderId="0"/>
    <xf numFmtId="169" fontId="101" fillId="0" borderId="0" applyBorder="0" applyProtection="0"/>
    <xf numFmtId="169" fontId="102" fillId="0" borderId="0" applyBorder="0" applyProtection="0"/>
    <xf numFmtId="0" fontId="103" fillId="0" borderId="0" applyNumberFormat="0" applyBorder="0" applyProtection="0">
      <alignment horizontal="center"/>
    </xf>
    <xf numFmtId="169" fontId="103" fillId="0" borderId="0" applyBorder="0" applyProtection="0">
      <alignment horizontal="center"/>
    </xf>
    <xf numFmtId="0" fontId="103" fillId="0" borderId="0" applyNumberFormat="0" applyBorder="0" applyProtection="0">
      <alignment horizontal="center" textRotation="90"/>
    </xf>
    <xf numFmtId="169" fontId="103" fillId="0" borderId="0" applyBorder="0" applyProtection="0">
      <alignment horizontal="center" textRotation="90"/>
    </xf>
    <xf numFmtId="0" fontId="1" fillId="0" borderId="0"/>
    <xf numFmtId="0" fontId="104" fillId="0" borderId="0" applyNumberFormat="0" applyBorder="0" applyProtection="0"/>
    <xf numFmtId="169" fontId="104" fillId="0" borderId="0" applyBorder="0" applyProtection="0"/>
    <xf numFmtId="170" fontId="104" fillId="0" borderId="0" applyBorder="0" applyProtection="0"/>
    <xf numFmtId="170" fontId="104" fillId="0" borderId="0" applyBorder="0" applyProtection="0"/>
    <xf numFmtId="0" fontId="1" fillId="0" borderId="0"/>
  </cellStyleXfs>
  <cellXfs count="1362">
    <xf numFmtId="0" fontId="0" fillId="0" borderId="0" xfId="0"/>
    <xf numFmtId="0" fontId="18" fillId="0" borderId="0" xfId="4" applyFont="1" applyFill="1"/>
    <xf numFmtId="164" fontId="6" fillId="0" borderId="0" xfId="0" applyNumberFormat="1" applyFont="1" applyFill="1" applyAlignment="1">
      <alignment vertical="center" wrapText="1"/>
    </xf>
    <xf numFmtId="0" fontId="0" fillId="0" borderId="0" xfId="0" applyFill="1" applyAlignment="1">
      <alignment horizontal="left" vertical="center" wrapText="1"/>
    </xf>
    <xf numFmtId="0" fontId="0" fillId="0" borderId="0" xfId="0" applyFill="1" applyAlignment="1">
      <alignment vertical="center" wrapText="1"/>
    </xf>
    <xf numFmtId="0" fontId="9" fillId="0" borderId="0" xfId="0" applyFont="1" applyFill="1" applyAlignment="1">
      <alignment horizontal="right"/>
    </xf>
    <xf numFmtId="0" fontId="10" fillId="0" borderId="0" xfId="4" applyFont="1" applyFill="1" applyBorder="1" applyAlignment="1" applyProtection="1">
      <alignment horizontal="center" vertical="center" wrapText="1"/>
    </xf>
    <xf numFmtId="0" fontId="10" fillId="0" borderId="0" xfId="4" applyFont="1" applyFill="1" applyBorder="1" applyAlignment="1" applyProtection="1">
      <alignment vertical="center" wrapText="1"/>
    </xf>
    <xf numFmtId="0" fontId="25" fillId="0" borderId="1" xfId="4" applyFont="1" applyFill="1" applyBorder="1" applyAlignment="1" applyProtection="1">
      <alignment horizontal="left" vertical="center" wrapText="1" indent="1"/>
    </xf>
    <xf numFmtId="0" fontId="25" fillId="0" borderId="2" xfId="4" applyFont="1" applyFill="1" applyBorder="1" applyAlignment="1" applyProtection="1">
      <alignment horizontal="left" vertical="center" wrapText="1" indent="1"/>
    </xf>
    <xf numFmtId="0" fontId="25" fillId="0" borderId="3" xfId="4" applyFont="1" applyFill="1" applyBorder="1" applyAlignment="1" applyProtection="1">
      <alignment horizontal="left" vertical="center" wrapText="1" indent="1"/>
    </xf>
    <xf numFmtId="0" fontId="25" fillId="0" borderId="4" xfId="4" applyFont="1" applyFill="1" applyBorder="1" applyAlignment="1" applyProtection="1">
      <alignment horizontal="left" vertical="center" wrapText="1" indent="1"/>
    </xf>
    <xf numFmtId="0" fontId="25" fillId="0" borderId="5" xfId="4" applyFont="1" applyFill="1" applyBorder="1" applyAlignment="1" applyProtection="1">
      <alignment horizontal="left" vertical="center" wrapText="1" indent="1"/>
    </xf>
    <xf numFmtId="0" fontId="25" fillId="0" borderId="6" xfId="4" applyFont="1" applyFill="1" applyBorder="1" applyAlignment="1" applyProtection="1">
      <alignment horizontal="left" vertical="center" wrapText="1" indent="1"/>
    </xf>
    <xf numFmtId="0" fontId="25" fillId="0" borderId="7" xfId="4" applyFont="1" applyFill="1" applyBorder="1" applyAlignment="1" applyProtection="1">
      <alignment horizontal="left" vertical="center" wrapText="1" indent="1"/>
    </xf>
    <xf numFmtId="49" fontId="25" fillId="0" borderId="8" xfId="4" applyNumberFormat="1" applyFont="1" applyFill="1" applyBorder="1" applyAlignment="1" applyProtection="1">
      <alignment horizontal="left" vertical="center" wrapText="1" indent="1"/>
    </xf>
    <xf numFmtId="49" fontId="25" fillId="0" borderId="9" xfId="4" applyNumberFormat="1" applyFont="1" applyFill="1" applyBorder="1" applyAlignment="1" applyProtection="1">
      <alignment horizontal="left" vertical="center" wrapText="1" indent="1"/>
    </xf>
    <xf numFmtId="49" fontId="25" fillId="0" borderId="10" xfId="4" applyNumberFormat="1" applyFont="1" applyFill="1" applyBorder="1" applyAlignment="1" applyProtection="1">
      <alignment horizontal="left" vertical="center" wrapText="1" indent="1"/>
    </xf>
    <xf numFmtId="49" fontId="25" fillId="0" borderId="11" xfId="4" applyNumberFormat="1" applyFont="1" applyFill="1" applyBorder="1" applyAlignment="1" applyProtection="1">
      <alignment horizontal="left" vertical="center" wrapText="1" indent="1"/>
    </xf>
    <xf numFmtId="49" fontId="25" fillId="0" borderId="12" xfId="4" applyNumberFormat="1" applyFont="1" applyFill="1" applyBorder="1" applyAlignment="1" applyProtection="1">
      <alignment horizontal="left" vertical="center" wrapText="1" indent="1"/>
    </xf>
    <xf numFmtId="49" fontId="25" fillId="0" borderId="13" xfId="4" applyNumberFormat="1" applyFont="1" applyFill="1" applyBorder="1" applyAlignment="1" applyProtection="1">
      <alignment horizontal="left" vertical="center" wrapText="1" indent="1"/>
    </xf>
    <xf numFmtId="49" fontId="25" fillId="0" borderId="14" xfId="4" applyNumberFormat="1" applyFont="1" applyFill="1" applyBorder="1" applyAlignment="1" applyProtection="1">
      <alignment horizontal="left" vertical="center" wrapText="1" indent="1"/>
    </xf>
    <xf numFmtId="0" fontId="25" fillId="0" borderId="0" xfId="4" applyFont="1" applyFill="1" applyBorder="1" applyAlignment="1" applyProtection="1">
      <alignment horizontal="left" vertical="center" wrapText="1" indent="1"/>
    </xf>
    <xf numFmtId="0" fontId="23" fillId="0" borderId="15" xfId="4" applyFont="1" applyFill="1" applyBorder="1" applyAlignment="1" applyProtection="1">
      <alignment horizontal="left" vertical="center" wrapText="1" indent="1"/>
    </xf>
    <xf numFmtId="0" fontId="23" fillId="0" borderId="16" xfId="4" applyFont="1" applyFill="1" applyBorder="1" applyAlignment="1" applyProtection="1">
      <alignment horizontal="left" vertical="center" wrapText="1" indent="1"/>
    </xf>
    <xf numFmtId="0" fontId="23" fillId="0" borderId="17" xfId="4" applyFont="1" applyFill="1" applyBorder="1" applyAlignment="1" applyProtection="1">
      <alignment horizontal="left" vertical="center" wrapText="1" indent="1"/>
    </xf>
    <xf numFmtId="0" fontId="26" fillId="0" borderId="16" xfId="4" applyFont="1" applyFill="1" applyBorder="1" applyAlignment="1" applyProtection="1">
      <alignment horizontal="left" vertical="center" wrapText="1" indent="1"/>
    </xf>
    <xf numFmtId="0" fontId="11" fillId="0" borderId="15" xfId="4" applyFont="1" applyFill="1" applyBorder="1" applyAlignment="1" applyProtection="1">
      <alignment horizontal="center" vertical="center" wrapText="1"/>
    </xf>
    <xf numFmtId="0" fontId="11" fillId="0" borderId="16" xfId="4" applyFont="1" applyFill="1" applyBorder="1" applyAlignment="1" applyProtection="1">
      <alignment horizontal="center" vertical="center" wrapText="1"/>
    </xf>
    <xf numFmtId="164" fontId="25" fillId="0" borderId="19" xfId="0" applyNumberFormat="1" applyFont="1" applyFill="1" applyBorder="1" applyAlignment="1" applyProtection="1">
      <alignment vertical="center" wrapText="1"/>
      <protection locked="0"/>
    </xf>
    <xf numFmtId="164" fontId="25" fillId="0" borderId="20" xfId="0" applyNumberFormat="1" applyFont="1" applyFill="1" applyBorder="1" applyAlignment="1" applyProtection="1">
      <alignment vertical="center" wrapText="1"/>
      <protection locked="0"/>
    </xf>
    <xf numFmtId="164" fontId="25" fillId="0" borderId="21" xfId="0" applyNumberFormat="1" applyFont="1" applyFill="1" applyBorder="1" applyAlignment="1" applyProtection="1">
      <alignment vertical="center" wrapText="1"/>
      <protection locked="0"/>
    </xf>
    <xf numFmtId="164" fontId="25" fillId="0" borderId="2" xfId="0" applyNumberFormat="1" applyFont="1" applyFill="1" applyBorder="1" applyAlignment="1" applyProtection="1">
      <alignment vertical="center" wrapText="1"/>
      <protection locked="0"/>
    </xf>
    <xf numFmtId="164" fontId="25" fillId="0" borderId="7" xfId="0" applyNumberFormat="1" applyFont="1" applyFill="1" applyBorder="1" applyAlignment="1" applyProtection="1">
      <alignment vertical="center" wrapText="1"/>
      <protection locked="0"/>
    </xf>
    <xf numFmtId="0" fontId="23" fillId="0" borderId="16" xfId="4" applyFont="1" applyFill="1" applyBorder="1" applyAlignment="1" applyProtection="1">
      <alignment vertical="center" wrapText="1"/>
    </xf>
    <xf numFmtId="0" fontId="23" fillId="0" borderId="18" xfId="4" applyFont="1" applyFill="1" applyBorder="1" applyAlignment="1" applyProtection="1">
      <alignment vertical="center" wrapText="1"/>
    </xf>
    <xf numFmtId="0" fontId="33" fillId="0" borderId="2" xfId="0" applyFont="1" applyBorder="1" applyAlignment="1" applyProtection="1">
      <alignment horizontal="left" vertical="center" indent="1"/>
      <protection locked="0"/>
    </xf>
    <xf numFmtId="0" fontId="23" fillId="0" borderId="15" xfId="4" applyFont="1" applyFill="1" applyBorder="1" applyAlignment="1" applyProtection="1">
      <alignment horizontal="center" vertical="center" wrapText="1"/>
    </xf>
    <xf numFmtId="0" fontId="23" fillId="0" borderId="16" xfId="4" applyFont="1" applyFill="1" applyBorder="1" applyAlignment="1" applyProtection="1">
      <alignment horizontal="center" vertical="center" wrapText="1"/>
    </xf>
    <xf numFmtId="0" fontId="23" fillId="0" borderId="15" xfId="0" applyFont="1" applyFill="1" applyBorder="1" applyAlignment="1">
      <alignment horizontal="center" vertical="center" wrapText="1"/>
    </xf>
    <xf numFmtId="0" fontId="32" fillId="0" borderId="15" xfId="0" applyFont="1" applyFill="1" applyBorder="1" applyAlignment="1">
      <alignment horizontal="center" vertical="center" wrapText="1"/>
    </xf>
    <xf numFmtId="0" fontId="11" fillId="0" borderId="16" xfId="5" applyFont="1" applyFill="1" applyBorder="1" applyAlignment="1" applyProtection="1">
      <alignment horizontal="left" vertical="center" indent="1"/>
    </xf>
    <xf numFmtId="0" fontId="15" fillId="0" borderId="0" xfId="4" applyFill="1"/>
    <xf numFmtId="0" fontId="25" fillId="0" borderId="0" xfId="4" applyFont="1" applyFill="1"/>
    <xf numFmtId="164" fontId="0" fillId="0" borderId="0" xfId="0" applyNumberFormat="1" applyFill="1" applyAlignment="1">
      <alignment vertical="center" wrapText="1"/>
    </xf>
    <xf numFmtId="164" fontId="0" fillId="0" borderId="0" xfId="0" applyNumberFormat="1" applyFill="1" applyAlignment="1">
      <alignment horizontal="center" vertical="center" wrapText="1"/>
    </xf>
    <xf numFmtId="164" fontId="9" fillId="0" borderId="0" xfId="0" applyNumberFormat="1" applyFont="1" applyFill="1" applyAlignment="1">
      <alignment horizontal="right" vertical="center"/>
    </xf>
    <xf numFmtId="164" fontId="7" fillId="0" borderId="0" xfId="0" applyNumberFormat="1" applyFont="1" applyFill="1" applyAlignment="1">
      <alignment horizontal="center" vertical="center" wrapText="1"/>
    </xf>
    <xf numFmtId="164" fontId="25" fillId="0" borderId="9" xfId="0" applyNumberFormat="1" applyFont="1" applyFill="1" applyBorder="1" applyAlignment="1" applyProtection="1">
      <alignment horizontal="left" vertical="center" wrapText="1" indent="1"/>
      <protection locked="0"/>
    </xf>
    <xf numFmtId="0" fontId="0" fillId="0" borderId="0" xfId="0" applyFill="1"/>
    <xf numFmtId="164" fontId="0" fillId="0" borderId="0" xfId="0" applyNumberFormat="1" applyFill="1" applyAlignment="1" applyProtection="1">
      <alignment vertical="center" wrapText="1"/>
    </xf>
    <xf numFmtId="164" fontId="25" fillId="0" borderId="12" xfId="0" applyNumberFormat="1" applyFont="1" applyFill="1" applyBorder="1" applyAlignment="1" applyProtection="1">
      <alignment horizontal="left" vertical="center" wrapText="1" indent="1"/>
      <protection locked="0"/>
    </xf>
    <xf numFmtId="0" fontId="10" fillId="0" borderId="0" xfId="0" applyFont="1" applyFill="1" applyAlignment="1">
      <alignment horizontal="center" vertical="center" wrapText="1"/>
    </xf>
    <xf numFmtId="164" fontId="9" fillId="0" borderId="0" xfId="0" applyNumberFormat="1" applyFont="1" applyFill="1" applyAlignment="1">
      <alignment horizontal="right"/>
    </xf>
    <xf numFmtId="164" fontId="8" fillId="0" borderId="0" xfId="0" applyNumberFormat="1" applyFont="1" applyFill="1" applyAlignment="1">
      <alignment vertical="center"/>
    </xf>
    <xf numFmtId="164" fontId="8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Alignment="1">
      <alignment horizontal="center" vertical="center" wrapText="1"/>
    </xf>
    <xf numFmtId="164" fontId="25" fillId="0" borderId="25" xfId="0" applyNumberFormat="1" applyFont="1" applyFill="1" applyBorder="1" applyAlignment="1" applyProtection="1">
      <alignment vertical="center" wrapText="1"/>
    </xf>
    <xf numFmtId="164" fontId="25" fillId="0" borderId="15" xfId="0" applyNumberFormat="1" applyFont="1" applyFill="1" applyBorder="1" applyAlignment="1" applyProtection="1">
      <alignment vertical="center" wrapText="1"/>
    </xf>
    <xf numFmtId="164" fontId="25" fillId="0" borderId="16" xfId="0" applyNumberFormat="1" applyFont="1" applyFill="1" applyBorder="1" applyAlignment="1" applyProtection="1">
      <alignment vertical="center" wrapText="1"/>
    </xf>
    <xf numFmtId="164" fontId="25" fillId="0" borderId="23" xfId="0" applyNumberFormat="1" applyFont="1" applyFill="1" applyBorder="1" applyAlignment="1" applyProtection="1">
      <alignment vertical="center" wrapText="1"/>
    </xf>
    <xf numFmtId="164" fontId="25" fillId="0" borderId="26" xfId="0" applyNumberFormat="1" applyFont="1" applyFill="1" applyBorder="1" applyAlignment="1" applyProtection="1">
      <alignment horizontal="left" vertical="center" wrapText="1" indent="1"/>
      <protection locked="0"/>
    </xf>
    <xf numFmtId="165" fontId="18" fillId="0" borderId="2" xfId="0" applyNumberFormat="1" applyFont="1" applyFill="1" applyBorder="1" applyAlignment="1" applyProtection="1">
      <alignment horizontal="left" vertical="center" wrapText="1" indent="2"/>
      <protection locked="0"/>
    </xf>
    <xf numFmtId="164" fontId="25" fillId="0" borderId="26" xfId="0" applyNumberFormat="1" applyFont="1" applyFill="1" applyBorder="1" applyAlignment="1" applyProtection="1">
      <alignment vertical="center" wrapText="1"/>
      <protection locked="0"/>
    </xf>
    <xf numFmtId="164" fontId="25" fillId="0" borderId="9" xfId="0" applyNumberFormat="1" applyFont="1" applyFill="1" applyBorder="1" applyAlignment="1" applyProtection="1">
      <alignment vertical="center" wrapText="1"/>
      <protection locked="0"/>
    </xf>
    <xf numFmtId="164" fontId="0" fillId="0" borderId="0" xfId="0" applyNumberFormat="1" applyFill="1" applyAlignment="1" applyProtection="1">
      <alignment vertical="center" wrapText="1"/>
      <protection locked="0"/>
    </xf>
    <xf numFmtId="164" fontId="25" fillId="0" borderId="27" xfId="0" applyNumberFormat="1" applyFont="1" applyFill="1" applyBorder="1" applyAlignment="1" applyProtection="1">
      <alignment horizontal="left" vertical="center" wrapText="1" indent="1"/>
      <protection locked="0"/>
    </xf>
    <xf numFmtId="165" fontId="18" fillId="0" borderId="7" xfId="0" applyNumberFormat="1" applyFont="1" applyFill="1" applyBorder="1" applyAlignment="1" applyProtection="1">
      <alignment horizontal="left" vertical="center" wrapText="1" indent="2"/>
      <protection locked="0"/>
    </xf>
    <xf numFmtId="164" fontId="25" fillId="0" borderId="27" xfId="0" applyNumberFormat="1" applyFont="1" applyFill="1" applyBorder="1" applyAlignment="1" applyProtection="1">
      <alignment vertical="center" wrapText="1"/>
      <protection locked="0"/>
    </xf>
    <xf numFmtId="164" fontId="25" fillId="0" borderId="12" xfId="0" applyNumberFormat="1" applyFont="1" applyFill="1" applyBorder="1" applyAlignment="1" applyProtection="1">
      <alignment vertical="center" wrapText="1"/>
      <protection locked="0"/>
    </xf>
    <xf numFmtId="164" fontId="25" fillId="0" borderId="25" xfId="0" applyNumberFormat="1" applyFont="1" applyFill="1" applyBorder="1" applyAlignment="1" applyProtection="1">
      <alignment vertical="center" wrapText="1"/>
      <protection locked="0"/>
    </xf>
    <xf numFmtId="164" fontId="25" fillId="0" borderId="15" xfId="0" applyNumberFormat="1" applyFont="1" applyFill="1" applyBorder="1" applyAlignment="1" applyProtection="1">
      <alignment vertical="center" wrapText="1"/>
      <protection locked="0"/>
    </xf>
    <xf numFmtId="164" fontId="25" fillId="0" borderId="16" xfId="0" applyNumberFormat="1" applyFont="1" applyFill="1" applyBorder="1" applyAlignment="1" applyProtection="1">
      <alignment vertical="center" wrapText="1"/>
      <protection locked="0"/>
    </xf>
    <xf numFmtId="164" fontId="25" fillId="0" borderId="23" xfId="0" applyNumberFormat="1" applyFont="1" applyFill="1" applyBorder="1" applyAlignment="1" applyProtection="1">
      <alignment vertical="center" wrapText="1"/>
      <protection locked="0"/>
    </xf>
    <xf numFmtId="164" fontId="25" fillId="0" borderId="28" xfId="0" applyNumberFormat="1" applyFont="1" applyFill="1" applyBorder="1" applyAlignment="1" applyProtection="1">
      <alignment horizontal="left" vertical="center" wrapText="1" indent="1"/>
      <protection locked="0"/>
    </xf>
    <xf numFmtId="165" fontId="18" fillId="0" borderId="29" xfId="0" applyNumberFormat="1" applyFont="1" applyFill="1" applyBorder="1" applyAlignment="1" applyProtection="1">
      <alignment horizontal="left" vertical="center" wrapText="1" indent="2"/>
      <protection locked="0"/>
    </xf>
    <xf numFmtId="164" fontId="25" fillId="0" borderId="30" xfId="0" applyNumberFormat="1" applyFont="1" applyFill="1" applyBorder="1" applyAlignment="1" applyProtection="1">
      <alignment vertical="center" wrapText="1"/>
      <protection locked="0"/>
    </xf>
    <xf numFmtId="164" fontId="25" fillId="0" borderId="8" xfId="0" applyNumberFormat="1" applyFont="1" applyFill="1" applyBorder="1" applyAlignment="1" applyProtection="1">
      <alignment vertical="center" wrapText="1"/>
      <protection locked="0"/>
    </xf>
    <xf numFmtId="164" fontId="25" fillId="0" borderId="1" xfId="0" applyNumberFormat="1" applyFont="1" applyFill="1" applyBorder="1" applyAlignment="1" applyProtection="1">
      <alignment vertical="center" wrapText="1"/>
      <protection locked="0"/>
    </xf>
    <xf numFmtId="164" fontId="13" fillId="0" borderId="0" xfId="0" applyNumberFormat="1" applyFont="1" applyFill="1" applyAlignment="1">
      <alignment horizontal="center" vertical="center" wrapText="1"/>
    </xf>
    <xf numFmtId="164" fontId="13" fillId="0" borderId="0" xfId="0" applyNumberFormat="1" applyFont="1" applyFill="1" applyAlignment="1">
      <alignment vertical="center" wrapText="1"/>
    </xf>
    <xf numFmtId="0" fontId="11" fillId="0" borderId="15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164" fontId="33" fillId="0" borderId="31" xfId="0" applyNumberFormat="1" applyFont="1" applyFill="1" applyBorder="1" applyAlignment="1" applyProtection="1">
      <alignment horizontal="right" vertical="center" wrapText="1" indent="1"/>
      <protection locked="0"/>
    </xf>
    <xf numFmtId="0" fontId="33" fillId="0" borderId="9" xfId="0" applyFont="1" applyFill="1" applyBorder="1" applyAlignment="1">
      <alignment horizontal="center" vertical="center" wrapText="1"/>
    </xf>
    <xf numFmtId="164" fontId="33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33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33" fillId="0" borderId="2" xfId="0" applyFont="1" applyFill="1" applyBorder="1" applyAlignment="1" applyProtection="1">
      <alignment vertical="center" wrapText="1"/>
      <protection locked="0"/>
    </xf>
    <xf numFmtId="0" fontId="33" fillId="0" borderId="32" xfId="0" applyFont="1" applyFill="1" applyBorder="1" applyAlignment="1" applyProtection="1">
      <alignment vertical="center" wrapText="1"/>
      <protection locked="0"/>
    </xf>
    <xf numFmtId="164" fontId="33" fillId="0" borderId="32" xfId="0" applyNumberFormat="1" applyFont="1" applyFill="1" applyBorder="1" applyAlignment="1" applyProtection="1">
      <alignment horizontal="right" vertical="center" wrapText="1" indent="1"/>
      <protection locked="0"/>
    </xf>
    <xf numFmtId="164" fontId="33" fillId="0" borderId="33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0" xfId="0" applyFill="1" applyAlignment="1">
      <alignment horizontal="right" vertical="center" wrapText="1"/>
    </xf>
    <xf numFmtId="0" fontId="0" fillId="0" borderId="0" xfId="0" applyFill="1" applyAlignment="1">
      <alignment horizontal="center" vertical="center" wrapText="1"/>
    </xf>
    <xf numFmtId="0" fontId="27" fillId="0" borderId="0" xfId="0" applyFont="1" applyFill="1"/>
    <xf numFmtId="0" fontId="10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13" fillId="0" borderId="0" xfId="0" applyFont="1" applyFill="1" applyAlignment="1">
      <alignment vertical="center" wrapText="1"/>
    </xf>
    <xf numFmtId="0" fontId="5" fillId="0" borderId="0" xfId="0" applyFont="1" applyFill="1" applyAlignment="1">
      <alignment vertical="center" wrapText="1"/>
    </xf>
    <xf numFmtId="0" fontId="12" fillId="0" borderId="0" xfId="0" applyFont="1" applyFill="1" applyAlignment="1">
      <alignment vertical="center" wrapText="1"/>
    </xf>
    <xf numFmtId="0" fontId="34" fillId="0" borderId="17" xfId="5" applyFont="1" applyFill="1" applyBorder="1" applyAlignment="1" applyProtection="1">
      <alignment horizontal="center" vertical="center" wrapText="1"/>
    </xf>
    <xf numFmtId="0" fontId="34" fillId="0" borderId="18" xfId="5" applyFont="1" applyFill="1" applyBorder="1" applyAlignment="1" applyProtection="1">
      <alignment horizontal="center" vertical="center"/>
    </xf>
    <xf numFmtId="0" fontId="34" fillId="0" borderId="34" xfId="5" applyFont="1" applyFill="1" applyBorder="1" applyAlignment="1" applyProtection="1">
      <alignment horizontal="center" vertical="center"/>
    </xf>
    <xf numFmtId="0" fontId="15" fillId="0" borderId="0" xfId="5" applyFill="1" applyProtection="1"/>
    <xf numFmtId="0" fontId="25" fillId="0" borderId="15" xfId="5" applyFont="1" applyFill="1" applyBorder="1" applyAlignment="1" applyProtection="1">
      <alignment horizontal="left" vertical="center" indent="1"/>
    </xf>
    <xf numFmtId="0" fontId="15" fillId="0" borderId="0" xfId="5" applyFill="1" applyAlignment="1" applyProtection="1">
      <alignment vertical="center"/>
    </xf>
    <xf numFmtId="0" fontId="25" fillId="0" borderId="8" xfId="5" applyFont="1" applyFill="1" applyBorder="1" applyAlignment="1" applyProtection="1">
      <alignment horizontal="left" vertical="center" indent="1"/>
    </xf>
    <xf numFmtId="0" fontId="25" fillId="0" borderId="1" xfId="5" applyFont="1" applyFill="1" applyBorder="1" applyAlignment="1" applyProtection="1">
      <alignment horizontal="left" vertical="center" indent="1"/>
    </xf>
    <xf numFmtId="164" fontId="25" fillId="0" borderId="1" xfId="5" applyNumberFormat="1" applyFont="1" applyFill="1" applyBorder="1" applyAlignment="1" applyProtection="1">
      <alignment vertical="center"/>
      <protection locked="0"/>
    </xf>
    <xf numFmtId="164" fontId="25" fillId="0" borderId="20" xfId="5" applyNumberFormat="1" applyFont="1" applyFill="1" applyBorder="1" applyAlignment="1" applyProtection="1">
      <alignment vertical="center"/>
    </xf>
    <xf numFmtId="0" fontId="25" fillId="0" borderId="9" xfId="5" applyFont="1" applyFill="1" applyBorder="1" applyAlignment="1" applyProtection="1">
      <alignment horizontal="left" vertical="center" indent="1"/>
    </xf>
    <xf numFmtId="164" fontId="25" fillId="0" borderId="2" xfId="5" applyNumberFormat="1" applyFont="1" applyFill="1" applyBorder="1" applyAlignment="1" applyProtection="1">
      <alignment vertical="center"/>
      <protection locked="0"/>
    </xf>
    <xf numFmtId="164" fontId="25" fillId="0" borderId="19" xfId="5" applyNumberFormat="1" applyFont="1" applyFill="1" applyBorder="1" applyAlignment="1" applyProtection="1">
      <alignment vertical="center"/>
    </xf>
    <xf numFmtId="0" fontId="15" fillId="0" borderId="0" xfId="5" applyFill="1" applyAlignment="1" applyProtection="1">
      <alignment vertical="center"/>
      <protection locked="0"/>
    </xf>
    <xf numFmtId="164" fontId="25" fillId="0" borderId="4" xfId="5" applyNumberFormat="1" applyFont="1" applyFill="1" applyBorder="1" applyAlignment="1" applyProtection="1">
      <alignment vertical="center"/>
      <protection locked="0"/>
    </xf>
    <xf numFmtId="164" fontId="23" fillId="0" borderId="16" xfId="5" applyNumberFormat="1" applyFont="1" applyFill="1" applyBorder="1" applyAlignment="1" applyProtection="1">
      <alignment vertical="center"/>
    </xf>
    <xf numFmtId="164" fontId="23" fillId="0" borderId="23" xfId="5" applyNumberFormat="1" applyFont="1" applyFill="1" applyBorder="1" applyAlignment="1" applyProtection="1">
      <alignment vertical="center"/>
    </xf>
    <xf numFmtId="0" fontId="25" fillId="0" borderId="11" xfId="5" applyFont="1" applyFill="1" applyBorder="1" applyAlignment="1" applyProtection="1">
      <alignment horizontal="left" vertical="center" indent="1"/>
    </xf>
    <xf numFmtId="0" fontId="23" fillId="0" borderId="15" xfId="5" applyFont="1" applyFill="1" applyBorder="1" applyAlignment="1" applyProtection="1">
      <alignment horizontal="left" vertical="center" indent="1"/>
    </xf>
    <xf numFmtId="164" fontId="23" fillId="0" borderId="16" xfId="5" applyNumberFormat="1" applyFont="1" applyFill="1" applyBorder="1" applyProtection="1"/>
    <xf numFmtId="164" fontId="23" fillId="0" borderId="23" xfId="5" applyNumberFormat="1" applyFont="1" applyFill="1" applyBorder="1" applyProtection="1"/>
    <xf numFmtId="0" fontId="15" fillId="0" borderId="0" xfId="5" applyFill="1" applyProtection="1">
      <protection locked="0"/>
    </xf>
    <xf numFmtId="0" fontId="18" fillId="0" borderId="0" xfId="5" applyFont="1" applyFill="1" applyProtection="1"/>
    <xf numFmtId="164" fontId="18" fillId="2" borderId="35" xfId="0" applyNumberFormat="1" applyFont="1" applyFill="1" applyBorder="1" applyAlignment="1" applyProtection="1">
      <alignment horizontal="left" vertical="center" wrapText="1" indent="2"/>
    </xf>
    <xf numFmtId="3" fontId="7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11" xfId="0" applyNumberFormat="1" applyFont="1" applyFill="1" applyBorder="1" applyAlignment="1" applyProtection="1">
      <alignment horizontal="left" vertical="center" wrapText="1" indent="1"/>
      <protection locked="0"/>
    </xf>
    <xf numFmtId="0" fontId="32" fillId="0" borderId="16" xfId="4" applyFont="1" applyFill="1" applyBorder="1" applyAlignment="1" applyProtection="1">
      <alignment horizontal="left" vertical="center" wrapText="1" indent="1"/>
    </xf>
    <xf numFmtId="0" fontId="27" fillId="0" borderId="0" xfId="4" applyFont="1" applyFill="1"/>
    <xf numFmtId="164" fontId="32" fillId="0" borderId="15" xfId="0" applyNumberFormat="1" applyFont="1" applyFill="1" applyBorder="1" applyAlignment="1" applyProtection="1">
      <alignment horizontal="left" vertical="center" wrapText="1" indent="1"/>
    </xf>
    <xf numFmtId="0" fontId="41" fillId="0" borderId="0" xfId="0" applyFont="1"/>
    <xf numFmtId="0" fontId="42" fillId="0" borderId="0" xfId="0" applyFont="1"/>
    <xf numFmtId="0" fontId="42" fillId="0" borderId="0" xfId="0" applyFont="1" applyAlignment="1">
      <alignment horizontal="right" indent="1"/>
    </xf>
    <xf numFmtId="0" fontId="28" fillId="0" borderId="0" xfId="0" applyFont="1" applyAlignment="1">
      <alignment horizontal="center"/>
    </xf>
    <xf numFmtId="164" fontId="33" fillId="0" borderId="36" xfId="0" applyNumberFormat="1" applyFont="1" applyFill="1" applyBorder="1" applyAlignment="1" applyProtection="1">
      <alignment horizontal="right" vertical="center" wrapText="1" indent="1"/>
      <protection locked="0"/>
    </xf>
    <xf numFmtId="164" fontId="33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0" fontId="33" fillId="0" borderId="13" xfId="0" applyFont="1" applyFill="1" applyBorder="1" applyAlignment="1">
      <alignment horizontal="center" vertical="center" wrapText="1"/>
    </xf>
    <xf numFmtId="0" fontId="33" fillId="0" borderId="12" xfId="0" applyFont="1" applyFill="1" applyBorder="1" applyAlignment="1">
      <alignment horizontal="center" vertical="center" wrapText="1"/>
    </xf>
    <xf numFmtId="0" fontId="42" fillId="0" borderId="0" xfId="0" applyFont="1" applyFill="1"/>
    <xf numFmtId="3" fontId="42" fillId="0" borderId="0" xfId="0" applyNumberFormat="1" applyFont="1" applyFill="1" applyAlignment="1">
      <alignment horizontal="right" indent="1"/>
    </xf>
    <xf numFmtId="3" fontId="34" fillId="0" borderId="0" xfId="0" applyNumberFormat="1" applyFont="1" applyFill="1" applyAlignment="1">
      <alignment horizontal="right" indent="1"/>
    </xf>
    <xf numFmtId="0" fontId="42" fillId="0" borderId="0" xfId="0" applyFont="1" applyFill="1" applyAlignment="1">
      <alignment horizontal="right" indent="1"/>
    </xf>
    <xf numFmtId="0" fontId="9" fillId="0" borderId="37" xfId="0" applyFont="1" applyFill="1" applyBorder="1" applyAlignment="1" applyProtection="1">
      <alignment horizontal="right"/>
    </xf>
    <xf numFmtId="0" fontId="33" fillId="0" borderId="5" xfId="4" applyFont="1" applyFill="1" applyBorder="1" applyAlignment="1" applyProtection="1">
      <alignment horizontal="left" vertical="center" wrapText="1" indent="1"/>
    </xf>
    <xf numFmtId="0" fontId="33" fillId="0" borderId="3" xfId="4" applyFont="1" applyFill="1" applyBorder="1" applyAlignment="1" applyProtection="1">
      <alignment horizontal="left" vertical="center" wrapText="1" indent="1"/>
    </xf>
    <xf numFmtId="0" fontId="25" fillId="0" borderId="2" xfId="4" applyFont="1" applyFill="1" applyBorder="1" applyAlignment="1" applyProtection="1">
      <alignment horizontal="left" indent="6"/>
    </xf>
    <xf numFmtId="0" fontId="25" fillId="0" borderId="2" xfId="4" applyFont="1" applyFill="1" applyBorder="1" applyAlignment="1" applyProtection="1">
      <alignment horizontal="left" vertical="center" wrapText="1" indent="6"/>
    </xf>
    <xf numFmtId="0" fontId="25" fillId="0" borderId="7" xfId="4" applyFont="1" applyFill="1" applyBorder="1" applyAlignment="1" applyProtection="1">
      <alignment horizontal="left" vertical="center" wrapText="1" indent="6"/>
    </xf>
    <xf numFmtId="0" fontId="25" fillId="0" borderId="32" xfId="4" applyFont="1" applyFill="1" applyBorder="1" applyAlignment="1" applyProtection="1">
      <alignment horizontal="left" vertical="center" wrapText="1" indent="6"/>
    </xf>
    <xf numFmtId="0" fontId="49" fillId="0" borderId="0" xfId="0" applyFont="1" applyFill="1"/>
    <xf numFmtId="0" fontId="50" fillId="0" borderId="0" xfId="0" applyFont="1"/>
    <xf numFmtId="49" fontId="25" fillId="0" borderId="2" xfId="4" applyNumberFormat="1" applyFont="1" applyFill="1" applyBorder="1" applyAlignment="1" applyProtection="1">
      <alignment horizontal="left" vertical="center" wrapText="1" indent="1"/>
    </xf>
    <xf numFmtId="0" fontId="5" fillId="0" borderId="0" xfId="4" applyFont="1" applyFill="1"/>
    <xf numFmtId="164" fontId="8" fillId="0" borderId="0" xfId="4" applyNumberFormat="1" applyFont="1" applyFill="1" applyBorder="1" applyAlignment="1" applyProtection="1">
      <alignment horizontal="centerContinuous" vertical="center"/>
    </xf>
    <xf numFmtId="0" fontId="18" fillId="0" borderId="9" xfId="4" applyFont="1" applyFill="1" applyBorder="1" applyAlignment="1">
      <alignment horizontal="center" vertical="center"/>
    </xf>
    <xf numFmtId="0" fontId="18" fillId="0" borderId="11" xfId="4" applyFont="1" applyFill="1" applyBorder="1" applyAlignment="1">
      <alignment horizontal="center" vertical="center"/>
    </xf>
    <xf numFmtId="0" fontId="18" fillId="0" borderId="15" xfId="4" applyFont="1" applyFill="1" applyBorder="1" applyAlignment="1">
      <alignment horizontal="center" vertical="center"/>
    </xf>
    <xf numFmtId="0" fontId="18" fillId="0" borderId="16" xfId="4" applyFont="1" applyFill="1" applyBorder="1" applyAlignment="1">
      <alignment horizontal="center" vertical="center"/>
    </xf>
    <xf numFmtId="0" fontId="18" fillId="0" borderId="23" xfId="4" applyFont="1" applyFill="1" applyBorder="1" applyAlignment="1">
      <alignment horizontal="center" vertical="center"/>
    </xf>
    <xf numFmtId="0" fontId="14" fillId="0" borderId="0" xfId="0" applyFont="1" applyFill="1" applyBorder="1" applyAlignment="1" applyProtection="1"/>
    <xf numFmtId="0" fontId="18" fillId="0" borderId="12" xfId="4" applyFont="1" applyFill="1" applyBorder="1" applyAlignment="1">
      <alignment horizontal="center" vertical="center"/>
    </xf>
    <xf numFmtId="0" fontId="36" fillId="0" borderId="16" xfId="4" applyFont="1" applyFill="1" applyBorder="1"/>
    <xf numFmtId="166" fontId="18" fillId="0" borderId="31" xfId="1" applyNumberFormat="1" applyFont="1" applyFill="1" applyBorder="1"/>
    <xf numFmtId="166" fontId="18" fillId="0" borderId="19" xfId="1" applyNumberFormat="1" applyFont="1" applyFill="1" applyBorder="1"/>
    <xf numFmtId="166" fontId="18" fillId="0" borderId="16" xfId="4" applyNumberFormat="1" applyFont="1" applyFill="1" applyBorder="1"/>
    <xf numFmtId="166" fontId="18" fillId="0" borderId="23" xfId="4" applyNumberFormat="1" applyFont="1" applyFill="1" applyBorder="1"/>
    <xf numFmtId="0" fontId="26" fillId="0" borderId="0" xfId="0" applyFont="1" applyFill="1" applyBorder="1" applyAlignment="1" applyProtection="1">
      <alignment horizontal="right"/>
    </xf>
    <xf numFmtId="49" fontId="25" fillId="0" borderId="4" xfId="4" applyNumberFormat="1" applyFont="1" applyFill="1" applyBorder="1" applyAlignment="1" applyProtection="1">
      <alignment horizontal="left" vertical="center" wrapText="1" indent="1"/>
    </xf>
    <xf numFmtId="49" fontId="25" fillId="0" borderId="5" xfId="4" applyNumberFormat="1" applyFont="1" applyFill="1" applyBorder="1" applyAlignment="1" applyProtection="1">
      <alignment horizontal="left" vertical="center" wrapText="1" indent="1"/>
    </xf>
    <xf numFmtId="49" fontId="25" fillId="0" borderId="32" xfId="4" applyNumberFormat="1" applyFont="1" applyFill="1" applyBorder="1" applyAlignment="1" applyProtection="1">
      <alignment horizontal="left" vertical="center" wrapText="1" indent="1"/>
    </xf>
    <xf numFmtId="49" fontId="32" fillId="0" borderId="16" xfId="4" applyNumberFormat="1" applyFont="1" applyFill="1" applyBorder="1" applyAlignment="1" applyProtection="1">
      <alignment horizontal="left" vertical="center" wrapText="1" indent="1"/>
    </xf>
    <xf numFmtId="49" fontId="25" fillId="0" borderId="7" xfId="4" applyNumberFormat="1" applyFont="1" applyFill="1" applyBorder="1" applyAlignment="1" applyProtection="1">
      <alignment horizontal="left" vertical="center" wrapText="1" indent="1"/>
    </xf>
    <xf numFmtId="0" fontId="47" fillId="0" borderId="0" xfId="0" applyFont="1" applyFill="1" applyProtection="1"/>
    <xf numFmtId="0" fontId="6" fillId="0" borderId="0" xfId="0" applyFont="1" applyFill="1" applyProtection="1"/>
    <xf numFmtId="0" fontId="6" fillId="0" borderId="0" xfId="0" applyFont="1" applyFill="1" applyProtection="1">
      <protection locked="0"/>
    </xf>
    <xf numFmtId="0" fontId="0" fillId="0" borderId="0" xfId="0" applyFill="1" applyProtection="1">
      <protection locked="0"/>
    </xf>
    <xf numFmtId="0" fontId="48" fillId="0" borderId="0" xfId="0" applyFont="1" applyFill="1"/>
    <xf numFmtId="164" fontId="33" fillId="0" borderId="4" xfId="0" applyNumberFormat="1" applyFont="1" applyFill="1" applyBorder="1" applyAlignment="1" applyProtection="1">
      <alignment vertical="center"/>
      <protection locked="0"/>
    </xf>
    <xf numFmtId="164" fontId="33" fillId="0" borderId="2" xfId="0" applyNumberFormat="1" applyFont="1" applyFill="1" applyBorder="1" applyAlignment="1" applyProtection="1">
      <alignment vertical="center"/>
      <protection locked="0"/>
    </xf>
    <xf numFmtId="164" fontId="33" fillId="0" borderId="7" xfId="0" applyNumberFormat="1" applyFont="1" applyFill="1" applyBorder="1" applyAlignment="1" applyProtection="1">
      <alignment vertical="center"/>
      <protection locked="0"/>
    </xf>
    <xf numFmtId="0" fontId="7" fillId="0" borderId="0" xfId="0" applyFont="1" applyFill="1"/>
    <xf numFmtId="0" fontId="0" fillId="0" borderId="0" xfId="0" applyFill="1" applyBorder="1"/>
    <xf numFmtId="0" fontId="9" fillId="0" borderId="0" xfId="0" applyFont="1" applyFill="1" applyBorder="1" applyAlignment="1">
      <alignment horizontal="center"/>
    </xf>
    <xf numFmtId="0" fontId="18" fillId="0" borderId="4" xfId="4" applyFont="1" applyFill="1" applyBorder="1" applyProtection="1">
      <protection locked="0"/>
    </xf>
    <xf numFmtId="166" fontId="18" fillId="0" borderId="4" xfId="1" applyNumberFormat="1" applyFont="1" applyFill="1" applyBorder="1" applyProtection="1">
      <protection locked="0"/>
    </xf>
    <xf numFmtId="0" fontId="18" fillId="0" borderId="2" xfId="4" applyFont="1" applyFill="1" applyBorder="1" applyProtection="1">
      <protection locked="0"/>
    </xf>
    <xf numFmtId="166" fontId="18" fillId="0" borderId="2" xfId="1" applyNumberFormat="1" applyFont="1" applyFill="1" applyBorder="1" applyProtection="1">
      <protection locked="0"/>
    </xf>
    <xf numFmtId="0" fontId="18" fillId="0" borderId="7" xfId="4" applyFont="1" applyFill="1" applyBorder="1" applyProtection="1">
      <protection locked="0"/>
    </xf>
    <xf numFmtId="166" fontId="18" fillId="0" borderId="7" xfId="1" applyNumberFormat="1" applyFont="1" applyFill="1" applyBorder="1" applyProtection="1">
      <protection locked="0"/>
    </xf>
    <xf numFmtId="0" fontId="32" fillId="0" borderId="13" xfId="4" applyFont="1" applyFill="1" applyBorder="1" applyAlignment="1" applyProtection="1">
      <alignment horizontal="center" vertical="center" wrapText="1"/>
    </xf>
    <xf numFmtId="0" fontId="33" fillId="0" borderId="15" xfId="4" applyFont="1" applyFill="1" applyBorder="1" applyAlignment="1" applyProtection="1">
      <alignment horizontal="center" vertical="center"/>
    </xf>
    <xf numFmtId="0" fontId="33" fillId="0" borderId="16" xfId="4" applyFont="1" applyFill="1" applyBorder="1" applyAlignment="1" applyProtection="1">
      <alignment horizontal="center" vertical="center"/>
    </xf>
    <xf numFmtId="0" fontId="33" fillId="0" borderId="23" xfId="4" applyFont="1" applyFill="1" applyBorder="1" applyAlignment="1" applyProtection="1">
      <alignment horizontal="center" vertical="center"/>
    </xf>
    <xf numFmtId="0" fontId="33" fillId="0" borderId="13" xfId="4" applyFont="1" applyFill="1" applyBorder="1" applyAlignment="1" applyProtection="1">
      <alignment horizontal="center" vertical="center"/>
    </xf>
    <xf numFmtId="0" fontId="33" fillId="0" borderId="9" xfId="4" applyFont="1" applyFill="1" applyBorder="1" applyAlignment="1" applyProtection="1">
      <alignment horizontal="center" vertical="center"/>
    </xf>
    <xf numFmtId="0" fontId="33" fillId="0" borderId="12" xfId="4" applyFont="1" applyFill="1" applyBorder="1" applyAlignment="1" applyProtection="1">
      <alignment horizontal="center" vertical="center"/>
    </xf>
    <xf numFmtId="164" fontId="0" fillId="0" borderId="0" xfId="0" applyNumberFormat="1" applyFill="1" applyAlignment="1" applyProtection="1">
      <alignment horizontal="center" vertical="center" wrapText="1"/>
    </xf>
    <xf numFmtId="164" fontId="11" fillId="0" borderId="15" xfId="0" applyNumberFormat="1" applyFont="1" applyFill="1" applyBorder="1" applyAlignment="1" applyProtection="1">
      <alignment horizontal="center" vertical="center" wrapText="1"/>
    </xf>
    <xf numFmtId="0" fontId="11" fillId="0" borderId="15" xfId="0" applyFont="1" applyFill="1" applyBorder="1" applyAlignment="1" applyProtection="1">
      <alignment horizontal="center" vertical="center" wrapText="1"/>
    </xf>
    <xf numFmtId="0" fontId="11" fillId="0" borderId="16" xfId="0" applyFont="1" applyFill="1" applyBorder="1" applyAlignment="1" applyProtection="1">
      <alignment horizontal="center" vertical="center" wrapText="1"/>
    </xf>
    <xf numFmtId="0" fontId="11" fillId="0" borderId="23" xfId="0" applyFont="1" applyFill="1" applyBorder="1" applyAlignment="1" applyProtection="1">
      <alignment horizontal="center" vertical="center" wrapText="1"/>
    </xf>
    <xf numFmtId="0" fontId="23" fillId="0" borderId="15" xfId="0" applyFont="1" applyFill="1" applyBorder="1" applyAlignment="1" applyProtection="1">
      <alignment horizontal="center" vertical="center" wrapText="1"/>
    </xf>
    <xf numFmtId="0" fontId="23" fillId="0" borderId="16" xfId="0" applyFont="1" applyFill="1" applyBorder="1" applyAlignment="1" applyProtection="1">
      <alignment horizontal="center" vertical="center" wrapText="1"/>
    </xf>
    <xf numFmtId="0" fontId="23" fillId="0" borderId="23" xfId="0" applyFont="1" applyFill="1" applyBorder="1" applyAlignment="1" applyProtection="1">
      <alignment horizontal="center" vertical="center" wrapText="1"/>
    </xf>
    <xf numFmtId="0" fontId="30" fillId="0" borderId="36" xfId="0" applyFont="1" applyFill="1" applyBorder="1" applyAlignment="1" applyProtection="1">
      <alignment horizontal="left" vertical="center" wrapText="1" indent="1"/>
    </xf>
    <xf numFmtId="0" fontId="30" fillId="0" borderId="6" xfId="0" applyFont="1" applyFill="1" applyBorder="1" applyAlignment="1" applyProtection="1">
      <alignment horizontal="left" vertical="center" wrapText="1" indent="1"/>
    </xf>
    <xf numFmtId="0" fontId="30" fillId="0" borderId="6" xfId="0" applyFont="1" applyFill="1" applyBorder="1" applyAlignment="1" applyProtection="1">
      <alignment horizontal="left" vertical="center" wrapText="1" indent="8"/>
    </xf>
    <xf numFmtId="0" fontId="33" fillId="0" borderId="4" xfId="0" applyFont="1" applyFill="1" applyBorder="1" applyAlignment="1" applyProtection="1">
      <alignment vertical="center" wrapText="1"/>
    </xf>
    <xf numFmtId="0" fontId="33" fillId="0" borderId="2" xfId="0" applyFont="1" applyFill="1" applyBorder="1" applyAlignment="1" applyProtection="1">
      <alignment vertical="center" wrapText="1"/>
    </xf>
    <xf numFmtId="0" fontId="32" fillId="0" borderId="15" xfId="0" applyFont="1" applyFill="1" applyBorder="1" applyAlignment="1" applyProtection="1">
      <alignment horizontal="center" vertical="center" wrapText="1"/>
    </xf>
    <xf numFmtId="0" fontId="34" fillId="0" borderId="3" xfId="0" applyFont="1" applyFill="1" applyBorder="1" applyAlignment="1" applyProtection="1">
      <alignment vertical="center" wrapText="1"/>
    </xf>
    <xf numFmtId="164" fontId="32" fillId="0" borderId="3" xfId="0" applyNumberFormat="1" applyFont="1" applyFill="1" applyBorder="1" applyAlignment="1" applyProtection="1">
      <alignment vertical="center" wrapText="1"/>
    </xf>
    <xf numFmtId="0" fontId="0" fillId="0" borderId="0" xfId="0" applyProtection="1"/>
    <xf numFmtId="0" fontId="0" fillId="0" borderId="0" xfId="0" applyFill="1" applyProtection="1"/>
    <xf numFmtId="164" fontId="6" fillId="0" borderId="0" xfId="0" applyNumberFormat="1" applyFont="1" applyFill="1" applyAlignment="1" applyProtection="1">
      <alignment horizontal="left" vertical="center" wrapText="1"/>
    </xf>
    <xf numFmtId="164" fontId="6" fillId="0" borderId="0" xfId="0" applyNumberFormat="1" applyFont="1" applyFill="1" applyAlignment="1" applyProtection="1">
      <alignment vertical="center" wrapText="1"/>
    </xf>
    <xf numFmtId="164" fontId="22" fillId="0" borderId="0" xfId="0" applyNumberFormat="1" applyFont="1" applyFill="1" applyAlignment="1" applyProtection="1">
      <alignment vertical="center" wrapText="1"/>
    </xf>
    <xf numFmtId="0" fontId="11" fillId="0" borderId="39" xfId="0" applyFont="1" applyFill="1" applyBorder="1" applyAlignment="1" applyProtection="1">
      <alignment vertical="center"/>
    </xf>
    <xf numFmtId="0" fontId="11" fillId="0" borderId="40" xfId="0" applyFont="1" applyFill="1" applyBorder="1" applyAlignment="1" applyProtection="1">
      <alignment vertical="center"/>
    </xf>
    <xf numFmtId="0" fontId="11" fillId="0" borderId="0" xfId="0" applyFont="1" applyFill="1" applyAlignment="1" applyProtection="1">
      <alignment vertical="center"/>
    </xf>
    <xf numFmtId="0" fontId="9" fillId="0" borderId="0" xfId="0" applyFont="1" applyFill="1" applyAlignment="1" applyProtection="1">
      <alignment horizontal="right"/>
    </xf>
    <xf numFmtId="0" fontId="11" fillId="0" borderId="18" xfId="0" applyFont="1" applyFill="1" applyBorder="1" applyAlignment="1" applyProtection="1">
      <alignment horizontal="center" vertical="center" wrapText="1"/>
    </xf>
    <xf numFmtId="0" fontId="11" fillId="0" borderId="34" xfId="0" applyFont="1" applyFill="1" applyBorder="1" applyAlignment="1" applyProtection="1">
      <alignment horizontal="center" vertical="center" wrapText="1"/>
    </xf>
    <xf numFmtId="0" fontId="11" fillId="0" borderId="41" xfId="0" applyFont="1" applyFill="1" applyBorder="1" applyAlignment="1" applyProtection="1">
      <alignment horizontal="center" vertical="center" wrapText="1"/>
    </xf>
    <xf numFmtId="0" fontId="11" fillId="0" borderId="42" xfId="0" applyFont="1" applyFill="1" applyBorder="1" applyAlignment="1" applyProtection="1">
      <alignment horizontal="center" vertical="center" wrapText="1"/>
    </xf>
    <xf numFmtId="164" fontId="11" fillId="0" borderId="43" xfId="0" applyNumberFormat="1" applyFont="1" applyFill="1" applyBorder="1" applyAlignment="1" applyProtection="1">
      <alignment horizontal="center" vertical="center" wrapText="1"/>
    </xf>
    <xf numFmtId="0" fontId="26" fillId="0" borderId="16" xfId="0" applyFont="1" applyFill="1" applyBorder="1" applyAlignment="1" applyProtection="1">
      <alignment horizontal="center" vertical="center" wrapText="1"/>
    </xf>
    <xf numFmtId="0" fontId="32" fillId="0" borderId="16" xfId="0" applyFont="1" applyFill="1" applyBorder="1" applyAlignment="1" applyProtection="1">
      <alignment horizontal="left" vertical="center" wrapText="1" indent="1"/>
    </xf>
    <xf numFmtId="0" fontId="23" fillId="0" borderId="9" xfId="0" applyFont="1" applyFill="1" applyBorder="1" applyAlignment="1" applyProtection="1">
      <alignment horizontal="center" vertical="center" wrapText="1"/>
    </xf>
    <xf numFmtId="49" fontId="25" fillId="0" borderId="2" xfId="0" applyNumberFormat="1" applyFont="1" applyFill="1" applyBorder="1" applyAlignment="1" applyProtection="1">
      <alignment horizontal="center" vertical="center" wrapText="1"/>
    </xf>
    <xf numFmtId="0" fontId="23" fillId="0" borderId="13" xfId="0" applyFont="1" applyFill="1" applyBorder="1" applyAlignment="1" applyProtection="1">
      <alignment horizontal="center" vertical="center" wrapText="1"/>
    </xf>
    <xf numFmtId="0" fontId="23" fillId="0" borderId="8" xfId="0" applyFont="1" applyFill="1" applyBorder="1" applyAlignment="1" applyProtection="1">
      <alignment horizontal="center" vertical="center" wrapText="1"/>
    </xf>
    <xf numFmtId="0" fontId="23" fillId="0" borderId="12" xfId="0" applyFont="1" applyFill="1" applyBorder="1" applyAlignment="1" applyProtection="1">
      <alignment horizontal="center" vertical="center" wrapText="1"/>
    </xf>
    <xf numFmtId="49" fontId="25" fillId="0" borderId="7" xfId="0" applyNumberFormat="1" applyFont="1" applyFill="1" applyBorder="1" applyAlignment="1" applyProtection="1">
      <alignment horizontal="center" vertical="center" wrapText="1"/>
    </xf>
    <xf numFmtId="49" fontId="25" fillId="0" borderId="16" xfId="0" applyNumberFormat="1" applyFont="1" applyFill="1" applyBorder="1" applyAlignment="1" applyProtection="1">
      <alignment horizontal="center" vertical="center" wrapText="1"/>
    </xf>
    <xf numFmtId="0" fontId="23" fillId="0" borderId="14" xfId="0" applyFont="1" applyFill="1" applyBorder="1" applyAlignment="1" applyProtection="1">
      <alignment horizontal="center" vertical="center" wrapText="1"/>
    </xf>
    <xf numFmtId="0" fontId="23" fillId="0" borderId="11" xfId="0" applyFont="1" applyFill="1" applyBorder="1" applyAlignment="1" applyProtection="1">
      <alignment horizontal="center" vertical="center" wrapText="1"/>
    </xf>
    <xf numFmtId="0" fontId="25" fillId="0" borderId="16" xfId="0" applyFont="1" applyFill="1" applyBorder="1" applyAlignment="1" applyProtection="1">
      <alignment horizontal="center" vertical="center" wrapText="1"/>
    </xf>
    <xf numFmtId="0" fontId="23" fillId="0" borderId="17" xfId="0" applyFont="1" applyFill="1" applyBorder="1" applyAlignment="1" applyProtection="1">
      <alignment horizontal="center" vertical="center" wrapText="1"/>
    </xf>
    <xf numFmtId="0" fontId="26" fillId="0" borderId="18" xfId="0" applyFont="1" applyFill="1" applyBorder="1" applyAlignment="1" applyProtection="1">
      <alignment horizontal="center" vertical="center" wrapText="1"/>
    </xf>
    <xf numFmtId="0" fontId="31" fillId="0" borderId="15" xfId="0" applyFont="1" applyBorder="1" applyAlignment="1" applyProtection="1">
      <alignment horizontal="center" vertical="center" wrapText="1"/>
    </xf>
    <xf numFmtId="0" fontId="44" fillId="0" borderId="44" xfId="0" applyFont="1" applyBorder="1" applyAlignment="1" applyProtection="1">
      <alignment horizontal="center" wrapText="1"/>
    </xf>
    <xf numFmtId="0" fontId="45" fillId="0" borderId="44" xfId="0" applyFont="1" applyBorder="1" applyAlignment="1" applyProtection="1">
      <alignment horizontal="left" wrapText="1" indent="1"/>
    </xf>
    <xf numFmtId="0" fontId="25" fillId="0" borderId="0" xfId="0" applyFont="1" applyFill="1" applyBorder="1" applyAlignment="1" applyProtection="1">
      <alignment horizontal="center" vertical="center" wrapText="1"/>
    </xf>
    <xf numFmtId="0" fontId="11" fillId="0" borderId="0" xfId="0" applyFont="1" applyFill="1" applyBorder="1" applyAlignment="1" applyProtection="1">
      <alignment horizontal="left" vertical="center" wrapText="1" indent="1"/>
    </xf>
    <xf numFmtId="0" fontId="25" fillId="0" borderId="0" xfId="0" applyFont="1" applyFill="1" applyAlignment="1" applyProtection="1">
      <alignment horizontal="left" vertical="center" wrapText="1"/>
    </xf>
    <xf numFmtId="0" fontId="25" fillId="0" borderId="0" xfId="0" applyFont="1" applyFill="1" applyAlignment="1" applyProtection="1">
      <alignment vertical="center" wrapText="1"/>
    </xf>
    <xf numFmtId="0" fontId="23" fillId="0" borderId="45" xfId="0" applyFont="1" applyFill="1" applyBorder="1" applyAlignment="1" applyProtection="1">
      <alignment horizontal="center" vertical="center" wrapText="1"/>
    </xf>
    <xf numFmtId="0" fontId="23" fillId="0" borderId="46" xfId="0" applyFont="1" applyFill="1" applyBorder="1" applyAlignment="1" applyProtection="1">
      <alignment horizontal="center" vertical="center" wrapText="1"/>
    </xf>
    <xf numFmtId="0" fontId="11" fillId="0" borderId="46" xfId="0" applyFont="1" applyFill="1" applyBorder="1" applyAlignment="1" applyProtection="1">
      <alignment horizontal="center" vertical="center" wrapText="1"/>
    </xf>
    <xf numFmtId="0" fontId="32" fillId="0" borderId="11" xfId="0" applyFont="1" applyFill="1" applyBorder="1" applyAlignment="1" applyProtection="1">
      <alignment horizontal="center" vertical="center" wrapText="1"/>
    </xf>
    <xf numFmtId="0" fontId="32" fillId="0" borderId="9" xfId="0" applyFont="1" applyFill="1" applyBorder="1" applyAlignment="1" applyProtection="1">
      <alignment horizontal="center" vertical="center" wrapText="1"/>
    </xf>
    <xf numFmtId="0" fontId="32" fillId="0" borderId="12" xfId="0" applyFont="1" applyFill="1" applyBorder="1" applyAlignment="1" applyProtection="1">
      <alignment horizontal="center" vertical="center" wrapText="1"/>
    </xf>
    <xf numFmtId="0" fontId="11" fillId="0" borderId="16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</xf>
    <xf numFmtId="0" fontId="7" fillId="0" borderId="15" xfId="0" applyFont="1" applyFill="1" applyBorder="1" applyAlignment="1" applyProtection="1">
      <alignment horizontal="left" vertical="center"/>
    </xf>
    <xf numFmtId="0" fontId="18" fillId="0" borderId="46" xfId="0" applyFont="1" applyFill="1" applyBorder="1" applyAlignment="1" applyProtection="1">
      <alignment vertical="center" wrapText="1"/>
    </xf>
    <xf numFmtId="0" fontId="7" fillId="0" borderId="44" xfId="0" applyFont="1" applyFill="1" applyBorder="1" applyAlignment="1" applyProtection="1">
      <alignment vertical="center" wrapText="1"/>
    </xf>
    <xf numFmtId="0" fontId="11" fillId="0" borderId="5" xfId="0" applyFont="1" applyFill="1" applyBorder="1" applyAlignment="1" applyProtection="1">
      <alignment horizontal="center" vertical="center"/>
      <protection locked="0"/>
    </xf>
    <xf numFmtId="0" fontId="11" fillId="0" borderId="32" xfId="0" applyFont="1" applyFill="1" applyBorder="1" applyAlignment="1" applyProtection="1">
      <alignment horizontal="center" vertical="center"/>
      <protection locked="0"/>
    </xf>
    <xf numFmtId="0" fontId="46" fillId="0" borderId="0" xfId="0" applyFont="1" applyAlignment="1" applyProtection="1">
      <alignment horizontal="right" vertical="top"/>
      <protection locked="0"/>
    </xf>
    <xf numFmtId="164" fontId="22" fillId="0" borderId="0" xfId="0" applyNumberFormat="1" applyFont="1" applyFill="1" applyAlignment="1" applyProtection="1">
      <alignment vertical="center" wrapText="1"/>
      <protection locked="0"/>
    </xf>
    <xf numFmtId="49" fontId="11" fillId="0" borderId="22" xfId="0" applyNumberFormat="1" applyFont="1" applyFill="1" applyBorder="1" applyAlignment="1" applyProtection="1">
      <alignment horizontal="right" vertical="center"/>
      <protection locked="0"/>
    </xf>
    <xf numFmtId="49" fontId="11" fillId="0" borderId="47" xfId="0" applyNumberFormat="1" applyFont="1" applyFill="1" applyBorder="1" applyAlignment="1" applyProtection="1">
      <alignment horizontal="right" vertical="center"/>
      <protection locked="0"/>
    </xf>
    <xf numFmtId="0" fontId="48" fillId="0" borderId="0" xfId="0" applyFont="1" applyFill="1" applyProtection="1"/>
    <xf numFmtId="0" fontId="33" fillId="0" borderId="11" xfId="0" applyFont="1" applyFill="1" applyBorder="1" applyAlignment="1" applyProtection="1">
      <alignment horizontal="center" vertical="center"/>
    </xf>
    <xf numFmtId="164" fontId="32" fillId="0" borderId="31" xfId="0" applyNumberFormat="1" applyFont="1" applyFill="1" applyBorder="1" applyAlignment="1" applyProtection="1">
      <alignment vertical="center"/>
    </xf>
    <xf numFmtId="0" fontId="33" fillId="0" borderId="9" xfId="0" applyFont="1" applyFill="1" applyBorder="1" applyAlignment="1" applyProtection="1">
      <alignment horizontal="center" vertical="center"/>
    </xf>
    <xf numFmtId="164" fontId="32" fillId="0" borderId="19" xfId="0" applyNumberFormat="1" applyFont="1" applyFill="1" applyBorder="1" applyAlignment="1" applyProtection="1">
      <alignment vertical="center"/>
    </xf>
    <xf numFmtId="0" fontId="33" fillId="0" borderId="12" xfId="0" applyFont="1" applyFill="1" applyBorder="1" applyAlignment="1" applyProtection="1">
      <alignment horizontal="center" vertical="center"/>
    </xf>
    <xf numFmtId="0" fontId="33" fillId="0" borderId="7" xfId="0" applyFont="1" applyFill="1" applyBorder="1" applyAlignment="1" applyProtection="1">
      <alignment vertical="center" wrapText="1"/>
    </xf>
    <xf numFmtId="164" fontId="32" fillId="0" borderId="21" xfId="0" applyNumberFormat="1" applyFont="1" applyFill="1" applyBorder="1" applyAlignment="1" applyProtection="1">
      <alignment vertical="center"/>
    </xf>
    <xf numFmtId="0" fontId="32" fillId="0" borderId="15" xfId="0" applyFont="1" applyFill="1" applyBorder="1" applyAlignment="1" applyProtection="1">
      <alignment horizontal="center" vertical="center"/>
    </xf>
    <xf numFmtId="0" fontId="34" fillId="0" borderId="16" xfId="0" applyFont="1" applyFill="1" applyBorder="1" applyAlignment="1" applyProtection="1">
      <alignment vertical="center" wrapText="1"/>
    </xf>
    <xf numFmtId="164" fontId="32" fillId="0" borderId="16" xfId="0" applyNumberFormat="1" applyFont="1" applyFill="1" applyBorder="1" applyAlignment="1" applyProtection="1">
      <alignment vertical="center"/>
    </xf>
    <xf numFmtId="164" fontId="32" fillId="0" borderId="23" xfId="0" applyNumberFormat="1" applyFont="1" applyFill="1" applyBorder="1" applyAlignment="1" applyProtection="1">
      <alignment vertical="center"/>
    </xf>
    <xf numFmtId="0" fontId="0" fillId="0" borderId="48" xfId="0" applyFill="1" applyBorder="1" applyProtection="1"/>
    <xf numFmtId="0" fontId="9" fillId="0" borderId="48" xfId="0" applyFont="1" applyFill="1" applyBorder="1" applyAlignment="1" applyProtection="1">
      <alignment horizontal="center"/>
    </xf>
    <xf numFmtId="0" fontId="48" fillId="0" borderId="0" xfId="0" applyFont="1" applyFill="1" applyProtection="1">
      <protection locked="0"/>
    </xf>
    <xf numFmtId="0" fontId="39" fillId="0" borderId="0" xfId="0" applyFont="1" applyFill="1" applyProtection="1">
      <protection locked="0"/>
    </xf>
    <xf numFmtId="164" fontId="11" fillId="0" borderId="52" xfId="0" applyNumberFormat="1" applyFont="1" applyFill="1" applyBorder="1" applyAlignment="1" applyProtection="1">
      <alignment horizontal="center" vertical="center"/>
    </xf>
    <xf numFmtId="164" fontId="11" fillId="0" borderId="33" xfId="0" applyNumberFormat="1" applyFont="1" applyFill="1" applyBorder="1" applyAlignment="1" applyProtection="1">
      <alignment horizontal="center" vertical="center" wrapText="1"/>
    </xf>
    <xf numFmtId="164" fontId="23" fillId="0" borderId="45" xfId="0" applyNumberFormat="1" applyFont="1" applyFill="1" applyBorder="1" applyAlignment="1" applyProtection="1">
      <alignment horizontal="center" vertical="center" wrapText="1"/>
    </xf>
    <xf numFmtId="164" fontId="23" fillId="0" borderId="25" xfId="0" applyNumberFormat="1" applyFont="1" applyFill="1" applyBorder="1" applyAlignment="1" applyProtection="1">
      <alignment horizontal="center" vertical="center" wrapText="1"/>
    </xf>
    <xf numFmtId="164" fontId="23" fillId="0" borderId="35" xfId="0" applyNumberFormat="1" applyFont="1" applyFill="1" applyBorder="1" applyAlignment="1" applyProtection="1">
      <alignment horizontal="center" vertical="center" wrapText="1"/>
    </xf>
    <xf numFmtId="164" fontId="23" fillId="0" borderId="23" xfId="0" applyNumberFormat="1" applyFont="1" applyFill="1" applyBorder="1" applyAlignment="1" applyProtection="1">
      <alignment horizontal="center" vertical="center" wrapText="1"/>
    </xf>
    <xf numFmtId="164" fontId="23" fillId="0" borderId="30" xfId="0" applyNumberFormat="1" applyFont="1" applyFill="1" applyBorder="1" applyAlignment="1" applyProtection="1">
      <alignment horizontal="center" vertical="center" wrapText="1"/>
    </xf>
    <xf numFmtId="164" fontId="23" fillId="0" borderId="15" xfId="0" applyNumberFormat="1" applyFont="1" applyFill="1" applyBorder="1" applyAlignment="1" applyProtection="1">
      <alignment horizontal="center" vertical="center" wrapText="1"/>
    </xf>
    <xf numFmtId="164" fontId="23" fillId="0" borderId="25" xfId="0" applyNumberFormat="1" applyFont="1" applyFill="1" applyBorder="1" applyAlignment="1" applyProtection="1">
      <alignment horizontal="left" vertical="center" wrapText="1" indent="1"/>
    </xf>
    <xf numFmtId="164" fontId="23" fillId="0" borderId="9" xfId="0" applyNumberFormat="1" applyFont="1" applyFill="1" applyBorder="1" applyAlignment="1" applyProtection="1">
      <alignment horizontal="center" vertical="center" wrapText="1"/>
    </xf>
    <xf numFmtId="164" fontId="25" fillId="0" borderId="26" xfId="0" applyNumberFormat="1" applyFont="1" applyFill="1" applyBorder="1" applyAlignment="1" applyProtection="1">
      <alignment vertical="center" wrapText="1"/>
    </xf>
    <xf numFmtId="164" fontId="23" fillId="0" borderId="12" xfId="0" applyNumberFormat="1" applyFont="1" applyFill="1" applyBorder="1" applyAlignment="1" applyProtection="1">
      <alignment horizontal="center" vertical="center" wrapText="1"/>
    </xf>
    <xf numFmtId="164" fontId="25" fillId="0" borderId="27" xfId="0" applyNumberFormat="1" applyFont="1" applyFill="1" applyBorder="1" applyAlignment="1" applyProtection="1">
      <alignment vertical="center" wrapText="1"/>
    </xf>
    <xf numFmtId="164" fontId="32" fillId="0" borderId="25" xfId="0" applyNumberFormat="1" applyFont="1" applyFill="1" applyBorder="1" applyAlignment="1" applyProtection="1">
      <alignment horizontal="left" vertical="center" wrapText="1" indent="1"/>
    </xf>
    <xf numFmtId="164" fontId="23" fillId="0" borderId="8" xfId="0" applyNumberFormat="1" applyFont="1" applyFill="1" applyBorder="1" applyAlignment="1" applyProtection="1">
      <alignment horizontal="center" vertical="center" wrapText="1"/>
    </xf>
    <xf numFmtId="164" fontId="25" fillId="0" borderId="30" xfId="0" applyNumberFormat="1" applyFont="1" applyFill="1" applyBorder="1" applyAlignment="1" applyProtection="1">
      <alignment vertical="center" wrapText="1"/>
    </xf>
    <xf numFmtId="164" fontId="25" fillId="0" borderId="16" xfId="0" applyNumberFormat="1" applyFont="1" applyFill="1" applyBorder="1" applyAlignment="1" applyProtection="1">
      <alignment horizontal="left" vertical="center" wrapText="1" indent="2"/>
      <protection locked="0"/>
    </xf>
    <xf numFmtId="164" fontId="18" fillId="0" borderId="16" xfId="0" applyNumberFormat="1" applyFont="1" applyFill="1" applyBorder="1" applyAlignment="1" applyProtection="1">
      <alignment horizontal="left" vertical="center" wrapText="1" indent="2"/>
      <protection locked="0"/>
    </xf>
    <xf numFmtId="0" fontId="25" fillId="0" borderId="2" xfId="5" applyFont="1" applyFill="1" applyBorder="1" applyAlignment="1" applyProtection="1">
      <alignment horizontal="left" vertical="center" indent="1"/>
    </xf>
    <xf numFmtId="0" fontId="25" fillId="0" borderId="4" xfId="5" applyFont="1" applyFill="1" applyBorder="1" applyAlignment="1" applyProtection="1">
      <alignment horizontal="left" vertical="center" wrapText="1" indent="1"/>
    </xf>
    <xf numFmtId="0" fontId="25" fillId="0" borderId="2" xfId="5" applyFont="1" applyFill="1" applyBorder="1" applyAlignment="1" applyProtection="1">
      <alignment horizontal="left" vertical="center" wrapText="1" indent="1"/>
    </xf>
    <xf numFmtId="0" fontId="25" fillId="0" borderId="4" xfId="5" applyFont="1" applyFill="1" applyBorder="1" applyAlignment="1" applyProtection="1">
      <alignment horizontal="left" vertical="center" indent="1"/>
    </xf>
    <xf numFmtId="0" fontId="11" fillId="0" borderId="16" xfId="5" applyFont="1" applyFill="1" applyBorder="1" applyAlignment="1" applyProtection="1">
      <alignment horizontal="left" indent="1"/>
    </xf>
    <xf numFmtId="0" fontId="23" fillId="0" borderId="45" xfId="4" applyFont="1" applyFill="1" applyBorder="1" applyAlignment="1" applyProtection="1">
      <alignment horizontal="left" vertical="center" wrapText="1" indent="1"/>
    </xf>
    <xf numFmtId="49" fontId="25" fillId="0" borderId="53" xfId="4" applyNumberFormat="1" applyFont="1" applyFill="1" applyBorder="1" applyAlignment="1" applyProtection="1">
      <alignment horizontal="left" vertical="center" wrapText="1" indent="1"/>
    </xf>
    <xf numFmtId="49" fontId="25" fillId="0" borderId="54" xfId="4" applyNumberFormat="1" applyFont="1" applyFill="1" applyBorder="1" applyAlignment="1" applyProtection="1">
      <alignment horizontal="left" vertical="center" wrapText="1" indent="1"/>
    </xf>
    <xf numFmtId="49" fontId="25" fillId="0" borderId="41" xfId="4" applyNumberFormat="1" applyFont="1" applyFill="1" applyBorder="1" applyAlignment="1" applyProtection="1">
      <alignment horizontal="left" vertical="center" wrapText="1" indent="1"/>
    </xf>
    <xf numFmtId="0" fontId="23" fillId="0" borderId="8" xfId="4" applyFont="1" applyFill="1" applyBorder="1" applyAlignment="1" applyProtection="1">
      <alignment horizontal="left" vertical="center" wrapText="1" indent="1"/>
    </xf>
    <xf numFmtId="0" fontId="35" fillId="0" borderId="1" xfId="4" applyFont="1" applyFill="1" applyBorder="1" applyAlignment="1" applyProtection="1">
      <alignment horizontal="left" vertical="center" wrapText="1" indent="1"/>
    </xf>
    <xf numFmtId="0" fontId="15" fillId="0" borderId="0" xfId="4" applyFill="1" applyAlignment="1">
      <alignment horizontal="left" vertical="center" indent="1"/>
    </xf>
    <xf numFmtId="0" fontId="31" fillId="0" borderId="16" xfId="0" applyFont="1" applyBorder="1" applyAlignment="1" applyProtection="1">
      <alignment horizontal="left" vertical="center" wrapText="1" indent="1"/>
    </xf>
    <xf numFmtId="0" fontId="30" fillId="0" borderId="2" xfId="0" applyFont="1" applyBorder="1" applyAlignment="1" applyProtection="1">
      <alignment horizontal="left" vertical="center" wrapText="1" indent="1"/>
    </xf>
    <xf numFmtId="0" fontId="51" fillId="0" borderId="2" xfId="0" applyFont="1" applyBorder="1" applyAlignment="1" applyProtection="1">
      <alignment horizontal="left" vertical="center" wrapText="1" indent="1"/>
    </xf>
    <xf numFmtId="0" fontId="30" fillId="0" borderId="2" xfId="0" applyFont="1" applyBorder="1" applyAlignment="1" applyProtection="1">
      <alignment horizontal="left" vertical="center" indent="1"/>
    </xf>
    <xf numFmtId="0" fontId="30" fillId="0" borderId="32" xfId="0" applyFont="1" applyBorder="1" applyAlignment="1" applyProtection="1">
      <alignment horizontal="left" vertical="center" indent="1"/>
    </xf>
    <xf numFmtId="0" fontId="31" fillId="0" borderId="15" xfId="0" applyFont="1" applyBorder="1" applyAlignment="1" applyProtection="1">
      <alignment horizontal="left" vertical="center" wrapText="1" indent="1"/>
    </xf>
    <xf numFmtId="49" fontId="30" fillId="0" borderId="9" xfId="0" applyNumberFormat="1" applyFont="1" applyBorder="1" applyAlignment="1" applyProtection="1">
      <alignment horizontal="left" vertical="center" wrapText="1" indent="2"/>
    </xf>
    <xf numFmtId="49" fontId="31" fillId="0" borderId="9" xfId="0" applyNumberFormat="1" applyFont="1" applyBorder="1" applyAlignment="1" applyProtection="1">
      <alignment horizontal="left" vertical="center" wrapText="1" indent="1"/>
    </xf>
    <xf numFmtId="49" fontId="30" fillId="0" borderId="14" xfId="0" applyNumberFormat="1" applyFont="1" applyBorder="1" applyAlignment="1" applyProtection="1">
      <alignment horizontal="left" vertical="center" wrapText="1" indent="2"/>
    </xf>
    <xf numFmtId="0" fontId="30" fillId="0" borderId="32" xfId="0" applyFont="1" applyBorder="1" applyAlignment="1" applyProtection="1">
      <alignment horizontal="left" vertical="center" wrapText="1" indent="1"/>
    </xf>
    <xf numFmtId="0" fontId="29" fillId="0" borderId="15" xfId="0" applyFont="1" applyBorder="1" applyAlignment="1" applyProtection="1">
      <alignment horizontal="left" vertical="center" wrapText="1" indent="1"/>
    </xf>
    <xf numFmtId="0" fontId="46" fillId="0" borderId="10" xfId="0" applyFont="1" applyBorder="1" applyAlignment="1" applyProtection="1">
      <alignment horizontal="left" vertical="center" wrapText="1" indent="1"/>
    </xf>
    <xf numFmtId="49" fontId="31" fillId="0" borderId="15" xfId="0" applyNumberFormat="1" applyFont="1" applyBorder="1" applyAlignment="1" applyProtection="1">
      <alignment horizontal="left" vertical="center" wrapText="1" indent="1"/>
    </xf>
    <xf numFmtId="49" fontId="30" fillId="0" borderId="11" xfId="0" applyNumberFormat="1" applyFont="1" applyBorder="1" applyAlignment="1" applyProtection="1">
      <alignment horizontal="left" vertical="center" wrapText="1" indent="2"/>
    </xf>
    <xf numFmtId="0" fontId="30" fillId="0" borderId="4" xfId="0" applyFont="1" applyBorder="1" applyAlignment="1" applyProtection="1">
      <alignment horizontal="left" vertical="center" wrapText="1" indent="1"/>
    </xf>
    <xf numFmtId="49" fontId="30" fillId="0" borderId="12" xfId="0" applyNumberFormat="1" applyFont="1" applyBorder="1" applyAlignment="1" applyProtection="1">
      <alignment horizontal="left" vertical="center" wrapText="1" indent="2"/>
    </xf>
    <xf numFmtId="0" fontId="30" fillId="0" borderId="7" xfId="0" applyFont="1" applyBorder="1" applyAlignment="1" applyProtection="1">
      <alignment horizontal="left" vertical="center" wrapText="1" indent="1"/>
    </xf>
    <xf numFmtId="0" fontId="31" fillId="0" borderId="10" xfId="0" applyFont="1" applyBorder="1" applyAlignment="1" applyProtection="1">
      <alignment horizontal="left" vertical="center" wrapText="1" indent="1"/>
    </xf>
    <xf numFmtId="0" fontId="52" fillId="0" borderId="16" xfId="0" applyFont="1" applyBorder="1" applyAlignment="1" applyProtection="1">
      <alignment horizontal="left" vertical="center" wrapText="1" indent="1"/>
    </xf>
    <xf numFmtId="49" fontId="30" fillId="0" borderId="15" xfId="0" applyNumberFormat="1" applyFont="1" applyBorder="1" applyAlignment="1" applyProtection="1">
      <alignment horizontal="left" vertical="center" wrapText="1" indent="1"/>
    </xf>
    <xf numFmtId="49" fontId="51" fillId="0" borderId="15" xfId="0" applyNumberFormat="1" applyFont="1" applyBorder="1" applyAlignment="1" applyProtection="1">
      <alignment horizontal="left" vertical="center" wrapText="1" indent="1"/>
    </xf>
    <xf numFmtId="0" fontId="9" fillId="0" borderId="37" xfId="0" applyFont="1" applyFill="1" applyBorder="1" applyAlignment="1" applyProtection="1">
      <alignment horizontal="right" vertical="center"/>
    </xf>
    <xf numFmtId="0" fontId="9" fillId="0" borderId="0" xfId="0" applyFont="1" applyFill="1" applyBorder="1" applyAlignment="1" applyProtection="1">
      <alignment horizontal="right" vertical="center"/>
    </xf>
    <xf numFmtId="0" fontId="15" fillId="0" borderId="0" xfId="4" applyFill="1" applyAlignment="1"/>
    <xf numFmtId="164" fontId="25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32" fillId="0" borderId="23" xfId="0" applyNumberFormat="1" applyFont="1" applyFill="1" applyBorder="1" applyAlignment="1" applyProtection="1">
      <alignment horizontal="right" vertical="center" wrapText="1" indent="1"/>
    </xf>
    <xf numFmtId="164" fontId="10" fillId="0" borderId="0" xfId="0" applyNumberFormat="1" applyFont="1" applyFill="1" applyAlignment="1" applyProtection="1">
      <alignment horizontal="centerContinuous" vertical="center" wrapText="1"/>
    </xf>
    <xf numFmtId="164" fontId="0" fillId="0" borderId="0" xfId="0" applyNumberFormat="1" applyFill="1" applyAlignment="1" applyProtection="1">
      <alignment horizontal="centerContinuous" vertical="center"/>
    </xf>
    <xf numFmtId="164" fontId="11" fillId="0" borderId="15" xfId="0" applyNumberFormat="1" applyFont="1" applyFill="1" applyBorder="1" applyAlignment="1" applyProtection="1">
      <alignment horizontal="centerContinuous" vertical="center" wrapText="1"/>
    </xf>
    <xf numFmtId="164" fontId="7" fillId="0" borderId="0" xfId="0" applyNumberFormat="1" applyFont="1" applyFill="1" applyAlignment="1" applyProtection="1">
      <alignment horizontal="center" vertical="center" wrapText="1"/>
    </xf>
    <xf numFmtId="164" fontId="32" fillId="0" borderId="25" xfId="0" applyNumberFormat="1" applyFont="1" applyFill="1" applyBorder="1" applyAlignment="1" applyProtection="1">
      <alignment horizontal="center" vertical="center" wrapText="1"/>
    </xf>
    <xf numFmtId="164" fontId="32" fillId="0" borderId="15" xfId="0" applyNumberFormat="1" applyFont="1" applyFill="1" applyBorder="1" applyAlignment="1" applyProtection="1">
      <alignment horizontal="center" vertical="center" wrapText="1"/>
    </xf>
    <xf numFmtId="164" fontId="32" fillId="0" borderId="0" xfId="0" applyNumberFormat="1" applyFont="1" applyFill="1" applyAlignment="1" applyProtection="1">
      <alignment horizontal="center" vertical="center" wrapText="1"/>
    </xf>
    <xf numFmtId="164" fontId="0" fillId="0" borderId="28" xfId="0" applyNumberFormat="1" applyFill="1" applyBorder="1" applyAlignment="1" applyProtection="1">
      <alignment horizontal="left" vertical="center" wrapText="1" indent="1"/>
    </xf>
    <xf numFmtId="164" fontId="25" fillId="0" borderId="11" xfId="0" applyNumberFormat="1" applyFont="1" applyFill="1" applyBorder="1" applyAlignment="1" applyProtection="1">
      <alignment horizontal="left" vertical="center" wrapText="1" indent="1"/>
    </xf>
    <xf numFmtId="164" fontId="0" fillId="0" borderId="26" xfId="0" applyNumberFormat="1" applyFill="1" applyBorder="1" applyAlignment="1" applyProtection="1">
      <alignment horizontal="left" vertical="center" wrapText="1" indent="1"/>
    </xf>
    <xf numFmtId="164" fontId="25" fillId="0" borderId="9" xfId="0" applyNumberFormat="1" applyFont="1" applyFill="1" applyBorder="1" applyAlignment="1" applyProtection="1">
      <alignment horizontal="left" vertical="center" wrapText="1" indent="1"/>
    </xf>
    <xf numFmtId="164" fontId="25" fillId="0" borderId="56" xfId="0" applyNumberFormat="1" applyFont="1" applyFill="1" applyBorder="1" applyAlignment="1" applyProtection="1">
      <alignment horizontal="left" vertical="center" wrapText="1" indent="1"/>
    </xf>
    <xf numFmtId="164" fontId="36" fillId="0" borderId="25" xfId="0" applyNumberFormat="1" applyFont="1" applyFill="1" applyBorder="1" applyAlignment="1" applyProtection="1">
      <alignment horizontal="left" vertical="center" wrapText="1" indent="1"/>
    </xf>
    <xf numFmtId="164" fontId="4" fillId="0" borderId="30" xfId="0" applyNumberFormat="1" applyFont="1" applyFill="1" applyBorder="1" applyAlignment="1" applyProtection="1">
      <alignment horizontal="left" vertical="center" wrapText="1" indent="1"/>
    </xf>
    <xf numFmtId="164" fontId="33" fillId="0" borderId="8" xfId="0" applyNumberFormat="1" applyFont="1" applyFill="1" applyBorder="1" applyAlignment="1" applyProtection="1">
      <alignment horizontal="left" vertical="center" wrapText="1" indent="1"/>
    </xf>
    <xf numFmtId="164" fontId="33" fillId="0" borderId="9" xfId="0" applyNumberFormat="1" applyFont="1" applyFill="1" applyBorder="1" applyAlignment="1" applyProtection="1">
      <alignment horizontal="left" vertical="center" wrapText="1" indent="1"/>
    </xf>
    <xf numFmtId="164" fontId="4" fillId="0" borderId="26" xfId="0" applyNumberFormat="1" applyFont="1" applyFill="1" applyBorder="1" applyAlignment="1" applyProtection="1">
      <alignment horizontal="left" vertical="center" wrapText="1" indent="1"/>
    </xf>
    <xf numFmtId="164" fontId="34" fillId="0" borderId="15" xfId="0" applyNumberFormat="1" applyFont="1" applyFill="1" applyBorder="1" applyAlignment="1" applyProtection="1">
      <alignment horizontal="left" vertical="center" wrapText="1" indent="1"/>
    </xf>
    <xf numFmtId="164" fontId="36" fillId="0" borderId="15" xfId="0" applyNumberFormat="1" applyFont="1" applyFill="1" applyBorder="1" applyAlignment="1" applyProtection="1">
      <alignment horizontal="left" vertical="center" wrapText="1" indent="1"/>
    </xf>
    <xf numFmtId="164" fontId="32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64" fontId="33" fillId="0" borderId="11" xfId="0" applyNumberFormat="1" applyFont="1" applyFill="1" applyBorder="1" applyAlignment="1" applyProtection="1">
      <alignment horizontal="left" vertical="center" wrapText="1" indent="1"/>
      <protection locked="0"/>
    </xf>
    <xf numFmtId="164" fontId="25" fillId="0" borderId="9" xfId="0" quotePrefix="1" applyNumberFormat="1" applyFont="1" applyFill="1" applyBorder="1" applyAlignment="1" applyProtection="1">
      <alignment horizontal="left" vertical="center" wrapText="1" indent="6"/>
    </xf>
    <xf numFmtId="164" fontId="33" fillId="0" borderId="9" xfId="0" quotePrefix="1" applyNumberFormat="1" applyFont="1" applyFill="1" applyBorder="1" applyAlignment="1" applyProtection="1">
      <alignment horizontal="left" vertical="center" wrapText="1" indent="6"/>
    </xf>
    <xf numFmtId="164" fontId="25" fillId="0" borderId="9" xfId="0" quotePrefix="1" applyNumberFormat="1" applyFont="1" applyFill="1" applyBorder="1" applyAlignment="1" applyProtection="1">
      <alignment horizontal="left" vertical="center" wrapText="1" indent="3"/>
    </xf>
    <xf numFmtId="164" fontId="4" fillId="0" borderId="28" xfId="0" applyNumberFormat="1" applyFont="1" applyFill="1" applyBorder="1" applyAlignment="1" applyProtection="1">
      <alignment horizontal="left" vertical="center" wrapText="1" indent="1"/>
    </xf>
    <xf numFmtId="164" fontId="38" fillId="0" borderId="8" xfId="0" applyNumberFormat="1" applyFont="1" applyFill="1" applyBorder="1" applyAlignment="1" applyProtection="1">
      <alignment horizontal="left" vertical="center" wrapText="1" indent="1"/>
    </xf>
    <xf numFmtId="164" fontId="33" fillId="0" borderId="9" xfId="0" applyNumberFormat="1" applyFont="1" applyFill="1" applyBorder="1" applyAlignment="1" applyProtection="1">
      <alignment horizontal="left" vertical="center" wrapText="1" indent="2"/>
    </xf>
    <xf numFmtId="164" fontId="33" fillId="0" borderId="2" xfId="0" applyNumberFormat="1" applyFont="1" applyFill="1" applyBorder="1" applyAlignment="1" applyProtection="1">
      <alignment horizontal="left" vertical="center" wrapText="1" indent="2"/>
    </xf>
    <xf numFmtId="164" fontId="38" fillId="0" borderId="2" xfId="0" applyNumberFormat="1" applyFont="1" applyFill="1" applyBorder="1" applyAlignment="1" applyProtection="1">
      <alignment horizontal="left" vertical="center" wrapText="1" indent="1"/>
    </xf>
    <xf numFmtId="164" fontId="33" fillId="0" borderId="11" xfId="0" applyNumberFormat="1" applyFont="1" applyFill="1" applyBorder="1" applyAlignment="1" applyProtection="1">
      <alignment horizontal="left" vertical="center" wrapText="1" indent="1"/>
    </xf>
    <xf numFmtId="164" fontId="25" fillId="0" borderId="11" xfId="0" applyNumberFormat="1" applyFont="1" applyFill="1" applyBorder="1" applyAlignment="1" applyProtection="1">
      <alignment horizontal="left" vertical="center" wrapText="1" indent="2"/>
    </xf>
    <xf numFmtId="164" fontId="25" fillId="0" borderId="12" xfId="0" applyNumberFormat="1" applyFont="1" applyFill="1" applyBorder="1" applyAlignment="1" applyProtection="1">
      <alignment horizontal="left" vertical="center" wrapText="1" indent="2"/>
    </xf>
    <xf numFmtId="0" fontId="32" fillId="0" borderId="17" xfId="0" applyFont="1" applyFill="1" applyBorder="1" applyAlignment="1" applyProtection="1">
      <alignment horizontal="center" vertical="center" wrapText="1"/>
    </xf>
    <xf numFmtId="0" fontId="32" fillId="0" borderId="13" xfId="0" applyFont="1" applyFill="1" applyBorder="1" applyAlignment="1" applyProtection="1">
      <alignment horizontal="center" vertical="center" wrapText="1"/>
    </xf>
    <xf numFmtId="0" fontId="32" fillId="0" borderId="14" xfId="0" applyFont="1" applyFill="1" applyBorder="1" applyAlignment="1" applyProtection="1">
      <alignment horizontal="center" vertical="center" wrapText="1"/>
    </xf>
    <xf numFmtId="0" fontId="11" fillId="0" borderId="5" xfId="0" applyFont="1" applyFill="1" applyBorder="1" applyAlignment="1" applyProtection="1">
      <alignment horizontal="center" vertical="center"/>
    </xf>
    <xf numFmtId="0" fontId="32" fillId="0" borderId="0" xfId="0" applyFont="1" applyFill="1" applyAlignment="1" applyProtection="1">
      <alignment horizontal="center" vertical="center" wrapText="1"/>
    </xf>
    <xf numFmtId="164" fontId="25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32" fillId="0" borderId="38" xfId="0" applyNumberFormat="1" applyFont="1" applyFill="1" applyBorder="1" applyAlignment="1" applyProtection="1">
      <alignment horizontal="right" vertical="center" wrapText="1" indent="1"/>
      <protection locked="0"/>
    </xf>
    <xf numFmtId="164" fontId="32" fillId="0" borderId="38" xfId="0" applyNumberFormat="1" applyFont="1" applyFill="1" applyBorder="1" applyAlignment="1" applyProtection="1">
      <alignment horizontal="right" vertical="center" wrapText="1" indent="1"/>
    </xf>
    <xf numFmtId="164" fontId="23" fillId="0" borderId="0" xfId="0" applyNumberFormat="1" applyFont="1" applyFill="1" applyBorder="1" applyAlignment="1" applyProtection="1">
      <alignment horizontal="right" vertical="center" wrapText="1" indent="1"/>
    </xf>
    <xf numFmtId="0" fontId="25" fillId="0" borderId="0" xfId="0" applyFont="1" applyFill="1" applyAlignment="1" applyProtection="1">
      <alignment horizontal="right" vertical="center" wrapText="1" indent="1"/>
    </xf>
    <xf numFmtId="164" fontId="23" fillId="0" borderId="38" xfId="0" applyNumberFormat="1" applyFont="1" applyFill="1" applyBorder="1" applyAlignment="1" applyProtection="1">
      <alignment horizontal="right" vertical="center" wrapText="1" indent="1"/>
    </xf>
    <xf numFmtId="164" fontId="23" fillId="0" borderId="23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right" vertical="center" wrapText="1" indent="1"/>
    </xf>
    <xf numFmtId="0" fontId="43" fillId="0" borderId="44" xfId="0" applyFont="1" applyBorder="1" applyAlignment="1" applyProtection="1">
      <alignment horizontal="center" wrapText="1"/>
    </xf>
    <xf numFmtId="0" fontId="32" fillId="0" borderId="44" xfId="4" applyFont="1" applyFill="1" applyBorder="1" applyAlignment="1" applyProtection="1">
      <alignment horizontal="left" vertical="center" wrapText="1" indent="1"/>
    </xf>
    <xf numFmtId="0" fontId="31" fillId="0" borderId="17" xfId="0" applyFont="1" applyBorder="1" applyAlignment="1" applyProtection="1">
      <alignment horizontal="center" vertical="center" wrapText="1"/>
    </xf>
    <xf numFmtId="0" fontId="33" fillId="0" borderId="32" xfId="4" applyFont="1" applyFill="1" applyBorder="1" applyAlignment="1" applyProtection="1">
      <alignment horizontal="left" vertical="center" wrapText="1" indent="1"/>
    </xf>
    <xf numFmtId="0" fontId="32" fillId="0" borderId="18" xfId="4" applyFont="1" applyFill="1" applyBorder="1" applyAlignment="1" applyProtection="1">
      <alignment horizontal="left" vertical="center" wrapText="1" indent="1"/>
    </xf>
    <xf numFmtId="0" fontId="32" fillId="0" borderId="10" xfId="0" applyFont="1" applyFill="1" applyBorder="1" applyAlignment="1" applyProtection="1">
      <alignment horizontal="center" vertical="center" wrapText="1"/>
    </xf>
    <xf numFmtId="49" fontId="25" fillId="0" borderId="4" xfId="0" applyNumberFormat="1" applyFont="1" applyFill="1" applyBorder="1" applyAlignment="1" applyProtection="1">
      <alignment horizontal="center" vertical="center" wrapText="1"/>
    </xf>
    <xf numFmtId="49" fontId="25" fillId="0" borderId="5" xfId="0" applyNumberFormat="1" applyFont="1" applyFill="1" applyBorder="1" applyAlignment="1" applyProtection="1">
      <alignment horizontal="center" vertical="center" wrapText="1"/>
    </xf>
    <xf numFmtId="49" fontId="11" fillId="0" borderId="22" xfId="0" applyNumberFormat="1" applyFont="1" applyFill="1" applyBorder="1" applyAlignment="1" applyProtection="1">
      <alignment horizontal="right" vertical="center"/>
    </xf>
    <xf numFmtId="0" fontId="11" fillId="0" borderId="32" xfId="0" quotePrefix="1" applyFont="1" applyFill="1" applyBorder="1" applyAlignment="1" applyProtection="1">
      <alignment horizontal="center" vertical="center"/>
    </xf>
    <xf numFmtId="49" fontId="11" fillId="0" borderId="47" xfId="0" applyNumberFormat="1" applyFont="1" applyFill="1" applyBorder="1" applyAlignment="1" applyProtection="1">
      <alignment horizontal="right" vertical="center"/>
    </xf>
    <xf numFmtId="0" fontId="13" fillId="0" borderId="0" xfId="0" applyFont="1" applyFill="1" applyAlignment="1" applyProtection="1">
      <alignment vertical="center" wrapText="1"/>
    </xf>
    <xf numFmtId="0" fontId="5" fillId="0" borderId="14" xfId="0" applyFont="1" applyFill="1" applyBorder="1" applyAlignment="1" applyProtection="1">
      <alignment vertical="center" wrapText="1"/>
    </xf>
    <xf numFmtId="164" fontId="33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33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164" fontId="32" fillId="0" borderId="59" xfId="0" applyNumberFormat="1" applyFont="1" applyFill="1" applyBorder="1" applyAlignment="1" applyProtection="1">
      <alignment horizontal="right" vertical="center" wrapText="1" indent="1"/>
    </xf>
    <xf numFmtId="0" fontId="19" fillId="0" borderId="0" xfId="0" applyFont="1" applyAlignment="1">
      <alignment horizontal="center" wrapText="1"/>
    </xf>
    <xf numFmtId="0" fontId="27" fillId="0" borderId="0" xfId="0" applyFont="1" applyAlignment="1">
      <alignment horizontal="center" wrapText="1"/>
    </xf>
    <xf numFmtId="0" fontId="36" fillId="0" borderId="17" xfId="0" applyFont="1" applyBorder="1" applyAlignment="1" applyProtection="1">
      <alignment horizontal="center" vertical="center" wrapText="1"/>
    </xf>
    <xf numFmtId="0" fontId="36" fillId="0" borderId="18" xfId="0" applyFont="1" applyBorder="1" applyAlignment="1" applyProtection="1">
      <alignment horizontal="center" vertical="center"/>
    </xf>
    <xf numFmtId="0" fontId="30" fillId="0" borderId="5" xfId="0" applyFont="1" applyBorder="1" applyAlignment="1" applyProtection="1">
      <alignment horizontal="left" vertical="center" wrapText="1" indent="1"/>
    </xf>
    <xf numFmtId="0" fontId="30" fillId="0" borderId="3" xfId="0" applyFont="1" applyBorder="1" applyAlignment="1" applyProtection="1">
      <alignment horizontal="left" vertical="center" wrapText="1" indent="1"/>
    </xf>
    <xf numFmtId="0" fontId="51" fillId="0" borderId="4" xfId="0" applyFont="1" applyBorder="1" applyAlignment="1" applyProtection="1">
      <alignment horizontal="left" vertical="center" wrapText="1" indent="1"/>
    </xf>
    <xf numFmtId="0" fontId="31" fillId="0" borderId="32" xfId="0" applyFont="1" applyBorder="1" applyAlignment="1" applyProtection="1">
      <alignment horizontal="left" vertical="center" wrapText="1" indent="1"/>
    </xf>
    <xf numFmtId="0" fontId="31" fillId="0" borderId="3" xfId="0" applyFont="1" applyBorder="1" applyAlignment="1" applyProtection="1">
      <alignment horizontal="left" vertical="center" wrapText="1" indent="1"/>
    </xf>
    <xf numFmtId="49" fontId="31" fillId="0" borderId="11" xfId="0" applyNumberFormat="1" applyFont="1" applyBorder="1" applyAlignment="1" applyProtection="1">
      <alignment horizontal="left" vertical="center" wrapText="1" indent="1"/>
    </xf>
    <xf numFmtId="0" fontId="29" fillId="0" borderId="16" xfId="0" applyFont="1" applyBorder="1" applyAlignment="1" applyProtection="1">
      <alignment horizontal="left" vertical="center" wrapText="1" indent="1"/>
    </xf>
    <xf numFmtId="0" fontId="29" fillId="0" borderId="3" xfId="0" applyFont="1" applyBorder="1" applyAlignment="1" applyProtection="1">
      <alignment horizontal="left" vertical="center" wrapText="1" indent="1"/>
    </xf>
    <xf numFmtId="0" fontId="30" fillId="0" borderId="2" xfId="0" quotePrefix="1" applyFont="1" applyBorder="1" applyAlignment="1" applyProtection="1">
      <alignment horizontal="left" vertical="center" wrapText="1" indent="6"/>
    </xf>
    <xf numFmtId="0" fontId="30" fillId="0" borderId="32" xfId="0" quotePrefix="1" applyFont="1" applyBorder="1" applyAlignment="1" applyProtection="1">
      <alignment horizontal="left" vertical="center" wrapText="1" indent="6"/>
    </xf>
    <xf numFmtId="0" fontId="51" fillId="0" borderId="16" xfId="0" applyFont="1" applyBorder="1" applyAlignment="1" applyProtection="1">
      <alignment horizontal="left" vertical="center" wrapText="1" indent="1"/>
    </xf>
    <xf numFmtId="0" fontId="15" fillId="0" borderId="0" xfId="4" applyFont="1" applyFill="1" applyProtection="1"/>
    <xf numFmtId="0" fontId="19" fillId="0" borderId="0" xfId="0" applyFont="1" applyAlignment="1" applyProtection="1">
      <alignment horizontal="left" vertical="center" indent="1"/>
    </xf>
    <xf numFmtId="0" fontId="20" fillId="0" borderId="0" xfId="0" applyFont="1" applyAlignment="1" applyProtection="1">
      <alignment horizontal="left" vertical="center" indent="1"/>
    </xf>
    <xf numFmtId="0" fontId="55" fillId="0" borderId="16" xfId="0" applyFont="1" applyBorder="1" applyAlignment="1" applyProtection="1">
      <alignment horizontal="left" vertical="center" wrapText="1" indent="1"/>
    </xf>
    <xf numFmtId="0" fontId="56" fillId="0" borderId="16" xfId="0" applyFont="1" applyBorder="1" applyAlignment="1" applyProtection="1">
      <alignment horizontal="left" vertical="center" wrapText="1" indent="1"/>
    </xf>
    <xf numFmtId="0" fontId="15" fillId="0" borderId="0" xfId="4" applyFont="1" applyFill="1"/>
    <xf numFmtId="164" fontId="0" fillId="0" borderId="30" xfId="0" applyNumberFormat="1" applyFill="1" applyBorder="1" applyAlignment="1" applyProtection="1">
      <alignment horizontal="left" vertical="center" wrapText="1" indent="1"/>
    </xf>
    <xf numFmtId="164" fontId="25" fillId="0" borderId="8" xfId="0" applyNumberFormat="1" applyFont="1" applyFill="1" applyBorder="1" applyAlignment="1" applyProtection="1">
      <alignment horizontal="left" vertical="center" wrapText="1" indent="1"/>
    </xf>
    <xf numFmtId="3" fontId="0" fillId="0" borderId="0" xfId="0" applyNumberFormat="1" applyFont="1"/>
    <xf numFmtId="0" fontId="0" fillId="0" borderId="0" xfId="0" applyFont="1"/>
    <xf numFmtId="0" fontId="63" fillId="0" borderId="0" xfId="0" applyFont="1"/>
    <xf numFmtId="0" fontId="62" fillId="0" borderId="0" xfId="0" applyFont="1" applyFill="1" applyAlignment="1">
      <alignment horizontal="center"/>
    </xf>
    <xf numFmtId="3" fontId="64" fillId="0" borderId="7" xfId="0" applyNumberFormat="1" applyFont="1" applyFill="1" applyBorder="1" applyAlignment="1">
      <alignment horizontal="center" vertical="center"/>
    </xf>
    <xf numFmtId="0" fontId="64" fillId="0" borderId="7" xfId="0" applyFont="1" applyFill="1" applyBorder="1" applyAlignment="1">
      <alignment horizontal="center" vertical="center" wrapText="1"/>
    </xf>
    <xf numFmtId="3" fontId="64" fillId="0" borderId="7" xfId="0" applyNumberFormat="1" applyFont="1" applyFill="1" applyBorder="1" applyAlignment="1">
      <alignment horizontal="center" vertical="center" wrapText="1"/>
    </xf>
    <xf numFmtId="0" fontId="57" fillId="0" borderId="0" xfId="0" applyFont="1" applyFill="1" applyAlignment="1">
      <alignment vertical="center"/>
    </xf>
    <xf numFmtId="0" fontId="63" fillId="0" borderId="0" xfId="0" applyFont="1" applyFill="1" applyAlignment="1">
      <alignment vertical="center"/>
    </xf>
    <xf numFmtId="0" fontId="64" fillId="0" borderId="4" xfId="0" applyFont="1" applyFill="1" applyBorder="1" applyAlignment="1">
      <alignment horizontal="center" vertical="center" wrapText="1"/>
    </xf>
    <xf numFmtId="0" fontId="64" fillId="0" borderId="36" xfId="0" applyFont="1" applyFill="1" applyBorder="1" applyAlignment="1">
      <alignment horizontal="center" vertical="center" wrapText="1"/>
    </xf>
    <xf numFmtId="3" fontId="64" fillId="0" borderId="4" xfId="0" applyNumberFormat="1" applyFont="1" applyFill="1" applyBorder="1" applyAlignment="1">
      <alignment horizontal="center" vertical="center" wrapText="1"/>
    </xf>
    <xf numFmtId="3" fontId="65" fillId="0" borderId="2" xfId="0" applyNumberFormat="1" applyFont="1" applyFill="1" applyBorder="1" applyAlignment="1">
      <alignment horizontal="center" vertical="center" wrapText="1"/>
    </xf>
    <xf numFmtId="3" fontId="62" fillId="0" borderId="2" xfId="0" applyNumberFormat="1" applyFont="1" applyFill="1" applyBorder="1" applyAlignment="1">
      <alignment horizontal="center" vertical="center" wrapText="1"/>
    </xf>
    <xf numFmtId="3" fontId="66" fillId="0" borderId="2" xfId="0" applyNumberFormat="1" applyFont="1" applyFill="1" applyBorder="1" applyAlignment="1">
      <alignment horizontal="center" vertical="center" wrapText="1"/>
    </xf>
    <xf numFmtId="0" fontId="64" fillId="0" borderId="2" xfId="0" applyFont="1" applyBorder="1" applyAlignment="1">
      <alignment horizontal="center" vertical="top" wrapText="1"/>
    </xf>
    <xf numFmtId="0" fontId="64" fillId="0" borderId="6" xfId="0" applyFont="1" applyBorder="1" applyAlignment="1">
      <alignment horizontal="left" vertical="top" wrapText="1"/>
    </xf>
    <xf numFmtId="3" fontId="0" fillId="3" borderId="2" xfId="0" applyNumberFormat="1" applyFont="1" applyFill="1" applyBorder="1"/>
    <xf numFmtId="3" fontId="65" fillId="4" borderId="2" xfId="0" applyNumberFormat="1" applyFont="1" applyFill="1" applyBorder="1"/>
    <xf numFmtId="3" fontId="62" fillId="4" borderId="2" xfId="0" applyNumberFormat="1" applyFont="1" applyFill="1" applyBorder="1"/>
    <xf numFmtId="3" fontId="67" fillId="5" borderId="2" xfId="0" applyNumberFormat="1" applyFont="1" applyFill="1" applyBorder="1"/>
    <xf numFmtId="3" fontId="68" fillId="5" borderId="2" xfId="0" applyNumberFormat="1" applyFont="1" applyFill="1" applyBorder="1"/>
    <xf numFmtId="0" fontId="58" fillId="0" borderId="2" xfId="0" applyFont="1" applyBorder="1" applyAlignment="1">
      <alignment horizontal="center" vertical="top" wrapText="1"/>
    </xf>
    <xf numFmtId="0" fontId="58" fillId="0" borderId="6" xfId="0" applyFont="1" applyBorder="1" applyAlignment="1">
      <alignment horizontal="left" vertical="top" wrapText="1"/>
    </xf>
    <xf numFmtId="3" fontId="58" fillId="3" borderId="2" xfId="0" applyNumberFormat="1" applyFont="1" applyFill="1" applyBorder="1"/>
    <xf numFmtId="0" fontId="58" fillId="0" borderId="0" xfId="0" applyFont="1"/>
    <xf numFmtId="0" fontId="65" fillId="0" borderId="2" xfId="0" applyFont="1" applyBorder="1" applyAlignment="1">
      <alignment horizontal="center" vertical="top" wrapText="1"/>
    </xf>
    <xf numFmtId="0" fontId="65" fillId="0" borderId="6" xfId="0" applyFont="1" applyBorder="1" applyAlignment="1">
      <alignment horizontal="left" vertical="top" wrapText="1"/>
    </xf>
    <xf numFmtId="3" fontId="65" fillId="3" borderId="2" xfId="0" applyNumberFormat="1" applyFont="1" applyFill="1" applyBorder="1"/>
    <xf numFmtId="0" fontId="69" fillId="0" borderId="0" xfId="0" applyFont="1"/>
    <xf numFmtId="0" fontId="65" fillId="0" borderId="6" xfId="0" applyFont="1" applyBorder="1" applyAlignment="1">
      <alignment horizontal="left" vertical="top" wrapText="1" indent="5"/>
    </xf>
    <xf numFmtId="3" fontId="64" fillId="3" borderId="2" xfId="0" applyNumberFormat="1" applyFont="1" applyFill="1" applyBorder="1"/>
    <xf numFmtId="0" fontId="66" fillId="6" borderId="2" xfId="0" applyFont="1" applyFill="1" applyBorder="1" applyAlignment="1">
      <alignment horizontal="center" vertical="top" wrapText="1"/>
    </xf>
    <xf numFmtId="0" fontId="66" fillId="6" borderId="6" xfId="0" applyFont="1" applyFill="1" applyBorder="1" applyAlignment="1">
      <alignment horizontal="left" vertical="top" wrapText="1"/>
    </xf>
    <xf numFmtId="3" fontId="66" fillId="6" borderId="6" xfId="0" applyNumberFormat="1" applyFont="1" applyFill="1" applyBorder="1" applyAlignment="1">
      <alignment horizontal="right" vertical="center" wrapText="1"/>
    </xf>
    <xf numFmtId="0" fontId="71" fillId="0" borderId="0" xfId="0" applyFont="1"/>
    <xf numFmtId="3" fontId="72" fillId="0" borderId="0" xfId="0" applyNumberFormat="1" applyFont="1"/>
    <xf numFmtId="0" fontId="65" fillId="0" borderId="0" xfId="0" applyFont="1"/>
    <xf numFmtId="3" fontId="62" fillId="3" borderId="2" xfId="0" applyNumberFormat="1" applyFont="1" applyFill="1" applyBorder="1"/>
    <xf numFmtId="0" fontId="62" fillId="0" borderId="0" xfId="0" applyFont="1"/>
    <xf numFmtId="0" fontId="65" fillId="0" borderId="6" xfId="0" quotePrefix="1" applyFont="1" applyBorder="1" applyAlignment="1">
      <alignment horizontal="left" vertical="top" wrapText="1" indent="10"/>
    </xf>
    <xf numFmtId="0" fontId="71" fillId="0" borderId="2" xfId="0" applyFont="1" applyBorder="1" applyAlignment="1">
      <alignment horizontal="center" vertical="top" wrapText="1"/>
    </xf>
    <xf numFmtId="3" fontId="71" fillId="3" borderId="2" xfId="0" applyNumberFormat="1" applyFont="1" applyFill="1" applyBorder="1"/>
    <xf numFmtId="0" fontId="72" fillId="0" borderId="0" xfId="0" applyFont="1"/>
    <xf numFmtId="3" fontId="60" fillId="0" borderId="0" xfId="0" applyNumberFormat="1" applyFont="1"/>
    <xf numFmtId="0" fontId="60" fillId="0" borderId="0" xfId="0" applyFont="1"/>
    <xf numFmtId="0" fontId="66" fillId="0" borderId="2" xfId="0" applyFont="1" applyBorder="1" applyAlignment="1">
      <alignment horizontal="center" vertical="top" wrapText="1"/>
    </xf>
    <xf numFmtId="0" fontId="66" fillId="0" borderId="6" xfId="0" applyFont="1" applyBorder="1" applyAlignment="1">
      <alignment horizontal="left" vertical="top" wrapText="1"/>
    </xf>
    <xf numFmtId="0" fontId="65" fillId="7" borderId="6" xfId="0" applyFont="1" applyFill="1" applyBorder="1" applyAlignment="1">
      <alignment horizontal="left" vertical="top" wrapText="1" indent="5"/>
    </xf>
    <xf numFmtId="3" fontId="65" fillId="3" borderId="2" xfId="0" applyNumberFormat="1" applyFont="1" applyFill="1" applyBorder="1" applyProtection="1">
      <protection locked="0"/>
    </xf>
    <xf numFmtId="3" fontId="60" fillId="3" borderId="2" xfId="0" applyNumberFormat="1" applyFont="1" applyFill="1" applyBorder="1"/>
    <xf numFmtId="0" fontId="71" fillId="0" borderId="6" xfId="0" applyFont="1" applyBorder="1" applyAlignment="1">
      <alignment horizontal="left" vertical="top" wrapText="1" indent="5"/>
    </xf>
    <xf numFmtId="0" fontId="66" fillId="6" borderId="6" xfId="0" applyFont="1" applyFill="1" applyBorder="1" applyAlignment="1" applyProtection="1">
      <alignment horizontal="left" vertical="top" wrapText="1"/>
      <protection locked="0"/>
    </xf>
    <xf numFmtId="3" fontId="66" fillId="6" borderId="6" xfId="0" applyNumberFormat="1" applyFont="1" applyFill="1" applyBorder="1" applyAlignment="1" applyProtection="1">
      <alignment horizontal="right" vertical="center" wrapText="1"/>
      <protection locked="0"/>
    </xf>
    <xf numFmtId="0" fontId="65" fillId="0" borderId="6" xfId="0" quotePrefix="1" applyFont="1" applyBorder="1" applyAlignment="1" applyProtection="1">
      <alignment horizontal="left" vertical="top" wrapText="1" indent="10"/>
      <protection locked="0"/>
    </xf>
    <xf numFmtId="0" fontId="65" fillId="0" borderId="6" xfId="0" applyFont="1" applyBorder="1" applyAlignment="1">
      <alignment horizontal="left" vertical="top" wrapText="1" indent="10"/>
    </xf>
    <xf numFmtId="0" fontId="65" fillId="7" borderId="6" xfId="0" applyFont="1" applyFill="1" applyBorder="1" applyAlignment="1" applyProtection="1">
      <alignment horizontal="left" vertical="top" wrapText="1" indent="5"/>
      <protection locked="0"/>
    </xf>
    <xf numFmtId="0" fontId="64" fillId="7" borderId="6" xfId="0" applyFont="1" applyFill="1" applyBorder="1" applyAlignment="1">
      <alignment horizontal="left" vertical="top" wrapText="1"/>
    </xf>
    <xf numFmtId="0" fontId="64" fillId="0" borderId="0" xfId="0" applyFont="1" applyAlignment="1">
      <alignment horizontal="center" vertical="top" wrapText="1"/>
    </xf>
    <xf numFmtId="3" fontId="65" fillId="0" borderId="0" xfId="0" applyNumberFormat="1" applyFont="1"/>
    <xf numFmtId="3" fontId="62" fillId="0" borderId="0" xfId="0" applyNumberFormat="1" applyFont="1"/>
    <xf numFmtId="3" fontId="0" fillId="0" borderId="0" xfId="0" applyNumberFormat="1"/>
    <xf numFmtId="0" fontId="64" fillId="0" borderId="0" xfId="0" applyFont="1"/>
    <xf numFmtId="0" fontId="64" fillId="7" borderId="0" xfId="0" applyFont="1" applyFill="1"/>
    <xf numFmtId="0" fontId="0" fillId="7" borderId="0" xfId="0" applyFont="1" applyFill="1"/>
    <xf numFmtId="49" fontId="56" fillId="0" borderId="15" xfId="0" applyNumberFormat="1" applyFont="1" applyBorder="1" applyAlignment="1" applyProtection="1">
      <alignment horizontal="left" vertical="center" wrapText="1" indent="1"/>
    </xf>
    <xf numFmtId="0" fontId="73" fillId="0" borderId="0" xfId="4" applyFont="1" applyFill="1"/>
    <xf numFmtId="164" fontId="25" fillId="0" borderId="8" xfId="0" applyNumberFormat="1" applyFont="1" applyFill="1" applyBorder="1" applyAlignment="1" applyProtection="1">
      <alignment horizontal="left" vertical="center" wrapText="1" indent="1"/>
      <protection locked="0"/>
    </xf>
    <xf numFmtId="0" fontId="33" fillId="0" borderId="0" xfId="5" applyFont="1" applyFill="1" applyProtection="1">
      <protection locked="0"/>
    </xf>
    <xf numFmtId="0" fontId="33" fillId="0" borderId="0" xfId="5" applyFont="1" applyFill="1" applyProtection="1"/>
    <xf numFmtId="0" fontId="33" fillId="0" borderId="0" xfId="5" applyFont="1" applyFill="1" applyAlignment="1" applyProtection="1">
      <alignment vertical="center"/>
    </xf>
    <xf numFmtId="0" fontId="33" fillId="0" borderId="0" xfId="5" applyFont="1" applyFill="1" applyAlignment="1" applyProtection="1">
      <alignment vertical="center"/>
      <protection locked="0"/>
    </xf>
    <xf numFmtId="3" fontId="64" fillId="0" borderId="0" xfId="0" applyNumberFormat="1" applyFont="1"/>
    <xf numFmtId="0" fontId="66" fillId="0" borderId="0" xfId="0" applyFont="1"/>
    <xf numFmtId="0" fontId="32" fillId="0" borderId="61" xfId="4" applyFont="1" applyFill="1" applyBorder="1" applyAlignment="1" applyProtection="1">
      <alignment horizontal="center" vertical="center" wrapText="1"/>
    </xf>
    <xf numFmtId="0" fontId="33" fillId="0" borderId="35" xfId="4" applyFont="1" applyFill="1" applyBorder="1" applyAlignment="1" applyProtection="1">
      <alignment horizontal="center" vertical="center"/>
    </xf>
    <xf numFmtId="3" fontId="59" fillId="3" borderId="2" xfId="0" applyNumberFormat="1" applyFont="1" applyFill="1" applyBorder="1"/>
    <xf numFmtId="3" fontId="65" fillId="5" borderId="2" xfId="0" applyNumberFormat="1" applyFont="1" applyFill="1" applyBorder="1"/>
    <xf numFmtId="3" fontId="62" fillId="5" borderId="2" xfId="0" applyNumberFormat="1" applyFont="1" applyFill="1" applyBorder="1"/>
    <xf numFmtId="0" fontId="62" fillId="0" borderId="0" xfId="0" applyFont="1" applyFill="1" applyAlignment="1"/>
    <xf numFmtId="0" fontId="64" fillId="0" borderId="0" xfId="0" applyFont="1" applyAlignment="1">
      <alignment horizontal="center"/>
    </xf>
    <xf numFmtId="3" fontId="66" fillId="0" borderId="0" xfId="0" applyNumberFormat="1" applyFont="1"/>
    <xf numFmtId="0" fontId="78" fillId="0" borderId="7" xfId="0" applyFont="1" applyFill="1" applyBorder="1" applyAlignment="1">
      <alignment horizontal="center" vertical="center" wrapText="1"/>
    </xf>
    <xf numFmtId="0" fontId="78" fillId="0" borderId="63" xfId="0" applyFont="1" applyFill="1" applyBorder="1" applyAlignment="1">
      <alignment horizontal="center" vertical="center" wrapText="1"/>
    </xf>
    <xf numFmtId="3" fontId="64" fillId="0" borderId="2" xfId="0" applyNumberFormat="1" applyFont="1" applyFill="1" applyBorder="1" applyAlignment="1">
      <alignment horizontal="center" vertical="center" wrapText="1"/>
    </xf>
    <xf numFmtId="0" fontId="79" fillId="0" borderId="0" xfId="0" applyFont="1"/>
    <xf numFmtId="0" fontId="78" fillId="0" borderId="4" xfId="0" applyFont="1" applyFill="1" applyBorder="1" applyAlignment="1">
      <alignment horizontal="center" vertical="center" wrapText="1"/>
    </xf>
    <xf numFmtId="0" fontId="78" fillId="0" borderId="36" xfId="0" applyFont="1" applyFill="1" applyBorder="1" applyAlignment="1">
      <alignment horizontal="center" vertical="center" wrapText="1"/>
    </xf>
    <xf numFmtId="0" fontId="78" fillId="0" borderId="4" xfId="0" applyFont="1" applyBorder="1" applyAlignment="1">
      <alignment horizontal="center" vertical="top" wrapText="1"/>
    </xf>
    <xf numFmtId="0" fontId="78" fillId="7" borderId="4" xfId="0" applyFont="1" applyFill="1" applyBorder="1" applyAlignment="1">
      <alignment horizontal="left" vertical="top" wrapText="1"/>
    </xf>
    <xf numFmtId="0" fontId="78" fillId="0" borderId="2" xfId="0" applyFont="1" applyBorder="1" applyAlignment="1">
      <alignment horizontal="center" vertical="top" wrapText="1"/>
    </xf>
    <xf numFmtId="0" fontId="78" fillId="0" borderId="2" xfId="0" applyFont="1" applyBorder="1" applyAlignment="1">
      <alignment horizontal="left" vertical="top" wrapText="1"/>
    </xf>
    <xf numFmtId="3" fontId="66" fillId="6" borderId="6" xfId="0" applyNumberFormat="1" applyFont="1" applyFill="1" applyBorder="1" applyAlignment="1">
      <alignment horizontal="right" vertical="top" wrapText="1"/>
    </xf>
    <xf numFmtId="0" fontId="64" fillId="0" borderId="0" xfId="0" applyFont="1" applyAlignment="1">
      <alignment vertical="center"/>
    </xf>
    <xf numFmtId="0" fontId="80" fillId="0" borderId="2" xfId="0" applyFont="1" applyBorder="1" applyAlignment="1">
      <alignment horizontal="center" vertical="top" wrapText="1"/>
    </xf>
    <xf numFmtId="0" fontId="80" fillId="0" borderId="2" xfId="0" applyFont="1" applyBorder="1" applyAlignment="1">
      <alignment horizontal="left" vertical="top" wrapText="1" indent="5"/>
    </xf>
    <xf numFmtId="0" fontId="80" fillId="0" borderId="2" xfId="0" quotePrefix="1" applyFont="1" applyBorder="1" applyAlignment="1">
      <alignment horizontal="center" vertical="top" wrapText="1"/>
    </xf>
    <xf numFmtId="0" fontId="80" fillId="0" borderId="2" xfId="0" quotePrefix="1" applyFont="1" applyBorder="1" applyAlignment="1">
      <alignment horizontal="left" vertical="top" wrapText="1" indent="10"/>
    </xf>
    <xf numFmtId="0" fontId="81" fillId="0" borderId="2" xfId="0" quotePrefix="1" applyFont="1" applyBorder="1" applyAlignment="1">
      <alignment horizontal="center" vertical="top" wrapText="1"/>
    </xf>
    <xf numFmtId="0" fontId="81" fillId="0" borderId="2" xfId="0" quotePrefix="1" applyFont="1" applyBorder="1" applyAlignment="1">
      <alignment horizontal="left" vertical="top" wrapText="1" indent="10"/>
    </xf>
    <xf numFmtId="0" fontId="82" fillId="0" borderId="2" xfId="0" quotePrefix="1" applyFont="1" applyBorder="1" applyAlignment="1">
      <alignment horizontal="center" vertical="top" wrapText="1"/>
    </xf>
    <xf numFmtId="0" fontId="70" fillId="0" borderId="0" xfId="0" applyFont="1" applyAlignment="1">
      <alignment horizontal="left" indent="13"/>
    </xf>
    <xf numFmtId="0" fontId="61" fillId="0" borderId="0" xfId="0" applyFont="1"/>
    <xf numFmtId="0" fontId="78" fillId="7" borderId="2" xfId="0" applyFont="1" applyFill="1" applyBorder="1" applyAlignment="1">
      <alignment horizontal="left" vertical="top" wrapText="1"/>
    </xf>
    <xf numFmtId="0" fontId="80" fillId="0" borderId="2" xfId="0" applyFont="1" applyFill="1" applyBorder="1" applyAlignment="1">
      <alignment horizontal="left" vertical="top" wrapText="1" indent="5"/>
    </xf>
    <xf numFmtId="164" fontId="85" fillId="0" borderId="0" xfId="0" applyNumberFormat="1" applyFont="1" applyFill="1" applyAlignment="1">
      <alignment vertical="center" wrapText="1"/>
    </xf>
    <xf numFmtId="0" fontId="86" fillId="0" borderId="0" xfId="0" applyFont="1" applyFill="1" applyAlignment="1">
      <alignment vertical="center"/>
    </xf>
    <xf numFmtId="0" fontId="87" fillId="0" borderId="0" xfId="0" applyFont="1" applyFill="1" applyAlignment="1">
      <alignment vertical="center"/>
    </xf>
    <xf numFmtId="0" fontId="88" fillId="0" borderId="0" xfId="0" applyFont="1" applyFill="1" applyAlignment="1">
      <alignment vertical="center" wrapText="1"/>
    </xf>
    <xf numFmtId="0" fontId="86" fillId="0" borderId="0" xfId="0" applyFont="1" applyFill="1" applyAlignment="1">
      <alignment horizontal="center" vertical="center" wrapText="1"/>
    </xf>
    <xf numFmtId="0" fontId="89" fillId="0" borderId="0" xfId="0" applyFont="1" applyFill="1" applyAlignment="1">
      <alignment vertical="center" wrapText="1"/>
    </xf>
    <xf numFmtId="0" fontId="90" fillId="0" borderId="0" xfId="0" applyFont="1" applyFill="1" applyAlignment="1">
      <alignment vertical="center" wrapText="1"/>
    </xf>
    <xf numFmtId="0" fontId="91" fillId="0" borderId="0" xfId="0" applyFont="1" applyFill="1" applyAlignment="1">
      <alignment vertical="center" wrapText="1"/>
    </xf>
    <xf numFmtId="0" fontId="88" fillId="0" borderId="0" xfId="0" applyFont="1" applyFill="1" applyAlignment="1" applyProtection="1">
      <alignment horizontal="left" vertical="center" wrapText="1"/>
    </xf>
    <xf numFmtId="0" fontId="88" fillId="0" borderId="0" xfId="0" applyFont="1" applyFill="1" applyAlignment="1" applyProtection="1">
      <alignment vertical="center" wrapText="1"/>
    </xf>
    <xf numFmtId="0" fontId="87" fillId="0" borderId="15" xfId="0" applyFont="1" applyFill="1" applyBorder="1" applyAlignment="1" applyProtection="1">
      <alignment horizontal="left" vertical="center"/>
    </xf>
    <xf numFmtId="0" fontId="92" fillId="0" borderId="46" xfId="0" applyFont="1" applyFill="1" applyBorder="1" applyAlignment="1" applyProtection="1">
      <alignment vertical="center" wrapText="1"/>
    </xf>
    <xf numFmtId="0" fontId="87" fillId="0" borderId="44" xfId="0" applyFont="1" applyFill="1" applyBorder="1" applyAlignment="1" applyProtection="1">
      <alignment vertical="center" wrapText="1"/>
    </xf>
    <xf numFmtId="0" fontId="88" fillId="0" borderId="0" xfId="0" applyFont="1" applyFill="1" applyAlignment="1">
      <alignment horizontal="left" vertical="center" wrapText="1"/>
    </xf>
    <xf numFmtId="0" fontId="11" fillId="0" borderId="67" xfId="0" applyFont="1" applyFill="1" applyBorder="1" applyAlignment="1" applyProtection="1">
      <alignment horizontal="center" vertical="center" wrapText="1"/>
    </xf>
    <xf numFmtId="0" fontId="23" fillId="0" borderId="35" xfId="0" applyFont="1" applyFill="1" applyBorder="1" applyAlignment="1" applyProtection="1">
      <alignment horizontal="center" vertical="center" wrapText="1"/>
    </xf>
    <xf numFmtId="0" fontId="54" fillId="0" borderId="44" xfId="0" applyFont="1" applyBorder="1" applyAlignment="1" applyProtection="1">
      <alignment horizontal="center" wrapText="1"/>
    </xf>
    <xf numFmtId="0" fontId="46" fillId="0" borderId="44" xfId="0" applyFont="1" applyBorder="1" applyAlignment="1" applyProtection="1">
      <alignment horizontal="center" wrapText="1"/>
    </xf>
    <xf numFmtId="164" fontId="36" fillId="0" borderId="23" xfId="0" applyNumberFormat="1" applyFont="1" applyFill="1" applyBorder="1" applyAlignment="1" applyProtection="1">
      <alignment horizontal="right" vertical="center" wrapText="1" indent="1"/>
    </xf>
    <xf numFmtId="164" fontId="36" fillId="0" borderId="16" xfId="0" applyNumberFormat="1" applyFont="1" applyFill="1" applyBorder="1" applyAlignment="1" applyProtection="1">
      <alignment horizontal="right" vertical="center" wrapText="1" indent="1"/>
    </xf>
    <xf numFmtId="0" fontId="0" fillId="0" borderId="0" xfId="0" applyFont="1" applyFill="1" applyAlignment="1">
      <alignment vertical="center" wrapText="1"/>
    </xf>
    <xf numFmtId="0" fontId="0" fillId="0" borderId="0" xfId="0" applyFont="1" applyFill="1" applyAlignment="1" applyProtection="1">
      <alignment horizontal="left" vertical="center" wrapText="1"/>
    </xf>
    <xf numFmtId="0" fontId="0" fillId="0" borderId="0" xfId="0" applyFont="1" applyFill="1" applyAlignment="1" applyProtection="1">
      <alignment vertical="center" wrapText="1"/>
    </xf>
    <xf numFmtId="0" fontId="5" fillId="0" borderId="12" xfId="0" applyFont="1" applyFill="1" applyBorder="1" applyAlignment="1" applyProtection="1">
      <alignment vertical="center" wrapText="1"/>
    </xf>
    <xf numFmtId="49" fontId="25" fillId="0" borderId="40" xfId="4" applyNumberFormat="1" applyFont="1" applyFill="1" applyBorder="1" applyAlignment="1" applyProtection="1">
      <alignment horizontal="left" vertical="center" wrapText="1" indent="1"/>
    </xf>
    <xf numFmtId="0" fontId="32" fillId="0" borderId="35" xfId="0" applyFont="1" applyFill="1" applyBorder="1" applyAlignment="1" applyProtection="1">
      <alignment horizontal="left" vertical="center" wrapText="1" indent="1"/>
    </xf>
    <xf numFmtId="0" fontId="25" fillId="0" borderId="61" xfId="4" applyFont="1" applyFill="1" applyBorder="1" applyAlignment="1" applyProtection="1">
      <alignment horizontal="left" vertical="center" wrapText="1" indent="1"/>
    </xf>
    <xf numFmtId="0" fontId="25" fillId="0" borderId="55" xfId="4" applyFont="1" applyFill="1" applyBorder="1" applyAlignment="1" applyProtection="1">
      <alignment horizontal="left" vertical="center" wrapText="1" indent="1"/>
    </xf>
    <xf numFmtId="0" fontId="25" fillId="0" borderId="29" xfId="4" applyFont="1" applyFill="1" applyBorder="1" applyAlignment="1" applyProtection="1">
      <alignment horizontal="left" vertical="center" wrapText="1" indent="1"/>
    </xf>
    <xf numFmtId="0" fontId="25" fillId="0" borderId="69" xfId="4" applyFont="1" applyFill="1" applyBorder="1" applyAlignment="1" applyProtection="1">
      <alignment horizontal="left" vertical="center" wrapText="1" indent="1"/>
    </xf>
    <xf numFmtId="0" fontId="32" fillId="0" borderId="35" xfId="4" applyFont="1" applyFill="1" applyBorder="1" applyAlignment="1" applyProtection="1">
      <alignment horizontal="left" vertical="center" wrapText="1" indent="1"/>
    </xf>
    <xf numFmtId="0" fontId="33" fillId="0" borderId="61" xfId="4" applyFont="1" applyFill="1" applyBorder="1" applyAlignment="1" applyProtection="1">
      <alignment horizontal="left" vertical="center" wrapText="1" indent="1"/>
    </xf>
    <xf numFmtId="0" fontId="33" fillId="0" borderId="68" xfId="4" applyFont="1" applyFill="1" applyBorder="1" applyAlignment="1" applyProtection="1">
      <alignment horizontal="left" vertical="center" wrapText="1" indent="1"/>
    </xf>
    <xf numFmtId="0" fontId="32" fillId="0" borderId="67" xfId="4" applyFont="1" applyFill="1" applyBorder="1" applyAlignment="1" applyProtection="1">
      <alignment horizontal="left" vertical="center" wrapText="1" indent="1"/>
    </xf>
    <xf numFmtId="0" fontId="33" fillId="0" borderId="62" xfId="4" applyFont="1" applyFill="1" applyBorder="1" applyAlignment="1" applyProtection="1">
      <alignment horizontal="left" vertical="center" wrapText="1" indent="1"/>
    </xf>
    <xf numFmtId="0" fontId="33" fillId="0" borderId="77" xfId="4" applyFont="1" applyFill="1" applyBorder="1" applyAlignment="1" applyProtection="1">
      <alignment horizontal="left" vertical="center" wrapText="1" indent="1"/>
    </xf>
    <xf numFmtId="0" fontId="32" fillId="0" borderId="46" xfId="4" applyFont="1" applyFill="1" applyBorder="1" applyAlignment="1" applyProtection="1">
      <alignment horizontal="left" vertical="center" wrapText="1" indent="1"/>
    </xf>
    <xf numFmtId="0" fontId="45" fillId="0" borderId="46" xfId="0" applyFont="1" applyBorder="1" applyAlignment="1" applyProtection="1">
      <alignment horizontal="left" wrapText="1" indent="1"/>
    </xf>
    <xf numFmtId="0" fontId="23" fillId="0" borderId="35" xfId="4" applyFont="1" applyFill="1" applyBorder="1" applyAlignment="1" applyProtection="1">
      <alignment horizontal="left" vertical="center" wrapText="1" indent="1"/>
    </xf>
    <xf numFmtId="0" fontId="11" fillId="0" borderId="35" xfId="0" applyFont="1" applyFill="1" applyBorder="1" applyAlignment="1" applyProtection="1">
      <alignment horizontal="left" vertical="center" wrapText="1" indent="1"/>
    </xf>
    <xf numFmtId="0" fontId="33" fillId="0" borderId="52" xfId="4" applyFont="1" applyFill="1" applyBorder="1" applyAlignment="1" applyProtection="1">
      <alignment horizontal="left" vertical="center" wrapText="1" indent="1"/>
    </xf>
    <xf numFmtId="0" fontId="29" fillId="0" borderId="46" xfId="0" applyFont="1" applyBorder="1" applyAlignment="1" applyProtection="1">
      <alignment horizontal="left" wrapText="1" indent="1"/>
    </xf>
    <xf numFmtId="0" fontId="36" fillId="0" borderId="59" xfId="0" applyFont="1" applyBorder="1" applyAlignment="1" applyProtection="1">
      <alignment horizontal="center" vertical="center" wrapText="1"/>
    </xf>
    <xf numFmtId="3" fontId="33" fillId="0" borderId="49" xfId="0" applyNumberFormat="1" applyFont="1" applyBorder="1" applyAlignment="1" applyProtection="1">
      <alignment horizontal="right" vertical="center" indent="1"/>
      <protection locked="0"/>
    </xf>
    <xf numFmtId="3" fontId="36" fillId="0" borderId="38" xfId="0" applyNumberFormat="1" applyFont="1" applyFill="1" applyBorder="1" applyAlignment="1" applyProtection="1">
      <alignment horizontal="right" vertical="center" indent="1"/>
    </xf>
    <xf numFmtId="164" fontId="18" fillId="0" borderId="0" xfId="0" applyNumberFormat="1" applyFont="1" applyFill="1" applyAlignment="1">
      <alignment vertical="center" wrapText="1"/>
    </xf>
    <xf numFmtId="0" fontId="4" fillId="0" borderId="0" xfId="0" applyFont="1" applyAlignment="1" applyProtection="1">
      <alignment horizontal="right" vertical="center" indent="1"/>
    </xf>
    <xf numFmtId="0" fontId="4" fillId="0" borderId="0" xfId="4" applyFont="1" applyFill="1"/>
    <xf numFmtId="0" fontId="7" fillId="0" borderId="35" xfId="4" applyFont="1" applyFill="1" applyBorder="1" applyAlignment="1" applyProtection="1">
      <alignment horizontal="center" vertical="center" wrapText="1"/>
    </xf>
    <xf numFmtId="0" fontId="7" fillId="0" borderId="16" xfId="4" applyFont="1" applyFill="1" applyBorder="1" applyAlignment="1" applyProtection="1">
      <alignment horizontal="center" vertical="center" wrapText="1"/>
    </xf>
    <xf numFmtId="164" fontId="7" fillId="0" borderId="67" xfId="4" applyNumberFormat="1" applyFont="1" applyFill="1" applyBorder="1" applyAlignment="1" applyProtection="1">
      <alignment horizontal="right" vertical="center" wrapText="1" indent="1"/>
    </xf>
    <xf numFmtId="164" fontId="7" fillId="0" borderId="18" xfId="4" applyNumberFormat="1" applyFont="1" applyFill="1" applyBorder="1" applyAlignment="1" applyProtection="1">
      <alignment horizontal="right" vertical="center" wrapText="1" indent="1"/>
    </xf>
    <xf numFmtId="164" fontId="7" fillId="0" borderId="46" xfId="4" applyNumberFormat="1" applyFont="1" applyFill="1" applyBorder="1" applyAlignment="1" applyProtection="1">
      <alignment horizontal="right" vertical="center" wrapText="1" indent="1"/>
    </xf>
    <xf numFmtId="164" fontId="7" fillId="0" borderId="16" xfId="4" applyNumberFormat="1" applyFont="1" applyFill="1" applyBorder="1" applyAlignment="1" applyProtection="1">
      <alignment horizontal="right" vertical="center" wrapText="1" indent="1"/>
    </xf>
    <xf numFmtId="164" fontId="7" fillId="0" borderId="38" xfId="4" applyNumberFormat="1" applyFont="1" applyFill="1" applyBorder="1" applyAlignment="1" applyProtection="1">
      <alignment horizontal="right" vertical="center" wrapText="1" indent="1"/>
    </xf>
    <xf numFmtId="164" fontId="18" fillId="0" borderId="64" xfId="4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" xfId="4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35" xfId="4" applyNumberFormat="1" applyFont="1" applyFill="1" applyBorder="1" applyAlignment="1" applyProtection="1">
      <alignment horizontal="right" vertical="center" wrapText="1" indent="1"/>
    </xf>
    <xf numFmtId="164" fontId="21" fillId="0" borderId="65" xfId="4" applyNumberFormat="1" applyFont="1" applyFill="1" applyBorder="1" applyAlignment="1" applyProtection="1">
      <alignment horizontal="right" vertical="center" wrapText="1" indent="1"/>
    </xf>
    <xf numFmtId="164" fontId="21" fillId="0" borderId="4" xfId="4" applyNumberFormat="1" applyFont="1" applyFill="1" applyBorder="1" applyAlignment="1" applyProtection="1">
      <alignment horizontal="right" vertical="center" wrapText="1" indent="1"/>
    </xf>
    <xf numFmtId="164" fontId="21" fillId="0" borderId="64" xfId="4" applyNumberFormat="1" applyFont="1" applyFill="1" applyBorder="1" applyAlignment="1" applyProtection="1">
      <alignment horizontal="right" vertical="center" wrapText="1" indent="1"/>
    </xf>
    <xf numFmtId="164" fontId="21" fillId="0" borderId="2" xfId="4" applyNumberFormat="1" applyFont="1" applyFill="1" applyBorder="1" applyAlignment="1" applyProtection="1">
      <alignment horizontal="right" vertical="center" wrapText="1" indent="1"/>
    </xf>
    <xf numFmtId="164" fontId="37" fillId="0" borderId="35" xfId="4" applyNumberFormat="1" applyFont="1" applyFill="1" applyBorder="1" applyAlignment="1" applyProtection="1">
      <alignment horizontal="right" vertical="center" wrapText="1" indent="1"/>
    </xf>
    <xf numFmtId="164" fontId="37" fillId="0" borderId="16" xfId="4" applyNumberFormat="1" applyFont="1" applyFill="1" applyBorder="1" applyAlignment="1" applyProtection="1">
      <alignment horizontal="right" vertical="center" wrapText="1" indent="1"/>
    </xf>
    <xf numFmtId="164" fontId="36" fillId="0" borderId="35" xfId="4" applyNumberFormat="1" applyFont="1" applyFill="1" applyBorder="1" applyAlignment="1" applyProtection="1">
      <alignment horizontal="right" vertical="center" wrapText="1" indent="1"/>
    </xf>
    <xf numFmtId="164" fontId="36" fillId="0" borderId="16" xfId="4" applyNumberFormat="1" applyFont="1" applyFill="1" applyBorder="1" applyAlignment="1" applyProtection="1">
      <alignment horizontal="right" vertical="center" wrapText="1" indent="1"/>
    </xf>
    <xf numFmtId="164" fontId="21" fillId="0" borderId="69" xfId="4" applyNumberFormat="1" applyFont="1" applyFill="1" applyBorder="1" applyAlignment="1" applyProtection="1">
      <alignment horizontal="right" vertical="center" wrapText="1" indent="1"/>
    </xf>
    <xf numFmtId="164" fontId="21" fillId="0" borderId="55" xfId="4" applyNumberFormat="1" applyFont="1" applyFill="1" applyBorder="1" applyAlignment="1" applyProtection="1">
      <alignment horizontal="right" vertical="center" wrapText="1" indent="1"/>
    </xf>
    <xf numFmtId="164" fontId="7" fillId="0" borderId="0" xfId="4" applyNumberFormat="1" applyFont="1" applyFill="1" applyBorder="1" applyAlignment="1" applyProtection="1">
      <alignment horizontal="right" vertical="center" wrapText="1" indent="1"/>
    </xf>
    <xf numFmtId="164" fontId="18" fillId="0" borderId="61" xfId="4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5" xfId="4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55" xfId="4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62" xfId="4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7" xfId="4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52" xfId="4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32" xfId="4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69" xfId="4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4" xfId="4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42" xfId="4" applyNumberFormat="1" applyFont="1" applyFill="1" applyBorder="1" applyAlignment="1" applyProtection="1">
      <alignment horizontal="right" vertical="center" wrapText="1" indent="1"/>
      <protection locked="0"/>
    </xf>
    <xf numFmtId="164" fontId="36" fillId="0" borderId="46" xfId="4" applyNumberFormat="1" applyFont="1" applyFill="1" applyBorder="1" applyAlignment="1" applyProtection="1">
      <alignment horizontal="right" vertical="center" wrapText="1" indent="1"/>
      <protection locked="0"/>
    </xf>
    <xf numFmtId="164" fontId="36" fillId="0" borderId="16" xfId="4" applyNumberFormat="1" applyFont="1" applyFill="1" applyBorder="1" applyAlignment="1" applyProtection="1">
      <alignment horizontal="right" vertical="center" wrapText="1" indent="1"/>
      <protection locked="0"/>
    </xf>
    <xf numFmtId="0" fontId="74" fillId="0" borderId="69" xfId="0" applyFont="1" applyBorder="1" applyAlignment="1" applyProtection="1">
      <alignment horizontal="right" vertical="center" wrapText="1" indent="1"/>
      <protection locked="0"/>
    </xf>
    <xf numFmtId="0" fontId="74" fillId="0" borderId="4" xfId="0" applyFont="1" applyBorder="1" applyAlignment="1" applyProtection="1">
      <alignment horizontal="right" vertical="center" wrapText="1" indent="1"/>
      <protection locked="0"/>
    </xf>
    <xf numFmtId="0" fontId="74" fillId="0" borderId="55" xfId="0" applyFont="1" applyBorder="1" applyAlignment="1" applyProtection="1">
      <alignment horizontal="right" vertical="center" wrapText="1" indent="1"/>
      <protection locked="0"/>
    </xf>
    <xf numFmtId="0" fontId="74" fillId="0" borderId="2" xfId="0" applyFont="1" applyBorder="1" applyAlignment="1" applyProtection="1">
      <alignment horizontal="right" vertical="center" wrapText="1" indent="1"/>
      <protection locked="0"/>
    </xf>
    <xf numFmtId="0" fontId="74" fillId="0" borderId="62" xfId="0" applyFont="1" applyBorder="1" applyAlignment="1" applyProtection="1">
      <alignment horizontal="right" vertical="center" wrapText="1" indent="1"/>
      <protection locked="0"/>
    </xf>
    <xf numFmtId="0" fontId="74" fillId="0" borderId="7" xfId="0" applyFont="1" applyBorder="1" applyAlignment="1" applyProtection="1">
      <alignment horizontal="right" vertical="center" wrapText="1" indent="1"/>
      <protection locked="0"/>
    </xf>
    <xf numFmtId="164" fontId="53" fillId="0" borderId="35" xfId="0" applyNumberFormat="1" applyFont="1" applyBorder="1" applyAlignment="1" applyProtection="1">
      <alignment horizontal="right" vertical="center" wrapText="1" indent="1"/>
    </xf>
    <xf numFmtId="164" fontId="53" fillId="0" borderId="16" xfId="0" applyNumberFormat="1" applyFont="1" applyBorder="1" applyAlignment="1" applyProtection="1">
      <alignment horizontal="right" vertical="center" wrapText="1" indent="1"/>
    </xf>
    <xf numFmtId="0" fontId="53" fillId="0" borderId="35" xfId="0" quotePrefix="1" applyFont="1" applyBorder="1" applyAlignment="1" applyProtection="1">
      <alignment horizontal="right" vertical="center" wrapText="1" indent="1"/>
      <protection locked="0"/>
    </xf>
    <xf numFmtId="0" fontId="53" fillId="0" borderId="16" xfId="0" quotePrefix="1" applyFont="1" applyBorder="1" applyAlignment="1" applyProtection="1">
      <alignment horizontal="right" vertical="center" wrapText="1" indent="1"/>
      <protection locked="0"/>
    </xf>
    <xf numFmtId="0" fontId="4" fillId="0" borderId="0" xfId="4" applyFont="1" applyFill="1" applyAlignment="1" applyProtection="1">
      <alignment horizontal="right" vertical="center" indent="1"/>
    </xf>
    <xf numFmtId="164" fontId="7" fillId="0" borderId="23" xfId="4" applyNumberFormat="1" applyFont="1" applyFill="1" applyBorder="1" applyAlignment="1" applyProtection="1">
      <alignment horizontal="right" vertical="center" wrapText="1" indent="1"/>
    </xf>
    <xf numFmtId="164" fontId="53" fillId="0" borderId="23" xfId="0" applyNumberFormat="1" applyFont="1" applyBorder="1" applyAlignment="1" applyProtection="1">
      <alignment horizontal="right" vertical="center" wrapText="1" indent="1"/>
    </xf>
    <xf numFmtId="164" fontId="74" fillId="0" borderId="23" xfId="0" applyNumberFormat="1" applyFont="1" applyBorder="1" applyAlignment="1" applyProtection="1">
      <alignment horizontal="right" vertical="center" wrapText="1" indent="1"/>
    </xf>
    <xf numFmtId="0" fontId="75" fillId="0" borderId="23" xfId="0" applyFont="1" applyBorder="1" applyAlignment="1" applyProtection="1">
      <alignment horizontal="right" vertical="center" wrapText="1" indent="1"/>
    </xf>
    <xf numFmtId="164" fontId="75" fillId="0" borderId="23" xfId="0" applyNumberFormat="1" applyFont="1" applyBorder="1" applyAlignment="1" applyProtection="1">
      <alignment horizontal="right" vertical="center" wrapText="1" indent="1"/>
    </xf>
    <xf numFmtId="0" fontId="74" fillId="0" borderId="23" xfId="0" applyFont="1" applyBorder="1" applyAlignment="1" applyProtection="1">
      <alignment horizontal="right" vertical="center" wrapText="1" indent="1"/>
    </xf>
    <xf numFmtId="0" fontId="4" fillId="0" borderId="0" xfId="4" applyFont="1" applyFill="1" applyAlignment="1">
      <alignment horizontal="right" vertical="center" indent="1"/>
    </xf>
    <xf numFmtId="164" fontId="18" fillId="0" borderId="29" xfId="4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1" xfId="4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68" xfId="4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3" xfId="4" applyNumberFormat="1" applyFont="1" applyFill="1" applyBorder="1" applyAlignment="1" applyProtection="1">
      <alignment horizontal="right" vertical="center" wrapText="1" indent="1"/>
      <protection locked="0"/>
    </xf>
    <xf numFmtId="164" fontId="36" fillId="0" borderId="68" xfId="4" applyNumberFormat="1" applyFont="1" applyFill="1" applyBorder="1" applyAlignment="1" applyProtection="1">
      <alignment horizontal="right" vertical="center" wrapText="1" indent="1"/>
      <protection locked="0"/>
    </xf>
    <xf numFmtId="164" fontId="36" fillId="0" borderId="3" xfId="4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55" xfId="4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2" xfId="4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64" xfId="4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42" xfId="4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7" xfId="4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65" xfId="4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0" xfId="4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65" xfId="4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4" xfId="4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0" xfId="4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1" xfId="4" applyNumberFormat="1" applyFont="1" applyFill="1" applyBorder="1" applyAlignment="1" applyProtection="1">
      <alignment horizontal="right" vertical="center" wrapText="1" indent="1"/>
      <protection locked="0"/>
    </xf>
    <xf numFmtId="164" fontId="36" fillId="0" borderId="35" xfId="4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52" xfId="4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32" xfId="4" applyNumberFormat="1" applyFont="1" applyFill="1" applyBorder="1" applyAlignment="1" applyProtection="1">
      <alignment horizontal="right" vertical="center" wrapText="1" indent="1"/>
      <protection locked="0"/>
    </xf>
    <xf numFmtId="164" fontId="36" fillId="0" borderId="68" xfId="4" quotePrefix="1" applyNumberFormat="1" applyFont="1" applyFill="1" applyBorder="1" applyAlignment="1" applyProtection="1">
      <alignment horizontal="right" vertical="center" wrapText="1" indent="1"/>
      <protection locked="0"/>
    </xf>
    <xf numFmtId="164" fontId="36" fillId="0" borderId="3" xfId="4" quotePrefix="1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0" xfId="0" applyNumberFormat="1" applyFont="1" applyFill="1" applyAlignment="1" applyProtection="1">
      <alignment horizontal="centerContinuous" vertical="center"/>
    </xf>
    <xf numFmtId="164" fontId="37" fillId="0" borderId="0" xfId="0" applyNumberFormat="1" applyFont="1" applyFill="1" applyAlignment="1" applyProtection="1">
      <alignment horizontal="right" vertical="center"/>
    </xf>
    <xf numFmtId="164" fontId="0" fillId="0" borderId="31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36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0" xfId="0" applyNumberFormat="1" applyFont="1" applyFill="1" applyAlignment="1" applyProtection="1">
      <alignment vertical="center" wrapText="1"/>
    </xf>
    <xf numFmtId="164" fontId="36" fillId="0" borderId="44" xfId="0" applyNumberFormat="1" applyFont="1" applyFill="1" applyBorder="1" applyAlignment="1" applyProtection="1">
      <alignment horizontal="centerContinuous" vertical="center" wrapText="1"/>
    </xf>
    <xf numFmtId="164" fontId="0" fillId="0" borderId="4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55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7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78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69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62" xfId="0" applyNumberFormat="1" applyFont="1" applyFill="1" applyBorder="1" applyAlignment="1" applyProtection="1">
      <alignment horizontal="right" vertical="center" wrapText="1" indent="1"/>
      <protection locked="0"/>
    </xf>
    <xf numFmtId="164" fontId="36" fillId="0" borderId="35" xfId="0" applyNumberFormat="1" applyFont="1" applyFill="1" applyBorder="1" applyAlignment="1" applyProtection="1">
      <alignment horizontal="right" vertical="center" wrapText="1" indent="1"/>
    </xf>
    <xf numFmtId="164" fontId="0" fillId="0" borderId="29" xfId="0" applyNumberFormat="1" applyFont="1" applyFill="1" applyBorder="1" applyAlignment="1" applyProtection="1">
      <alignment horizontal="right" vertical="center" wrapText="1" indent="1"/>
      <protection locked="0"/>
    </xf>
    <xf numFmtId="164" fontId="36" fillId="0" borderId="35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55" xfId="0" applyNumberFormat="1" applyFont="1" applyFill="1" applyBorder="1" applyAlignment="1" applyProtection="1">
      <alignment horizontal="right" vertical="center" wrapText="1" indent="1"/>
    </xf>
    <xf numFmtId="164" fontId="18" fillId="0" borderId="55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61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9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62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61" xfId="0" applyNumberFormat="1" applyFont="1" applyFill="1" applyBorder="1" applyAlignment="1" applyProtection="1">
      <alignment horizontal="right" vertical="center" wrapText="1" indent="1"/>
    </xf>
    <xf numFmtId="164" fontId="9" fillId="0" borderId="60" xfId="0" applyNumberFormat="1" applyFont="1" applyFill="1" applyBorder="1" applyAlignment="1" applyProtection="1">
      <alignment horizontal="right" vertical="center" wrapText="1" indent="1"/>
    </xf>
    <xf numFmtId="164" fontId="0" fillId="0" borderId="52" xfId="0" applyNumberFormat="1" applyFont="1" applyFill="1" applyBorder="1" applyAlignment="1" applyProtection="1">
      <alignment horizontal="right" vertical="center" wrapText="1" indent="1"/>
      <protection locked="0"/>
    </xf>
    <xf numFmtId="164" fontId="36" fillId="0" borderId="60" xfId="0" applyNumberFormat="1" applyFont="1" applyFill="1" applyBorder="1" applyAlignment="1" applyProtection="1">
      <alignment horizontal="right" vertical="center" wrapText="1" indent="1"/>
    </xf>
    <xf numFmtId="0" fontId="18" fillId="0" borderId="0" xfId="0" applyFont="1" applyFill="1" applyAlignment="1" applyProtection="1">
      <alignment horizontal="right" vertical="center" wrapText="1" indent="1"/>
    </xf>
    <xf numFmtId="164" fontId="7" fillId="0" borderId="0" xfId="0" applyNumberFormat="1" applyFont="1" applyFill="1" applyBorder="1" applyAlignment="1" applyProtection="1">
      <alignment horizontal="right" vertical="center" wrapText="1" indent="1"/>
    </xf>
    <xf numFmtId="3" fontId="36" fillId="0" borderId="16" xfId="0" applyNumberFormat="1" applyFont="1" applyBorder="1" applyAlignment="1" applyProtection="1">
      <alignment horizontal="center" vertical="center" wrapText="1"/>
    </xf>
    <xf numFmtId="3" fontId="36" fillId="0" borderId="16" xfId="0" applyNumberFormat="1" applyFont="1" applyFill="1" applyBorder="1" applyAlignment="1" applyProtection="1">
      <alignment horizontal="right" vertical="center" indent="1"/>
    </xf>
    <xf numFmtId="164" fontId="18" fillId="0" borderId="0" xfId="4" applyNumberFormat="1" applyFont="1" applyFill="1"/>
    <xf numFmtId="164" fontId="5" fillId="0" borderId="0" xfId="0" applyNumberFormat="1" applyFont="1" applyFill="1" applyAlignment="1">
      <alignment vertical="center" wrapText="1"/>
    </xf>
    <xf numFmtId="164" fontId="0" fillId="0" borderId="0" xfId="0" applyNumberFormat="1" applyFont="1" applyFill="1" applyAlignment="1">
      <alignment vertical="center" wrapText="1"/>
    </xf>
    <xf numFmtId="164" fontId="10" fillId="0" borderId="0" xfId="0" applyNumberFormat="1" applyFont="1" applyFill="1" applyAlignment="1">
      <alignment horizontal="center" vertical="center" wrapText="1"/>
    </xf>
    <xf numFmtId="0" fontId="54" fillId="0" borderId="16" xfId="0" applyFont="1" applyFill="1" applyBorder="1" applyAlignment="1" applyProtection="1">
      <alignment horizontal="center" wrapText="1"/>
    </xf>
    <xf numFmtId="0" fontId="54" fillId="0" borderId="74" xfId="0" applyFont="1" applyFill="1" applyBorder="1" applyAlignment="1" applyProtection="1">
      <alignment horizontal="center" wrapText="1"/>
    </xf>
    <xf numFmtId="0" fontId="29" fillId="0" borderId="67" xfId="0" applyFont="1" applyFill="1" applyBorder="1" applyAlignment="1" applyProtection="1">
      <alignment horizontal="left" vertical="center" wrapText="1" indent="1"/>
    </xf>
    <xf numFmtId="0" fontId="30" fillId="0" borderId="61" xfId="0" applyFont="1" applyFill="1" applyBorder="1" applyAlignment="1" applyProtection="1">
      <alignment horizontal="left" vertical="center" wrapText="1" indent="1"/>
    </xf>
    <xf numFmtId="0" fontId="30" fillId="0" borderId="55" xfId="0" applyFont="1" applyFill="1" applyBorder="1" applyAlignment="1" applyProtection="1">
      <alignment horizontal="left" vertical="center" wrapText="1" indent="1"/>
    </xf>
    <xf numFmtId="0" fontId="31" fillId="0" borderId="68" xfId="0" applyFont="1" applyFill="1" applyBorder="1" applyAlignment="1" applyProtection="1">
      <alignment horizontal="left" vertical="center" wrapText="1" indent="1"/>
    </xf>
    <xf numFmtId="0" fontId="31" fillId="0" borderId="35" xfId="0" applyFont="1" applyFill="1" applyBorder="1" applyAlignment="1" applyProtection="1">
      <alignment horizontal="left" vertical="center" wrapText="1" indent="1"/>
    </xf>
    <xf numFmtId="0" fontId="30" fillId="0" borderId="68" xfId="0" applyFont="1" applyFill="1" applyBorder="1" applyAlignment="1" applyProtection="1">
      <alignment horizontal="left" vertical="center" wrapText="1" indent="1"/>
    </xf>
    <xf numFmtId="0" fontId="30" fillId="0" borderId="2" xfId="0" applyFont="1" applyFill="1" applyBorder="1" applyAlignment="1" applyProtection="1">
      <alignment horizontal="left" vertical="center" wrapText="1" indent="1"/>
    </xf>
    <xf numFmtId="0" fontId="30" fillId="0" borderId="2" xfId="0" quotePrefix="1" applyFont="1" applyFill="1" applyBorder="1" applyAlignment="1" applyProtection="1">
      <alignment horizontal="left" vertical="center" wrapText="1" indent="6"/>
    </xf>
    <xf numFmtId="0" fontId="30" fillId="0" borderId="32" xfId="0" quotePrefix="1" applyFont="1" applyFill="1" applyBorder="1" applyAlignment="1" applyProtection="1">
      <alignment horizontal="left" vertical="center" wrapText="1" indent="6"/>
    </xf>
    <xf numFmtId="0" fontId="31" fillId="0" borderId="15" xfId="0" applyFont="1" applyFill="1" applyBorder="1" applyAlignment="1" applyProtection="1">
      <alignment horizontal="left" vertical="center" wrapText="1" indent="1"/>
    </xf>
    <xf numFmtId="0" fontId="31" fillId="0" borderId="16" xfId="0" applyFont="1" applyFill="1" applyBorder="1" applyAlignment="1" applyProtection="1">
      <alignment horizontal="left" vertical="center" wrapText="1" indent="1"/>
    </xf>
    <xf numFmtId="49" fontId="51" fillId="0" borderId="15" xfId="0" applyNumberFormat="1" applyFont="1" applyFill="1" applyBorder="1" applyAlignment="1" applyProtection="1">
      <alignment horizontal="left" vertical="center" wrapText="1" indent="1"/>
    </xf>
    <xf numFmtId="0" fontId="51" fillId="0" borderId="16" xfId="0" applyFont="1" applyFill="1" applyBorder="1" applyAlignment="1" applyProtection="1">
      <alignment horizontal="left" vertical="center" wrapText="1" indent="1"/>
    </xf>
    <xf numFmtId="49" fontId="30" fillId="0" borderId="11" xfId="0" applyNumberFormat="1" applyFont="1" applyFill="1" applyBorder="1" applyAlignment="1" applyProtection="1">
      <alignment horizontal="left" vertical="center" wrapText="1" indent="2"/>
    </xf>
    <xf numFmtId="0" fontId="30" fillId="0" borderId="4" xfId="0" applyFont="1" applyFill="1" applyBorder="1" applyAlignment="1" applyProtection="1">
      <alignment horizontal="left" vertical="center" wrapText="1" indent="1"/>
    </xf>
    <xf numFmtId="49" fontId="30" fillId="0" borderId="9" xfId="0" applyNumberFormat="1" applyFont="1" applyFill="1" applyBorder="1" applyAlignment="1" applyProtection="1">
      <alignment horizontal="left" vertical="center" wrapText="1" indent="2"/>
    </xf>
    <xf numFmtId="49" fontId="30" fillId="0" borderId="12" xfId="0" applyNumberFormat="1" applyFont="1" applyFill="1" applyBorder="1" applyAlignment="1" applyProtection="1">
      <alignment horizontal="left" vertical="center" wrapText="1" indent="2"/>
    </xf>
    <xf numFmtId="0" fontId="30" fillId="0" borderId="7" xfId="0" applyFont="1" applyFill="1" applyBorder="1" applyAlignment="1" applyProtection="1">
      <alignment horizontal="left" vertical="center" wrapText="1" indent="1"/>
    </xf>
    <xf numFmtId="0" fontId="29" fillId="0" borderId="16" xfId="0" applyFont="1" applyFill="1" applyBorder="1" applyAlignment="1" applyProtection="1">
      <alignment horizontal="left" vertical="center" wrapText="1" indent="1"/>
    </xf>
    <xf numFmtId="0" fontId="31" fillId="0" borderId="10" xfId="0" applyFont="1" applyFill="1" applyBorder="1" applyAlignment="1" applyProtection="1">
      <alignment horizontal="left" vertical="center" wrapText="1" indent="1"/>
    </xf>
    <xf numFmtId="0" fontId="29" fillId="0" borderId="3" xfId="0" applyFont="1" applyFill="1" applyBorder="1" applyAlignment="1" applyProtection="1">
      <alignment horizontal="left" vertical="center" wrapText="1" indent="1"/>
    </xf>
    <xf numFmtId="3" fontId="33" fillId="8" borderId="2" xfId="0" applyNumberFormat="1" applyFont="1" applyFill="1" applyBorder="1" applyAlignment="1" applyProtection="1">
      <alignment horizontal="right" vertical="center" indent="1"/>
      <protection locked="0"/>
    </xf>
    <xf numFmtId="0" fontId="0" fillId="0" borderId="0" xfId="0" applyFont="1" applyFill="1"/>
    <xf numFmtId="0" fontId="40" fillId="0" borderId="0" xfId="0" applyFont="1" applyAlignment="1" applyProtection="1">
      <alignment horizontal="right"/>
    </xf>
    <xf numFmtId="0" fontId="30" fillId="0" borderId="5" xfId="0" applyFont="1" applyFill="1" applyBorder="1" applyAlignment="1" applyProtection="1">
      <alignment horizontal="left" vertical="center" wrapText="1" indent="1"/>
    </xf>
    <xf numFmtId="0" fontId="30" fillId="0" borderId="3" xfId="0" applyFont="1" applyFill="1" applyBorder="1" applyAlignment="1" applyProtection="1">
      <alignment horizontal="left" vertical="center" wrapText="1" indent="1"/>
    </xf>
    <xf numFmtId="164" fontId="36" fillId="0" borderId="23" xfId="4" applyNumberFormat="1" applyFont="1" applyFill="1" applyBorder="1" applyAlignment="1" applyProtection="1">
      <alignment horizontal="right" vertical="center" wrapText="1" indent="1"/>
      <protection locked="0"/>
    </xf>
    <xf numFmtId="0" fontId="51" fillId="0" borderId="4" xfId="0" applyFont="1" applyFill="1" applyBorder="1" applyAlignment="1" applyProtection="1">
      <alignment horizontal="left" vertical="center" wrapText="1" indent="1"/>
    </xf>
    <xf numFmtId="0" fontId="51" fillId="0" borderId="2" xfId="0" applyFont="1" applyFill="1" applyBorder="1" applyAlignment="1" applyProtection="1">
      <alignment horizontal="left" vertical="center" wrapText="1" indent="1"/>
    </xf>
    <xf numFmtId="0" fontId="30" fillId="0" borderId="2" xfId="0" applyFont="1" applyFill="1" applyBorder="1" applyAlignment="1" applyProtection="1">
      <alignment horizontal="left" vertical="center" indent="1"/>
    </xf>
    <xf numFmtId="0" fontId="30" fillId="0" borderId="32" xfId="0" applyFont="1" applyFill="1" applyBorder="1" applyAlignment="1" applyProtection="1">
      <alignment horizontal="left" vertical="center" indent="1"/>
    </xf>
    <xf numFmtId="0" fontId="31" fillId="0" borderId="32" xfId="0" applyFont="1" applyFill="1" applyBorder="1" applyAlignment="1" applyProtection="1">
      <alignment horizontal="left" vertical="center" wrapText="1" indent="1"/>
    </xf>
    <xf numFmtId="0" fontId="30" fillId="0" borderId="32" xfId="0" applyFont="1" applyFill="1" applyBorder="1" applyAlignment="1" applyProtection="1">
      <alignment horizontal="left" vertical="center" wrapText="1" indent="1"/>
    </xf>
    <xf numFmtId="0" fontId="31" fillId="0" borderId="3" xfId="0" applyFont="1" applyFill="1" applyBorder="1" applyAlignment="1" applyProtection="1">
      <alignment horizontal="left" vertical="center" wrapText="1" indent="1"/>
    </xf>
    <xf numFmtId="49" fontId="31" fillId="0" borderId="11" xfId="0" applyNumberFormat="1" applyFont="1" applyFill="1" applyBorder="1" applyAlignment="1" applyProtection="1">
      <alignment horizontal="left" vertical="center" wrapText="1" indent="1"/>
    </xf>
    <xf numFmtId="49" fontId="31" fillId="0" borderId="9" xfId="0" applyNumberFormat="1" applyFont="1" applyFill="1" applyBorder="1" applyAlignment="1" applyProtection="1">
      <alignment horizontal="left" vertical="center" wrapText="1" indent="1"/>
    </xf>
    <xf numFmtId="49" fontId="30" fillId="0" borderId="14" xfId="0" applyNumberFormat="1" applyFont="1" applyFill="1" applyBorder="1" applyAlignment="1" applyProtection="1">
      <alignment horizontal="left" vertical="center" wrapText="1" indent="2"/>
    </xf>
    <xf numFmtId="0" fontId="29" fillId="0" borderId="15" xfId="0" applyFont="1" applyFill="1" applyBorder="1" applyAlignment="1" applyProtection="1">
      <alignment horizontal="left" vertical="center" wrapText="1" indent="1"/>
    </xf>
    <xf numFmtId="0" fontId="46" fillId="0" borderId="10" xfId="0" applyFont="1" applyFill="1" applyBorder="1" applyAlignment="1" applyProtection="1">
      <alignment horizontal="left" vertical="center" wrapText="1" indent="1"/>
    </xf>
    <xf numFmtId="164" fontId="18" fillId="0" borderId="22" xfId="4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19" xfId="4" applyNumberFormat="1" applyFont="1" applyFill="1" applyBorder="1" applyAlignment="1" applyProtection="1">
      <alignment horizontal="right" vertical="center" wrapText="1" indent="1"/>
      <protection locked="0"/>
    </xf>
    <xf numFmtId="164" fontId="53" fillId="0" borderId="23" xfId="0" applyNumberFormat="1" applyFont="1" applyFill="1" applyBorder="1" applyAlignment="1" applyProtection="1">
      <alignment horizontal="right" vertical="center" wrapText="1" indent="1"/>
    </xf>
    <xf numFmtId="164" fontId="74" fillId="0" borderId="23" xfId="0" applyNumberFormat="1" applyFont="1" applyFill="1" applyBorder="1" applyAlignment="1" applyProtection="1">
      <alignment horizontal="right" vertical="center" wrapText="1" indent="1"/>
    </xf>
    <xf numFmtId="164" fontId="15" fillId="0" borderId="0" xfId="4" applyNumberFormat="1" applyFill="1"/>
    <xf numFmtId="0" fontId="32" fillId="0" borderId="18" xfId="4" applyFont="1" applyFill="1" applyBorder="1" applyAlignment="1" applyProtection="1">
      <alignment horizontal="center" vertical="center" wrapText="1"/>
    </xf>
    <xf numFmtId="0" fontId="32" fillId="0" borderId="34" xfId="4" applyFont="1" applyFill="1" applyBorder="1" applyAlignment="1" applyProtection="1">
      <alignment horizontal="center" vertical="center" wrapText="1"/>
    </xf>
    <xf numFmtId="0" fontId="33" fillId="0" borderId="69" xfId="4" applyFont="1" applyFill="1" applyBorder="1" applyProtection="1"/>
    <xf numFmtId="0" fontId="46" fillId="0" borderId="55" xfId="0" applyFont="1" applyBorder="1" applyAlignment="1">
      <alignment horizontal="justify" wrapText="1"/>
    </xf>
    <xf numFmtId="0" fontId="46" fillId="0" borderId="55" xfId="0" applyFont="1" applyBorder="1" applyAlignment="1">
      <alignment wrapText="1"/>
    </xf>
    <xf numFmtId="0" fontId="46" fillId="0" borderId="52" xfId="0" applyFont="1" applyBorder="1" applyAlignment="1">
      <alignment wrapText="1"/>
    </xf>
    <xf numFmtId="0" fontId="32" fillId="0" borderId="17" xfId="4" applyFont="1" applyFill="1" applyBorder="1" applyAlignment="1" applyProtection="1">
      <alignment horizontal="center" vertical="center" wrapText="1"/>
    </xf>
    <xf numFmtId="3" fontId="33" fillId="0" borderId="53" xfId="1" applyNumberFormat="1" applyFont="1" applyFill="1" applyBorder="1" applyAlignment="1" applyProtection="1">
      <alignment horizontal="right"/>
      <protection locked="0"/>
    </xf>
    <xf numFmtId="3" fontId="33" fillId="0" borderId="5" xfId="1" applyNumberFormat="1" applyFont="1" applyFill="1" applyBorder="1" applyAlignment="1" applyProtection="1">
      <alignment horizontal="right"/>
      <protection locked="0"/>
    </xf>
    <xf numFmtId="3" fontId="33" fillId="0" borderId="31" xfId="1" applyNumberFormat="1" applyFont="1" applyFill="1" applyBorder="1" applyAlignment="1" applyProtection="1">
      <alignment horizontal="right"/>
      <protection locked="0"/>
    </xf>
    <xf numFmtId="3" fontId="33" fillId="0" borderId="54" xfId="1" applyNumberFormat="1" applyFont="1" applyFill="1" applyBorder="1" applyAlignment="1" applyProtection="1">
      <alignment horizontal="right"/>
      <protection locked="0"/>
    </xf>
    <xf numFmtId="3" fontId="33" fillId="0" borderId="2" xfId="1" applyNumberFormat="1" applyFont="1" applyFill="1" applyBorder="1" applyAlignment="1" applyProtection="1">
      <alignment horizontal="right"/>
      <protection locked="0"/>
    </xf>
    <xf numFmtId="3" fontId="33" fillId="0" borderId="19" xfId="1" applyNumberFormat="1" applyFont="1" applyFill="1" applyBorder="1" applyAlignment="1" applyProtection="1">
      <alignment horizontal="right"/>
      <protection locked="0"/>
    </xf>
    <xf numFmtId="3" fontId="46" fillId="0" borderId="2" xfId="0" applyNumberFormat="1" applyFont="1" applyBorder="1" applyAlignment="1">
      <alignment horizontal="right" wrapText="1"/>
    </xf>
    <xf numFmtId="3" fontId="33" fillId="0" borderId="41" xfId="1" applyNumberFormat="1" applyFont="1" applyFill="1" applyBorder="1" applyAlignment="1" applyProtection="1">
      <alignment horizontal="right"/>
      <protection locked="0"/>
    </xf>
    <xf numFmtId="3" fontId="46" fillId="0" borderId="7" xfId="0" applyNumberFormat="1" applyFont="1" applyBorder="1" applyAlignment="1">
      <alignment horizontal="right" wrapText="1"/>
    </xf>
    <xf numFmtId="3" fontId="33" fillId="0" borderId="21" xfId="1" applyNumberFormat="1" applyFont="1" applyFill="1" applyBorder="1" applyAlignment="1" applyProtection="1">
      <alignment horizontal="right"/>
      <protection locked="0"/>
    </xf>
    <xf numFmtId="3" fontId="32" fillId="0" borderId="45" xfId="1" applyNumberFormat="1" applyFont="1" applyFill="1" applyBorder="1" applyAlignment="1" applyProtection="1">
      <alignment horizontal="right"/>
    </xf>
    <xf numFmtId="3" fontId="34" fillId="0" borderId="16" xfId="4" applyNumberFormat="1" applyFont="1" applyFill="1" applyBorder="1" applyAlignment="1" applyProtection="1">
      <alignment horizontal="right"/>
    </xf>
    <xf numFmtId="3" fontId="32" fillId="0" borderId="23" xfId="1" applyNumberFormat="1" applyFont="1" applyFill="1" applyBorder="1" applyAlignment="1" applyProtection="1">
      <alignment horizontal="right"/>
    </xf>
    <xf numFmtId="164" fontId="74" fillId="0" borderId="2" xfId="6" applyNumberFormat="1" applyFont="1" applyFill="1" applyBorder="1" applyAlignment="1">
      <alignment vertical="center" wrapText="1"/>
    </xf>
    <xf numFmtId="0" fontId="74" fillId="0" borderId="2" xfId="7" applyFont="1" applyFill="1" applyBorder="1" applyAlignment="1">
      <alignment vertical="center" wrapText="1"/>
    </xf>
    <xf numFmtId="0" fontId="74" fillId="0" borderId="0" xfId="0" applyFont="1" applyAlignment="1"/>
    <xf numFmtId="0" fontId="36" fillId="0" borderId="7" xfId="4" applyFont="1" applyFill="1" applyBorder="1" applyAlignment="1">
      <alignment horizontal="center" vertical="center" wrapText="1"/>
    </xf>
    <xf numFmtId="0" fontId="74" fillId="0" borderId="2" xfId="0" applyFont="1" applyFill="1" applyBorder="1" applyAlignment="1">
      <alignment vertical="center"/>
    </xf>
    <xf numFmtId="0" fontId="33" fillId="0" borderId="11" xfId="0" applyFont="1" applyBorder="1" applyAlignment="1" applyProtection="1">
      <alignment horizontal="right" vertical="center" indent="1"/>
    </xf>
    <xf numFmtId="0" fontId="33" fillId="0" borderId="4" xfId="0" applyFont="1" applyBorder="1" applyAlignment="1" applyProtection="1">
      <alignment horizontal="left" vertical="center" indent="1"/>
      <protection locked="0"/>
    </xf>
    <xf numFmtId="3" fontId="33" fillId="0" borderId="51" xfId="0" applyNumberFormat="1" applyFont="1" applyBorder="1" applyAlignment="1" applyProtection="1">
      <alignment horizontal="right" vertical="center" indent="1"/>
      <protection locked="0"/>
    </xf>
    <xf numFmtId="0" fontId="33" fillId="0" borderId="17" xfId="0" applyFont="1" applyBorder="1" applyAlignment="1" applyProtection="1">
      <alignment horizontal="right" vertical="center" indent="1"/>
    </xf>
    <xf numFmtId="0" fontId="33" fillId="0" borderId="18" xfId="0" applyFont="1" applyBorder="1" applyAlignment="1" applyProtection="1">
      <alignment horizontal="left" vertical="center" indent="1"/>
      <protection locked="0"/>
    </xf>
    <xf numFmtId="3" fontId="33" fillId="0" borderId="18" xfId="0" applyNumberFormat="1" applyFont="1" applyBorder="1" applyAlignment="1" applyProtection="1">
      <alignment horizontal="right" vertical="center" indent="1"/>
      <protection locked="0"/>
    </xf>
    <xf numFmtId="3" fontId="33" fillId="0" borderId="59" xfId="0" applyNumberFormat="1" applyFont="1" applyBorder="1" applyAlignment="1" applyProtection="1">
      <alignment horizontal="right" vertical="center" indent="1"/>
      <protection locked="0"/>
    </xf>
    <xf numFmtId="3" fontId="33" fillId="8" borderId="4" xfId="0" applyNumberFormat="1" applyFont="1" applyFill="1" applyBorder="1" applyAlignment="1" applyProtection="1">
      <alignment horizontal="right" vertical="center" indent="1"/>
      <protection locked="0"/>
    </xf>
    <xf numFmtId="3" fontId="32" fillId="0" borderId="16" xfId="0" applyNumberFormat="1" applyFont="1" applyBorder="1" applyAlignment="1" applyProtection="1">
      <alignment horizontal="right" vertical="center" indent="1"/>
      <protection locked="0"/>
    </xf>
    <xf numFmtId="3" fontId="32" fillId="0" borderId="38" xfId="0" applyNumberFormat="1" applyFont="1" applyBorder="1" applyAlignment="1" applyProtection="1">
      <alignment horizontal="right" vertical="center" indent="1"/>
      <protection locked="0"/>
    </xf>
    <xf numFmtId="0" fontId="36" fillId="0" borderId="0" xfId="0" applyFont="1"/>
    <xf numFmtId="164" fontId="74" fillId="0" borderId="0" xfId="0" applyNumberFormat="1" applyFont="1" applyFill="1" applyAlignment="1" applyProtection="1">
      <alignment horizontal="center" vertical="center" wrapText="1"/>
    </xf>
    <xf numFmtId="164" fontId="53" fillId="0" borderId="58" xfId="0" applyNumberFormat="1" applyFont="1" applyFill="1" applyBorder="1" applyAlignment="1">
      <alignment horizontal="center" vertical="center" wrapText="1"/>
    </xf>
    <xf numFmtId="164" fontId="74" fillId="0" borderId="0" xfId="0" applyNumberFormat="1" applyFont="1" applyFill="1" applyAlignment="1">
      <alignment horizontal="center" vertical="center" wrapText="1"/>
    </xf>
    <xf numFmtId="164" fontId="74" fillId="0" borderId="0" xfId="0" applyNumberFormat="1" applyFont="1" applyFill="1" applyAlignment="1">
      <alignment horizontal="left" vertical="center" wrapText="1"/>
    </xf>
    <xf numFmtId="164" fontId="37" fillId="0" borderId="0" xfId="0" applyNumberFormat="1" applyFont="1" applyFill="1" applyAlignment="1" applyProtection="1">
      <alignment horizontal="right" wrapText="1"/>
    </xf>
    <xf numFmtId="49" fontId="36" fillId="0" borderId="16" xfId="0" applyNumberFormat="1" applyFont="1" applyFill="1" applyBorder="1" applyAlignment="1" applyProtection="1">
      <alignment horizontal="center" vertical="center" wrapText="1"/>
    </xf>
    <xf numFmtId="164" fontId="0" fillId="0" borderId="2" xfId="0" applyNumberFormat="1" applyFont="1" applyFill="1" applyBorder="1" applyAlignment="1" applyProtection="1">
      <alignment vertical="center" wrapText="1"/>
      <protection locked="0"/>
    </xf>
    <xf numFmtId="164" fontId="53" fillId="0" borderId="49" xfId="0" applyNumberFormat="1" applyFont="1" applyFill="1" applyBorder="1" applyAlignment="1">
      <alignment horizontal="center" vertical="center" wrapText="1"/>
    </xf>
    <xf numFmtId="164" fontId="53" fillId="0" borderId="70" xfId="0" applyNumberFormat="1" applyFont="1" applyFill="1" applyBorder="1" applyAlignment="1">
      <alignment horizontal="left" vertical="center" wrapText="1"/>
    </xf>
    <xf numFmtId="164" fontId="53" fillId="0" borderId="57" xfId="0" applyNumberFormat="1" applyFont="1" applyFill="1" applyBorder="1" applyAlignment="1">
      <alignment horizontal="center" vertical="center" wrapText="1"/>
    </xf>
    <xf numFmtId="49" fontId="0" fillId="0" borderId="0" xfId="0" applyNumberFormat="1" applyFont="1" applyFill="1" applyAlignment="1" applyProtection="1">
      <alignment horizontal="center" vertical="center" wrapText="1"/>
    </xf>
    <xf numFmtId="49" fontId="36" fillId="2" borderId="5" xfId="0" applyNumberFormat="1" applyFont="1" applyFill="1" applyBorder="1" applyAlignment="1" applyProtection="1">
      <alignment horizontal="center" vertical="center" wrapText="1"/>
    </xf>
    <xf numFmtId="49" fontId="36" fillId="2" borderId="2" xfId="0" applyNumberFormat="1" applyFont="1" applyFill="1" applyBorder="1" applyAlignment="1" applyProtection="1">
      <alignment horizontal="center" vertical="center" wrapText="1"/>
    </xf>
    <xf numFmtId="49" fontId="36" fillId="2" borderId="32" xfId="0" applyNumberFormat="1" applyFont="1" applyFill="1" applyBorder="1" applyAlignment="1" applyProtection="1">
      <alignment horizontal="center" vertical="center" wrapText="1"/>
    </xf>
    <xf numFmtId="49" fontId="0" fillId="0" borderId="0" xfId="0" applyNumberFormat="1" applyFont="1" applyFill="1" applyAlignment="1">
      <alignment horizontal="center" vertical="center" wrapText="1"/>
    </xf>
    <xf numFmtId="0" fontId="74" fillId="0" borderId="0" xfId="0" applyFont="1"/>
    <xf numFmtId="0" fontId="53" fillId="0" borderId="0" xfId="0" applyFont="1" applyAlignment="1">
      <alignment horizontal="justify"/>
    </xf>
    <xf numFmtId="167" fontId="74" fillId="0" borderId="0" xfId="0" applyNumberFormat="1" applyFont="1"/>
    <xf numFmtId="4" fontId="74" fillId="0" borderId="0" xfId="0" applyNumberFormat="1" applyFont="1" applyAlignment="1">
      <alignment horizontal="center"/>
    </xf>
    <xf numFmtId="0" fontId="53" fillId="0" borderId="0" xfId="0" applyFont="1" applyAlignment="1"/>
    <xf numFmtId="0" fontId="96" fillId="0" borderId="0" xfId="0" applyFont="1" applyAlignment="1"/>
    <xf numFmtId="164" fontId="25" fillId="0" borderId="20" xfId="5" applyNumberFormat="1" applyFont="1" applyFill="1" applyBorder="1" applyAlignment="1" applyProtection="1">
      <alignment vertical="center"/>
      <protection locked="0"/>
    </xf>
    <xf numFmtId="164" fontId="25" fillId="0" borderId="19" xfId="5" applyNumberFormat="1" applyFont="1" applyFill="1" applyBorder="1" applyAlignment="1" applyProtection="1">
      <alignment vertical="center"/>
      <protection locked="0"/>
    </xf>
    <xf numFmtId="164" fontId="25" fillId="0" borderId="31" xfId="5" applyNumberFormat="1" applyFont="1" applyFill="1" applyBorder="1" applyAlignment="1" applyProtection="1">
      <alignment vertical="center"/>
      <protection locked="0"/>
    </xf>
    <xf numFmtId="0" fontId="33" fillId="0" borderId="2" xfId="0" applyFont="1" applyFill="1" applyBorder="1" applyAlignment="1" applyProtection="1">
      <alignment horizontal="left" vertical="center" indent="1"/>
      <protection locked="0"/>
    </xf>
    <xf numFmtId="3" fontId="33" fillId="0" borderId="2" xfId="0" applyNumberFormat="1" applyFont="1" applyFill="1" applyBorder="1" applyAlignment="1" applyProtection="1">
      <alignment horizontal="right" vertical="center" indent="1"/>
      <protection locked="0"/>
    </xf>
    <xf numFmtId="3" fontId="33" fillId="0" borderId="49" xfId="0" applyNumberFormat="1" applyFont="1" applyFill="1" applyBorder="1" applyAlignment="1" applyProtection="1">
      <alignment horizontal="right" vertical="center" indent="1"/>
      <protection locked="0"/>
    </xf>
    <xf numFmtId="3" fontId="33" fillId="0" borderId="32" xfId="0" applyNumberFormat="1" applyFont="1" applyFill="1" applyBorder="1" applyAlignment="1" applyProtection="1">
      <alignment horizontal="right" vertical="center" indent="1"/>
      <protection locked="0"/>
    </xf>
    <xf numFmtId="0" fontId="33" fillId="0" borderId="32" xfId="0" applyFont="1" applyFill="1" applyBorder="1" applyAlignment="1" applyProtection="1">
      <alignment horizontal="left" vertical="center" indent="1"/>
      <protection locked="0"/>
    </xf>
    <xf numFmtId="164" fontId="18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164" fontId="36" fillId="0" borderId="34" xfId="0" applyNumberFormat="1" applyFont="1" applyFill="1" applyBorder="1" applyAlignment="1" applyProtection="1">
      <alignment horizontal="right" vertical="center" wrapText="1" indent="1"/>
    </xf>
    <xf numFmtId="164" fontId="0" fillId="0" borderId="33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23" xfId="0" applyNumberFormat="1" applyFont="1" applyFill="1" applyBorder="1" applyAlignment="1" applyProtection="1">
      <alignment horizontal="right" vertical="center" wrapText="1" indent="1"/>
    </xf>
    <xf numFmtId="164" fontId="36" fillId="0" borderId="23" xfId="0" applyNumberFormat="1" applyFont="1" applyFill="1" applyBorder="1" applyAlignment="1" applyProtection="1">
      <alignment horizontal="center" vertical="center" wrapText="1"/>
    </xf>
    <xf numFmtId="0" fontId="7" fillId="0" borderId="34" xfId="0" applyFont="1" applyFill="1" applyBorder="1" applyAlignment="1" applyProtection="1">
      <alignment horizontal="center" vertical="center" wrapText="1"/>
    </xf>
    <xf numFmtId="164" fontId="0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89" fillId="0" borderId="0" xfId="0" applyNumberFormat="1" applyFont="1" applyFill="1" applyAlignment="1">
      <alignment vertical="center" wrapText="1"/>
    </xf>
    <xf numFmtId="0" fontId="25" fillId="8" borderId="4" xfId="5" applyFont="1" applyFill="1" applyBorder="1" applyAlignment="1" applyProtection="1">
      <alignment horizontal="left" vertical="center" indent="1"/>
    </xf>
    <xf numFmtId="164" fontId="25" fillId="8" borderId="4" xfId="5" applyNumberFormat="1" applyFont="1" applyFill="1" applyBorder="1" applyAlignment="1" applyProtection="1">
      <alignment vertical="center"/>
      <protection locked="0"/>
    </xf>
    <xf numFmtId="164" fontId="25" fillId="8" borderId="31" xfId="5" applyNumberFormat="1" applyFont="1" applyFill="1" applyBorder="1" applyAlignment="1" applyProtection="1">
      <alignment vertical="center"/>
    </xf>
    <xf numFmtId="0" fontId="25" fillId="8" borderId="2" xfId="5" applyFont="1" applyFill="1" applyBorder="1" applyAlignment="1" applyProtection="1">
      <alignment horizontal="left" vertical="center" wrapText="1" indent="1"/>
    </xf>
    <xf numFmtId="164" fontId="25" fillId="8" borderId="2" xfId="5" applyNumberFormat="1" applyFont="1" applyFill="1" applyBorder="1" applyAlignment="1" applyProtection="1">
      <alignment vertical="center"/>
      <protection locked="0"/>
    </xf>
    <xf numFmtId="164" fontId="25" fillId="8" borderId="19" xfId="5" applyNumberFormat="1" applyFont="1" applyFill="1" applyBorder="1" applyAlignment="1" applyProtection="1">
      <alignment vertical="center"/>
    </xf>
    <xf numFmtId="0" fontId="33" fillId="0" borderId="7" xfId="0" applyFont="1" applyFill="1" applyBorder="1" applyAlignment="1" applyProtection="1">
      <alignment horizontal="left" vertical="center" indent="1"/>
      <protection locked="0"/>
    </xf>
    <xf numFmtId="3" fontId="33" fillId="0" borderId="7" xfId="0" applyNumberFormat="1" applyFont="1" applyFill="1" applyBorder="1" applyAlignment="1" applyProtection="1">
      <alignment horizontal="right" vertical="center" indent="1"/>
      <protection locked="0"/>
    </xf>
    <xf numFmtId="3" fontId="33" fillId="0" borderId="43" xfId="0" applyNumberFormat="1" applyFont="1" applyFill="1" applyBorder="1" applyAlignment="1" applyProtection="1">
      <alignment horizontal="right" vertical="center" indent="1"/>
      <protection locked="0"/>
    </xf>
    <xf numFmtId="3" fontId="33" fillId="0" borderId="33" xfId="0" applyNumberFormat="1" applyFont="1" applyFill="1" applyBorder="1" applyAlignment="1" applyProtection="1">
      <alignment horizontal="right" vertical="center" indent="1"/>
      <protection locked="0"/>
    </xf>
    <xf numFmtId="164" fontId="7" fillId="0" borderId="34" xfId="4" applyNumberFormat="1" applyFont="1" applyFill="1" applyBorder="1" applyAlignment="1" applyProtection="1">
      <alignment horizontal="right" vertical="center" wrapText="1" indent="1"/>
    </xf>
    <xf numFmtId="164" fontId="36" fillId="0" borderId="44" xfId="0" applyNumberFormat="1" applyFont="1" applyFill="1" applyBorder="1" applyAlignment="1" applyProtection="1">
      <alignment horizontal="right" vertical="center" wrapText="1" indent="1"/>
    </xf>
    <xf numFmtId="164" fontId="21" fillId="0" borderId="78" xfId="0" applyNumberFormat="1" applyFont="1" applyFill="1" applyBorder="1" applyAlignment="1" applyProtection="1">
      <alignment horizontal="right" vertical="center" wrapText="1" indent="1"/>
    </xf>
    <xf numFmtId="164" fontId="21" fillId="0" borderId="6" xfId="0" applyNumberFormat="1" applyFont="1" applyFill="1" applyBorder="1" applyAlignment="1" applyProtection="1">
      <alignment horizontal="right" vertical="center" wrapText="1" indent="1"/>
    </xf>
    <xf numFmtId="164" fontId="36" fillId="0" borderId="44" xfId="0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2" xfId="0" applyFont="1" applyFill="1" applyBorder="1" applyAlignment="1" applyProtection="1">
      <alignment horizontal="center" vertical="center"/>
      <protection locked="0"/>
    </xf>
    <xf numFmtId="0" fontId="7" fillId="0" borderId="67" xfId="0" applyFont="1" applyFill="1" applyBorder="1" applyAlignment="1" applyProtection="1">
      <alignment horizontal="center" vertical="center" wrapText="1"/>
    </xf>
    <xf numFmtId="164" fontId="0" fillId="0" borderId="61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68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35" xfId="0" applyNumberFormat="1" applyFont="1" applyFill="1" applyBorder="1" applyAlignment="1" applyProtection="1">
      <alignment horizontal="right" vertical="center" wrapText="1" indent="1"/>
    </xf>
    <xf numFmtId="0" fontId="13" fillId="0" borderId="0" xfId="0" applyFont="1" applyFill="1" applyBorder="1" applyAlignment="1" applyProtection="1">
      <alignment vertical="center" wrapText="1"/>
    </xf>
    <xf numFmtId="0" fontId="11" fillId="0" borderId="25" xfId="0" applyFont="1" applyFill="1" applyBorder="1" applyAlignment="1" applyProtection="1">
      <alignment horizontal="center" vertical="center"/>
      <protection locked="0"/>
    </xf>
    <xf numFmtId="164" fontId="7" fillId="0" borderId="62" xfId="0" applyNumberFormat="1" applyFont="1" applyFill="1" applyBorder="1" applyAlignment="1" applyProtection="1">
      <alignment horizontal="center" vertical="center" wrapText="1"/>
    </xf>
    <xf numFmtId="164" fontId="36" fillId="0" borderId="34" xfId="0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79" xfId="0" applyFont="1" applyFill="1" applyBorder="1" applyAlignment="1" applyProtection="1">
      <alignment vertical="center"/>
    </xf>
    <xf numFmtId="0" fontId="11" fillId="0" borderId="80" xfId="0" applyFont="1" applyFill="1" applyBorder="1" applyAlignment="1" applyProtection="1">
      <alignment vertical="center"/>
    </xf>
    <xf numFmtId="0" fontId="11" fillId="0" borderId="3" xfId="0" applyFont="1" applyFill="1" applyBorder="1" applyAlignment="1" applyProtection="1">
      <alignment horizontal="center" vertical="center"/>
    </xf>
    <xf numFmtId="0" fontId="11" fillId="0" borderId="16" xfId="0" applyFont="1" applyFill="1" applyBorder="1" applyAlignment="1" applyProtection="1">
      <alignment horizontal="center" vertical="center"/>
    </xf>
    <xf numFmtId="0" fontId="7" fillId="0" borderId="46" xfId="4" applyFont="1" applyFill="1" applyBorder="1" applyAlignment="1" applyProtection="1">
      <alignment horizontal="center" vertical="center" wrapText="1"/>
    </xf>
    <xf numFmtId="0" fontId="7" fillId="0" borderId="23" xfId="4" applyFont="1" applyFill="1" applyBorder="1" applyAlignment="1" applyProtection="1">
      <alignment horizontal="center" vertical="center" wrapText="1"/>
    </xf>
    <xf numFmtId="164" fontId="18" fillId="0" borderId="33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31" xfId="0" applyNumberFormat="1" applyFont="1" applyFill="1" applyBorder="1" applyAlignment="1" applyProtection="1">
      <alignment horizontal="right" vertical="center" wrapText="1" indent="1"/>
      <protection locked="0"/>
    </xf>
    <xf numFmtId="164" fontId="36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60" xfId="4" applyNumberFormat="1" applyFont="1" applyFill="1" applyBorder="1" applyAlignment="1" applyProtection="1">
      <alignment horizontal="right" vertical="center" wrapText="1" indent="1"/>
    </xf>
    <xf numFmtId="0" fontId="74" fillId="0" borderId="65" xfId="0" applyFont="1" applyBorder="1" applyAlignment="1" applyProtection="1">
      <alignment horizontal="right" vertical="center" wrapText="1" indent="1"/>
      <protection locked="0"/>
    </xf>
    <xf numFmtId="0" fontId="74" fillId="0" borderId="64" xfId="0" applyFont="1" applyBorder="1" applyAlignment="1" applyProtection="1">
      <alignment horizontal="right" vertical="center" wrapText="1" indent="1"/>
      <protection locked="0"/>
    </xf>
    <xf numFmtId="0" fontId="74" fillId="0" borderId="42" xfId="0" applyFont="1" applyBorder="1" applyAlignment="1" applyProtection="1">
      <alignment horizontal="right" vertical="center" wrapText="1" indent="1"/>
      <protection locked="0"/>
    </xf>
    <xf numFmtId="164" fontId="53" fillId="0" borderId="46" xfId="0" applyNumberFormat="1" applyFont="1" applyBorder="1" applyAlignment="1" applyProtection="1">
      <alignment horizontal="right" vertical="center" wrapText="1" indent="1"/>
    </xf>
    <xf numFmtId="0" fontId="53" fillId="0" borderId="46" xfId="0" quotePrefix="1" applyFont="1" applyBorder="1" applyAlignment="1" applyProtection="1">
      <alignment horizontal="right" vertical="center" wrapText="1" indent="1"/>
      <protection locked="0"/>
    </xf>
    <xf numFmtId="164" fontId="36" fillId="0" borderId="46" xfId="4" applyNumberFormat="1" applyFont="1" applyFill="1" applyBorder="1" applyAlignment="1" applyProtection="1">
      <alignment horizontal="right" vertical="center" wrapText="1" indent="1"/>
    </xf>
    <xf numFmtId="164" fontId="18" fillId="0" borderId="21" xfId="4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33" xfId="4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31" xfId="4" applyNumberFormat="1" applyFont="1" applyFill="1" applyBorder="1" applyAlignment="1" applyProtection="1">
      <alignment horizontal="right" vertical="center" wrapText="1" indent="1"/>
      <protection locked="0"/>
    </xf>
    <xf numFmtId="0" fontId="74" fillId="0" borderId="31" xfId="0" applyFont="1" applyBorder="1" applyAlignment="1" applyProtection="1">
      <alignment horizontal="right" vertical="center" wrapText="1" indent="1"/>
      <protection locked="0"/>
    </xf>
    <xf numFmtId="0" fontId="74" fillId="0" borderId="19" xfId="0" applyFont="1" applyBorder="1" applyAlignment="1" applyProtection="1">
      <alignment horizontal="right" vertical="center" wrapText="1" indent="1"/>
      <protection locked="0"/>
    </xf>
    <xf numFmtId="0" fontId="74" fillId="0" borderId="21" xfId="0" applyFont="1" applyBorder="1" applyAlignment="1" applyProtection="1">
      <alignment horizontal="right" vertical="center" wrapText="1" indent="1"/>
      <protection locked="0"/>
    </xf>
    <xf numFmtId="0" fontId="53" fillId="0" borderId="23" xfId="0" quotePrefix="1" applyFont="1" applyBorder="1" applyAlignment="1" applyProtection="1">
      <alignment horizontal="right" vertical="center" wrapText="1" indent="1"/>
      <protection locked="0"/>
    </xf>
    <xf numFmtId="164" fontId="32" fillId="0" borderId="46" xfId="0" applyNumberFormat="1" applyFont="1" applyFill="1" applyBorder="1" applyAlignment="1" applyProtection="1">
      <alignment horizontal="center" vertical="center" wrapText="1"/>
    </xf>
    <xf numFmtId="164" fontId="32" fillId="0" borderId="23" xfId="0" applyNumberFormat="1" applyFont="1" applyFill="1" applyBorder="1" applyAlignment="1" applyProtection="1">
      <alignment horizontal="center" vertical="center" wrapText="1"/>
    </xf>
    <xf numFmtId="0" fontId="30" fillId="0" borderId="69" xfId="0" applyFont="1" applyFill="1" applyBorder="1" applyAlignment="1" applyProtection="1">
      <alignment horizontal="left" vertical="center" wrapText="1" indent="1"/>
    </xf>
    <xf numFmtId="0" fontId="30" fillId="0" borderId="52" xfId="0" applyFont="1" applyFill="1" applyBorder="1" applyAlignment="1" applyProtection="1">
      <alignment horizontal="left" vertical="center" wrapText="1" indent="1"/>
    </xf>
    <xf numFmtId="0" fontId="30" fillId="0" borderId="62" xfId="0" applyFont="1" applyFill="1" applyBorder="1" applyAlignment="1" applyProtection="1">
      <alignment horizontal="left" vertical="center" wrapText="1" indent="1"/>
    </xf>
    <xf numFmtId="0" fontId="51" fillId="0" borderId="69" xfId="0" applyFont="1" applyFill="1" applyBorder="1" applyAlignment="1" applyProtection="1">
      <alignment horizontal="left" vertical="center" wrapText="1" indent="1"/>
    </xf>
    <xf numFmtId="0" fontId="51" fillId="0" borderId="55" xfId="0" applyFont="1" applyFill="1" applyBorder="1" applyAlignment="1" applyProtection="1">
      <alignment horizontal="left" vertical="center" wrapText="1" indent="1"/>
    </xf>
    <xf numFmtId="0" fontId="29" fillId="0" borderId="35" xfId="0" applyFont="1" applyFill="1" applyBorder="1" applyAlignment="1" applyProtection="1">
      <alignment horizontal="left" vertical="center" wrapText="1" indent="1"/>
    </xf>
    <xf numFmtId="164" fontId="7" fillId="0" borderId="34" xfId="0" applyNumberFormat="1" applyFont="1" applyFill="1" applyBorder="1" applyAlignment="1" applyProtection="1">
      <alignment horizontal="right" vertical="center" wrapText="1" indent="1"/>
    </xf>
    <xf numFmtId="49" fontId="36" fillId="0" borderId="2" xfId="0" applyNumberFormat="1" applyFont="1" applyFill="1" applyBorder="1" applyAlignment="1" applyProtection="1">
      <alignment horizontal="center" vertical="center" wrapText="1"/>
    </xf>
    <xf numFmtId="164" fontId="36" fillId="0" borderId="2" xfId="0" applyNumberFormat="1" applyFont="1" applyFill="1" applyBorder="1" applyAlignment="1" applyProtection="1">
      <alignment horizontal="center" vertical="center" wrapText="1"/>
    </xf>
    <xf numFmtId="164" fontId="36" fillId="0" borderId="46" xfId="0" applyNumberFormat="1" applyFont="1" applyFill="1" applyBorder="1" applyAlignment="1" applyProtection="1">
      <alignment horizontal="center" vertical="center" wrapText="1"/>
    </xf>
    <xf numFmtId="164" fontId="21" fillId="0" borderId="31" xfId="0" applyNumberFormat="1" applyFont="1" applyFill="1" applyBorder="1" applyAlignment="1" applyProtection="1">
      <alignment horizontal="right" vertical="center" wrapText="1" indent="1"/>
    </xf>
    <xf numFmtId="0" fontId="53" fillId="0" borderId="84" xfId="0" applyFont="1" applyBorder="1" applyAlignment="1">
      <alignment horizontal="center" vertical="top" wrapText="1"/>
    </xf>
    <xf numFmtId="0" fontId="74" fillId="0" borderId="25" xfId="0" applyFont="1" applyBorder="1" applyAlignment="1">
      <alignment horizontal="center" vertical="top" wrapText="1"/>
    </xf>
    <xf numFmtId="0" fontId="74" fillId="0" borderId="25" xfId="0" applyFont="1" applyBorder="1" applyAlignment="1">
      <alignment horizontal="center" vertical="center" wrapText="1"/>
    </xf>
    <xf numFmtId="0" fontId="53" fillId="0" borderId="25" xfId="0" applyFont="1" applyBorder="1" applyAlignment="1">
      <alignment horizontal="center" vertical="top" wrapText="1"/>
    </xf>
    <xf numFmtId="0" fontId="74" fillId="0" borderId="73" xfId="0" applyFont="1" applyBorder="1" applyAlignment="1">
      <alignment horizontal="center" vertical="top" wrapText="1"/>
    </xf>
    <xf numFmtId="0" fontId="74" fillId="0" borderId="30" xfId="0" applyFont="1" applyBorder="1" applyAlignment="1">
      <alignment horizontal="center" vertical="top" wrapText="1"/>
    </xf>
    <xf numFmtId="0" fontId="53" fillId="0" borderId="30" xfId="0" applyFont="1" applyBorder="1" applyAlignment="1">
      <alignment horizontal="center" vertical="top" wrapText="1"/>
    </xf>
    <xf numFmtId="0" fontId="74" fillId="0" borderId="30" xfId="0" applyFont="1" applyBorder="1" applyAlignment="1">
      <alignment vertical="top" wrapText="1"/>
    </xf>
    <xf numFmtId="0" fontId="74" fillId="0" borderId="66" xfId="0" applyFont="1" applyBorder="1" applyAlignment="1">
      <alignment vertical="top" wrapText="1"/>
    </xf>
    <xf numFmtId="0" fontId="74" fillId="0" borderId="66" xfId="0" applyFont="1" applyBorder="1" applyAlignment="1">
      <alignment horizontal="center" vertical="top" wrapText="1"/>
    </xf>
    <xf numFmtId="0" fontId="34" fillId="0" borderId="18" xfId="5" applyFont="1" applyFill="1" applyBorder="1" applyAlignment="1" applyProtection="1">
      <alignment horizontal="center" vertical="center" wrapText="1"/>
    </xf>
    <xf numFmtId="0" fontId="34" fillId="0" borderId="34" xfId="5" applyFont="1" applyFill="1" applyBorder="1" applyAlignment="1" applyProtection="1">
      <alignment horizontal="center" vertical="center" wrapText="1"/>
    </xf>
    <xf numFmtId="0" fontId="4" fillId="0" borderId="0" xfId="10" applyFill="1"/>
    <xf numFmtId="0" fontId="76" fillId="0" borderId="0" xfId="10" applyFont="1"/>
    <xf numFmtId="49" fontId="76" fillId="0" borderId="0" xfId="10" applyNumberFormat="1" applyFont="1"/>
    <xf numFmtId="0" fontId="4" fillId="0" borderId="0" xfId="10" applyFill="1" applyAlignment="1"/>
    <xf numFmtId="3" fontId="53" fillId="0" borderId="23" xfId="10" applyNumberFormat="1" applyFont="1" applyFill="1" applyBorder="1" applyAlignment="1">
      <alignment horizontal="center" vertical="center" wrapText="1"/>
    </xf>
    <xf numFmtId="0" fontId="21" fillId="0" borderId="0" xfId="10" applyFont="1" applyFill="1" applyAlignment="1">
      <alignment vertical="center"/>
    </xf>
    <xf numFmtId="3" fontId="53" fillId="0" borderId="22" xfId="10" applyNumberFormat="1" applyFont="1" applyFill="1" applyBorder="1" applyAlignment="1">
      <alignment horizontal="right" wrapText="1"/>
    </xf>
    <xf numFmtId="49" fontId="74" fillId="0" borderId="2" xfId="10" applyNumberFormat="1" applyFont="1" applyFill="1" applyBorder="1" applyAlignment="1">
      <alignment horizontal="center" vertical="center" wrapText="1"/>
    </xf>
    <xf numFmtId="0" fontId="74" fillId="0" borderId="2" xfId="10" applyFont="1" applyFill="1" applyBorder="1" applyAlignment="1">
      <alignment horizontal="left" vertical="center" wrapText="1"/>
    </xf>
    <xf numFmtId="0" fontId="75" fillId="0" borderId="2" xfId="10" applyFont="1" applyFill="1" applyBorder="1" applyAlignment="1">
      <alignment horizontal="left" vertical="center" wrapText="1" indent="3"/>
    </xf>
    <xf numFmtId="49" fontId="74" fillId="0" borderId="2" xfId="10" applyNumberFormat="1" applyFont="1" applyBorder="1" applyAlignment="1">
      <alignment horizontal="right" vertical="center" wrapText="1"/>
    </xf>
    <xf numFmtId="0" fontId="75" fillId="0" borderId="2" xfId="10" applyFont="1" applyBorder="1" applyAlignment="1">
      <alignment horizontal="left" vertical="center" wrapText="1" indent="3"/>
    </xf>
    <xf numFmtId="3" fontId="75" fillId="0" borderId="19" xfId="10" applyNumberFormat="1" applyFont="1" applyFill="1" applyBorder="1" applyAlignment="1">
      <alignment horizontal="right" vertical="center"/>
    </xf>
    <xf numFmtId="49" fontId="74" fillId="0" borderId="2" xfId="10" applyNumberFormat="1" applyFont="1" applyBorder="1" applyAlignment="1">
      <alignment horizontal="center" vertical="center" wrapText="1"/>
    </xf>
    <xf numFmtId="0" fontId="74" fillId="0" borderId="2" xfId="10" applyFont="1" applyBorder="1" applyAlignment="1">
      <alignment horizontal="justify" vertical="center" wrapText="1"/>
    </xf>
    <xf numFmtId="3" fontId="74" fillId="0" borderId="19" xfId="10" applyNumberFormat="1" applyFont="1" applyFill="1" applyBorder="1" applyAlignment="1">
      <alignment horizontal="right" vertical="center"/>
    </xf>
    <xf numFmtId="0" fontId="74" fillId="0" borderId="7" xfId="10" applyFont="1" applyFill="1" applyBorder="1" applyAlignment="1">
      <alignment horizontal="center" vertical="center" wrapText="1"/>
    </xf>
    <xf numFmtId="49" fontId="74" fillId="0" borderId="62" xfId="10" applyNumberFormat="1" applyFont="1" applyBorder="1" applyAlignment="1">
      <alignment horizontal="center" vertical="center" wrapText="1"/>
    </xf>
    <xf numFmtId="0" fontId="74" fillId="0" borderId="63" xfId="10" applyFont="1" applyBorder="1" applyAlignment="1">
      <alignment horizontal="justify" vertical="center" wrapText="1"/>
    </xf>
    <xf numFmtId="3" fontId="74" fillId="0" borderId="21" xfId="10" applyNumberFormat="1" applyFont="1" applyFill="1" applyBorder="1" applyAlignment="1">
      <alignment horizontal="right" vertical="center"/>
    </xf>
    <xf numFmtId="0" fontId="77" fillId="0" borderId="2" xfId="10" applyFont="1" applyBorder="1" applyAlignment="1">
      <alignment horizontal="center" wrapText="1"/>
    </xf>
    <xf numFmtId="3" fontId="53" fillId="0" borderId="19" xfId="10" applyNumberFormat="1" applyFont="1" applyFill="1" applyBorder="1" applyAlignment="1">
      <alignment horizontal="right" vertical="center"/>
    </xf>
    <xf numFmtId="3" fontId="4" fillId="0" borderId="0" xfId="10" applyNumberFormat="1" applyFill="1"/>
    <xf numFmtId="3" fontId="53" fillId="0" borderId="22" xfId="10" applyNumberFormat="1" applyFont="1" applyFill="1" applyBorder="1" applyAlignment="1">
      <alignment horizontal="right" vertical="center"/>
    </xf>
    <xf numFmtId="49" fontId="93" fillId="0" borderId="2" xfId="10" applyNumberFormat="1" applyFont="1" applyBorder="1" applyAlignment="1">
      <alignment horizontal="right" vertical="center" wrapText="1"/>
    </xf>
    <xf numFmtId="0" fontId="94" fillId="0" borderId="2" xfId="10" applyFont="1" applyBorder="1" applyAlignment="1">
      <alignment horizontal="left" vertical="center" wrapText="1" indent="3"/>
    </xf>
    <xf numFmtId="3" fontId="94" fillId="0" borderId="19" xfId="10" applyNumberFormat="1" applyFont="1" applyFill="1" applyBorder="1" applyAlignment="1">
      <alignment horizontal="right" vertical="center"/>
    </xf>
    <xf numFmtId="0" fontId="95" fillId="0" borderId="0" xfId="10" applyFont="1" applyFill="1"/>
    <xf numFmtId="0" fontId="4" fillId="0" borderId="0" xfId="10" applyFont="1" applyFill="1"/>
    <xf numFmtId="49" fontId="53" fillId="0" borderId="2" xfId="10" applyNumberFormat="1" applyFont="1" applyBorder="1" applyAlignment="1">
      <alignment horizontal="center" vertical="center" wrapText="1"/>
    </xf>
    <xf numFmtId="0" fontId="53" fillId="0" borderId="55" xfId="10" applyFont="1" applyBorder="1" applyAlignment="1">
      <alignment vertical="center" wrapText="1"/>
    </xf>
    <xf numFmtId="0" fontId="97" fillId="0" borderId="2" xfId="10" applyFont="1" applyBorder="1" applyAlignment="1">
      <alignment horizontal="left" vertical="center" wrapText="1" indent="3"/>
    </xf>
    <xf numFmtId="3" fontId="97" fillId="0" borderId="19" xfId="10" applyNumberFormat="1" applyFont="1" applyFill="1" applyBorder="1" applyAlignment="1">
      <alignment horizontal="right" vertical="center"/>
    </xf>
    <xf numFmtId="0" fontId="95" fillId="0" borderId="0" xfId="10" applyFont="1" applyFill="1" applyAlignment="1" applyProtection="1">
      <alignment vertical="center"/>
    </xf>
    <xf numFmtId="0" fontId="53" fillId="0" borderId="2" xfId="10" applyFont="1" applyBorder="1" applyAlignment="1">
      <alignment horizontal="center" vertical="center" wrapText="1"/>
    </xf>
    <xf numFmtId="0" fontId="21" fillId="0" borderId="0" xfId="10" applyFont="1" applyFill="1"/>
    <xf numFmtId="3" fontId="76" fillId="0" borderId="19" xfId="10" applyNumberFormat="1" applyFont="1" applyFill="1" applyBorder="1" applyAlignment="1">
      <alignment horizontal="right" vertical="center"/>
    </xf>
    <xf numFmtId="49" fontId="93" fillId="0" borderId="2" xfId="10" applyNumberFormat="1" applyFont="1" applyBorder="1" applyAlignment="1">
      <alignment vertical="center" wrapText="1"/>
    </xf>
    <xf numFmtId="49" fontId="93" fillId="0" borderId="32" xfId="10" applyNumberFormat="1" applyFont="1" applyBorder="1" applyAlignment="1">
      <alignment vertical="center" wrapText="1"/>
    </xf>
    <xf numFmtId="0" fontId="94" fillId="0" borderId="32" xfId="10" applyFont="1" applyBorder="1" applyAlignment="1">
      <alignment horizontal="left" vertical="center" wrapText="1" indent="3"/>
    </xf>
    <xf numFmtId="3" fontId="94" fillId="0" borderId="21" xfId="10" applyNumberFormat="1" applyFont="1" applyFill="1" applyBorder="1" applyAlignment="1">
      <alignment horizontal="right" vertical="center"/>
    </xf>
    <xf numFmtId="3" fontId="77" fillId="0" borderId="23" xfId="10" applyNumberFormat="1" applyFont="1" applyFill="1" applyBorder="1" applyAlignment="1">
      <alignment horizontal="right" vertical="center"/>
    </xf>
    <xf numFmtId="0" fontId="53" fillId="0" borderId="5" xfId="10" applyFont="1" applyBorder="1" applyAlignment="1">
      <alignment horizontal="center" vertical="center" wrapText="1"/>
    </xf>
    <xf numFmtId="0" fontId="36" fillId="0" borderId="0" xfId="10" applyFont="1" applyFill="1"/>
    <xf numFmtId="3" fontId="77" fillId="0" borderId="19" xfId="10" applyNumberFormat="1" applyFont="1" applyFill="1" applyBorder="1" applyAlignment="1">
      <alignment horizontal="right" vertical="center"/>
    </xf>
    <xf numFmtId="49" fontId="76" fillId="0" borderId="2" xfId="10" applyNumberFormat="1" applyFont="1" applyBorder="1" applyAlignment="1">
      <alignment horizontal="center" vertical="center" wrapText="1"/>
    </xf>
    <xf numFmtId="0" fontId="76" fillId="0" borderId="2" xfId="10" applyFont="1" applyBorder="1" applyAlignment="1">
      <alignment horizontal="justify" vertical="center" wrapText="1"/>
    </xf>
    <xf numFmtId="0" fontId="77" fillId="0" borderId="68" xfId="10" applyFont="1" applyBorder="1" applyAlignment="1">
      <alignment horizontal="center" vertical="center" wrapText="1"/>
    </xf>
    <xf numFmtId="49" fontId="76" fillId="0" borderId="40" xfId="10" applyNumberFormat="1" applyFont="1" applyBorder="1" applyAlignment="1">
      <alignment horizontal="center" vertical="center" wrapText="1"/>
    </xf>
    <xf numFmtId="0" fontId="76" fillId="0" borderId="32" xfId="10" applyFont="1" applyBorder="1" applyAlignment="1">
      <alignment horizontal="justify" vertical="center" wrapText="1"/>
    </xf>
    <xf numFmtId="3" fontId="76" fillId="0" borderId="33" xfId="10" applyNumberFormat="1" applyFont="1" applyFill="1" applyBorder="1" applyAlignment="1">
      <alignment horizontal="right" vertical="center"/>
    </xf>
    <xf numFmtId="3" fontId="77" fillId="0" borderId="22" xfId="10" applyNumberFormat="1" applyFont="1" applyFill="1" applyBorder="1" applyAlignment="1">
      <alignment horizontal="right" vertical="center"/>
    </xf>
    <xf numFmtId="0" fontId="83" fillId="0" borderId="2" xfId="10" applyFont="1" applyBorder="1" applyAlignment="1">
      <alignment horizontal="left" vertical="center" wrapText="1" indent="2"/>
    </xf>
    <xf numFmtId="3" fontId="83" fillId="0" borderId="19" xfId="10" applyNumberFormat="1" applyFont="1" applyFill="1" applyBorder="1" applyAlignment="1">
      <alignment horizontal="right" vertical="center"/>
    </xf>
    <xf numFmtId="0" fontId="83" fillId="0" borderId="2" xfId="10" applyFont="1" applyBorder="1" applyAlignment="1">
      <alignment horizontal="left" vertical="center" wrapText="1" indent="4"/>
    </xf>
    <xf numFmtId="49" fontId="76" fillId="0" borderId="7" xfId="10" applyNumberFormat="1" applyFont="1" applyBorder="1" applyAlignment="1">
      <alignment horizontal="center" vertical="center" wrapText="1"/>
    </xf>
    <xf numFmtId="0" fontId="83" fillId="0" borderId="7" xfId="10" applyFont="1" applyBorder="1" applyAlignment="1">
      <alignment horizontal="left" vertical="center" wrapText="1" indent="4"/>
    </xf>
    <xf numFmtId="3" fontId="83" fillId="0" borderId="21" xfId="10" applyNumberFormat="1" applyFont="1" applyFill="1" applyBorder="1" applyAlignment="1">
      <alignment horizontal="right" vertical="center"/>
    </xf>
    <xf numFmtId="0" fontId="77" fillId="0" borderId="0" xfId="10" applyFont="1" applyBorder="1" applyAlignment="1">
      <alignment horizontal="center" vertical="center" wrapText="1"/>
    </xf>
    <xf numFmtId="0" fontId="77" fillId="0" borderId="0" xfId="10" applyFont="1" applyBorder="1" applyAlignment="1">
      <alignment horizontal="left" vertical="center" wrapText="1"/>
    </xf>
    <xf numFmtId="49" fontId="77" fillId="0" borderId="0" xfId="10" applyNumberFormat="1" applyFont="1" applyBorder="1" applyAlignment="1">
      <alignment horizontal="left" vertical="center" wrapText="1"/>
    </xf>
    <xf numFmtId="3" fontId="77" fillId="0" borderId="0" xfId="10" applyNumberFormat="1" applyFont="1" applyFill="1" applyBorder="1" applyAlignment="1">
      <alignment horizontal="right" vertical="center"/>
    </xf>
    <xf numFmtId="3" fontId="77" fillId="0" borderId="25" xfId="10" applyNumberFormat="1" applyFont="1" applyFill="1" applyBorder="1" applyAlignment="1">
      <alignment horizontal="right" vertical="center"/>
    </xf>
    <xf numFmtId="49" fontId="77" fillId="0" borderId="0" xfId="10" applyNumberFormat="1" applyFont="1" applyBorder="1" applyAlignment="1">
      <alignment horizontal="center" vertical="center" wrapText="1"/>
    </xf>
    <xf numFmtId="0" fontId="77" fillId="0" borderId="0" xfId="10" applyFont="1" applyBorder="1" applyAlignment="1">
      <alignment horizontal="justify" vertical="center" wrapText="1"/>
    </xf>
    <xf numFmtId="0" fontId="77" fillId="0" borderId="13" xfId="10" applyFont="1" applyBorder="1" applyAlignment="1">
      <alignment horizontal="center" vertical="center"/>
    </xf>
    <xf numFmtId="0" fontId="77" fillId="0" borderId="8" xfId="10" applyFont="1" applyBorder="1" applyAlignment="1">
      <alignment horizontal="center" vertical="center"/>
    </xf>
    <xf numFmtId="3" fontId="77" fillId="0" borderId="20" xfId="10" applyNumberFormat="1" applyFont="1" applyFill="1" applyBorder="1" applyAlignment="1">
      <alignment horizontal="right" vertical="center"/>
    </xf>
    <xf numFmtId="0" fontId="77" fillId="0" borderId="9" xfId="10" applyFont="1" applyBorder="1" applyAlignment="1">
      <alignment horizontal="center" vertical="center"/>
    </xf>
    <xf numFmtId="0" fontId="77" fillId="0" borderId="14" xfId="10" applyFont="1" applyBorder="1" applyAlignment="1">
      <alignment horizontal="center" vertical="center"/>
    </xf>
    <xf numFmtId="3" fontId="53" fillId="0" borderId="33" xfId="10" applyNumberFormat="1" applyFont="1" applyFill="1" applyBorder="1" applyAlignment="1">
      <alignment horizontal="right" vertical="center"/>
    </xf>
    <xf numFmtId="49" fontId="4" fillId="0" borderId="0" xfId="10" applyNumberFormat="1" applyFill="1"/>
    <xf numFmtId="0" fontId="77" fillId="0" borderId="52" xfId="10" applyFont="1" applyBorder="1" applyAlignment="1">
      <alignment vertical="center" wrapText="1"/>
    </xf>
    <xf numFmtId="0" fontId="77" fillId="0" borderId="77" xfId="10" applyFont="1" applyBorder="1" applyAlignment="1">
      <alignment vertical="center" wrapText="1"/>
    </xf>
    <xf numFmtId="0" fontId="77" fillId="0" borderId="40" xfId="10" applyFont="1" applyBorder="1" applyAlignment="1">
      <alignment vertical="center" wrapText="1"/>
    </xf>
    <xf numFmtId="164" fontId="15" fillId="0" borderId="0" xfId="5" applyNumberFormat="1" applyFill="1" applyAlignment="1" applyProtection="1">
      <alignment vertical="center"/>
      <protection locked="0"/>
    </xf>
    <xf numFmtId="0" fontId="11" fillId="0" borderId="45" xfId="0" applyFont="1" applyFill="1" applyBorder="1" applyAlignment="1" applyProtection="1">
      <alignment horizontal="center" vertical="center" wrapText="1"/>
    </xf>
    <xf numFmtId="3" fontId="74" fillId="0" borderId="0" xfId="10" applyNumberFormat="1" applyFont="1" applyFill="1" applyBorder="1"/>
    <xf numFmtId="0" fontId="74" fillId="0" borderId="0" xfId="10" applyFont="1" applyFill="1"/>
    <xf numFmtId="3" fontId="74" fillId="0" borderId="4" xfId="11" applyNumberFormat="1" applyFont="1" applyFill="1" applyBorder="1" applyAlignment="1">
      <alignment horizontal="right" vertical="center"/>
    </xf>
    <xf numFmtId="3" fontId="74" fillId="0" borderId="4" xfId="10" applyNumberFormat="1" applyFont="1" applyFill="1" applyBorder="1" applyAlignment="1">
      <alignment horizontal="right" vertical="center"/>
    </xf>
    <xf numFmtId="49" fontId="74" fillId="0" borderId="54" xfId="11" applyNumberFormat="1" applyFont="1" applyFill="1" applyBorder="1" applyAlignment="1">
      <alignment vertical="center" wrapText="1"/>
    </xf>
    <xf numFmtId="3" fontId="74" fillId="0" borderId="2" xfId="11" applyNumberFormat="1" applyFont="1" applyFill="1" applyBorder="1" applyAlignment="1">
      <alignment horizontal="right" vertical="center"/>
    </xf>
    <xf numFmtId="3" fontId="74" fillId="0" borderId="2" xfId="10" applyNumberFormat="1" applyFont="1" applyFill="1" applyBorder="1" applyAlignment="1">
      <alignment horizontal="right" vertical="center"/>
    </xf>
    <xf numFmtId="49" fontId="74" fillId="0" borderId="41" xfId="11" applyNumberFormat="1" applyFont="1" applyFill="1" applyBorder="1" applyAlignment="1">
      <alignment vertical="center" wrapText="1"/>
    </xf>
    <xf numFmtId="3" fontId="74" fillId="0" borderId="7" xfId="11" applyNumberFormat="1" applyFont="1" applyFill="1" applyBorder="1" applyAlignment="1">
      <alignment horizontal="right" vertical="center"/>
    </xf>
    <xf numFmtId="3" fontId="74" fillId="0" borderId="7" xfId="10" applyNumberFormat="1" applyFont="1" applyFill="1" applyBorder="1" applyAlignment="1">
      <alignment horizontal="right" vertical="center"/>
    </xf>
    <xf numFmtId="3" fontId="53" fillId="0" borderId="16" xfId="10" applyNumberFormat="1" applyFont="1" applyFill="1" applyBorder="1" applyAlignment="1">
      <alignment horizontal="right" vertical="center"/>
    </xf>
    <xf numFmtId="0" fontId="53" fillId="0" borderId="15" xfId="10" applyFont="1" applyFill="1" applyBorder="1" applyAlignment="1">
      <alignment horizontal="left" vertical="center"/>
    </xf>
    <xf numFmtId="0" fontId="36" fillId="0" borderId="2" xfId="0" applyNumberFormat="1" applyFont="1" applyFill="1" applyBorder="1" applyAlignment="1" applyProtection="1">
      <alignment horizontal="center" vertical="center" wrapText="1"/>
    </xf>
    <xf numFmtId="0" fontId="0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36" fillId="0" borderId="3" xfId="0" applyNumberFormat="1" applyFont="1" applyFill="1" applyBorder="1" applyAlignment="1" applyProtection="1">
      <alignment horizontal="center" vertical="center" wrapText="1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0" fontId="74" fillId="0" borderId="2" xfId="0" applyFont="1" applyFill="1" applyBorder="1" applyAlignment="1">
      <alignment vertical="center" wrapText="1"/>
    </xf>
    <xf numFmtId="0" fontId="74" fillId="0" borderId="55" xfId="7" applyFont="1" applyFill="1" applyBorder="1" applyAlignment="1">
      <alignment vertical="center" wrapText="1"/>
    </xf>
    <xf numFmtId="0" fontId="0" fillId="0" borderId="6" xfId="0" applyNumberFormat="1" applyFont="1" applyFill="1" applyBorder="1" applyAlignment="1" applyProtection="1">
      <alignment horizontal="center" vertical="center" wrapText="1"/>
    </xf>
    <xf numFmtId="0" fontId="74" fillId="0" borderId="4" xfId="7" applyFont="1" applyFill="1" applyBorder="1" applyAlignment="1">
      <alignment vertical="center" wrapText="1"/>
    </xf>
    <xf numFmtId="0" fontId="99" fillId="0" borderId="2" xfId="9" applyFont="1" applyBorder="1" applyAlignment="1">
      <alignment vertical="center"/>
    </xf>
    <xf numFmtId="0" fontId="0" fillId="0" borderId="6" xfId="0" applyNumberFormat="1" applyFont="1" applyFill="1" applyBorder="1" applyAlignment="1" applyProtection="1">
      <alignment horizontal="center" vertical="center" wrapText="1"/>
      <protection locked="0"/>
    </xf>
    <xf numFmtId="164" fontId="53" fillId="8" borderId="2" xfId="0" applyNumberFormat="1" applyFont="1" applyFill="1" applyBorder="1" applyAlignment="1">
      <alignment horizontal="left" vertical="center" wrapText="1"/>
    </xf>
    <xf numFmtId="49" fontId="36" fillId="10" borderId="2" xfId="0" applyNumberFormat="1" applyFont="1" applyFill="1" applyBorder="1" applyAlignment="1" applyProtection="1">
      <alignment horizontal="center" vertical="center" wrapText="1"/>
    </xf>
    <xf numFmtId="164" fontId="36" fillId="8" borderId="2" xfId="0" applyNumberFormat="1" applyFont="1" applyFill="1" applyBorder="1" applyAlignment="1" applyProtection="1">
      <alignment vertical="center" wrapText="1"/>
    </xf>
    <xf numFmtId="3" fontId="36" fillId="0" borderId="22" xfId="0" applyNumberFormat="1" applyFont="1" applyFill="1" applyBorder="1" applyAlignment="1" applyProtection="1">
      <alignment vertical="center" wrapText="1"/>
    </xf>
    <xf numFmtId="164" fontId="0" fillId="0" borderId="19" xfId="0" applyNumberFormat="1" applyFont="1" applyFill="1" applyBorder="1" applyAlignment="1" applyProtection="1">
      <alignment vertical="center" wrapText="1"/>
    </xf>
    <xf numFmtId="164" fontId="74" fillId="0" borderId="39" xfId="0" applyNumberFormat="1" applyFont="1" applyFill="1" applyBorder="1" applyAlignment="1">
      <alignment horizontal="left" vertical="center" wrapText="1"/>
    </xf>
    <xf numFmtId="164" fontId="74" fillId="0" borderId="54" xfId="0" applyNumberFormat="1" applyFont="1" applyFill="1" applyBorder="1" applyAlignment="1">
      <alignment horizontal="left" vertical="center" wrapText="1"/>
    </xf>
    <xf numFmtId="164" fontId="74" fillId="0" borderId="13" xfId="6" applyNumberFormat="1" applyFont="1" applyFill="1" applyBorder="1" applyAlignment="1">
      <alignment vertical="center" wrapText="1"/>
    </xf>
    <xf numFmtId="164" fontId="74" fillId="0" borderId="5" xfId="6" applyNumberFormat="1" applyFont="1" applyFill="1" applyBorder="1" applyAlignment="1">
      <alignment vertical="center" wrapText="1"/>
    </xf>
    <xf numFmtId="0" fontId="0" fillId="0" borderId="5" xfId="0" applyNumberFormat="1" applyFont="1" applyFill="1" applyBorder="1" applyAlignment="1" applyProtection="1">
      <alignment horizontal="center" vertical="center" wrapText="1"/>
    </xf>
    <xf numFmtId="164" fontId="0" fillId="0" borderId="22" xfId="0" applyNumberFormat="1" applyFont="1" applyFill="1" applyBorder="1" applyAlignment="1" applyProtection="1">
      <alignment vertical="center" wrapText="1"/>
      <protection locked="0"/>
    </xf>
    <xf numFmtId="164" fontId="74" fillId="0" borderId="9" xfId="6" applyNumberFormat="1" applyFont="1" applyFill="1" applyBorder="1" applyAlignment="1">
      <alignment vertical="center" wrapText="1"/>
    </xf>
    <xf numFmtId="164" fontId="0" fillId="0" borderId="19" xfId="0" applyNumberFormat="1" applyFont="1" applyFill="1" applyBorder="1" applyAlignment="1" applyProtection="1">
      <alignment vertical="center" wrapText="1"/>
      <protection locked="0"/>
    </xf>
    <xf numFmtId="0" fontId="74" fillId="0" borderId="9" xfId="7" applyFont="1" applyFill="1" applyBorder="1" applyAlignment="1">
      <alignment vertical="center" wrapText="1"/>
    </xf>
    <xf numFmtId="164" fontId="74" fillId="0" borderId="2" xfId="0" applyNumberFormat="1" applyFont="1" applyFill="1" applyBorder="1" applyAlignment="1">
      <alignment horizontal="left" vertical="center" wrapText="1"/>
    </xf>
    <xf numFmtId="49" fontId="0" fillId="2" borderId="2" xfId="0" applyNumberFormat="1" applyFont="1" applyFill="1" applyBorder="1" applyAlignment="1" applyProtection="1">
      <alignment horizontal="center" vertical="center" wrapText="1"/>
    </xf>
    <xf numFmtId="164" fontId="0" fillId="0" borderId="2" xfId="0" applyNumberFormat="1" applyFont="1" applyFill="1" applyBorder="1" applyAlignment="1" applyProtection="1">
      <alignment vertical="center" wrapText="1"/>
    </xf>
    <xf numFmtId="0" fontId="1" fillId="0" borderId="0" xfId="23"/>
    <xf numFmtId="0" fontId="100" fillId="0" borderId="0" xfId="23" applyFont="1" applyAlignment="1">
      <alignment horizontal="center"/>
    </xf>
    <xf numFmtId="168" fontId="1" fillId="0" borderId="0" xfId="23" applyNumberFormat="1" applyAlignment="1">
      <alignment horizontal="right"/>
    </xf>
    <xf numFmtId="0" fontId="98" fillId="0" borderId="37" xfId="23" applyFont="1" applyBorder="1" applyAlignment="1">
      <alignment horizontal="center" vertical="center"/>
    </xf>
    <xf numFmtId="168" fontId="98" fillId="0" borderId="37" xfId="23" applyNumberFormat="1" applyFont="1" applyBorder="1" applyAlignment="1">
      <alignment horizontal="right" vertical="center"/>
    </xf>
    <xf numFmtId="0" fontId="99" fillId="0" borderId="25" xfId="23" applyFont="1" applyBorder="1" applyAlignment="1">
      <alignment horizontal="center" vertical="center"/>
    </xf>
    <xf numFmtId="0" fontId="99" fillId="0" borderId="38" xfId="23" applyFont="1" applyBorder="1" applyAlignment="1">
      <alignment horizontal="center" vertical="center"/>
    </xf>
    <xf numFmtId="0" fontId="99" fillId="0" borderId="38" xfId="23" applyFont="1" applyBorder="1" applyAlignment="1">
      <alignment vertical="center"/>
    </xf>
    <xf numFmtId="0" fontId="98" fillId="0" borderId="0" xfId="23" applyFont="1" applyAlignment="1">
      <alignment horizontal="justify" vertical="center"/>
    </xf>
    <xf numFmtId="0" fontId="100" fillId="0" borderId="0" xfId="23" applyFont="1" applyAlignment="1">
      <alignment horizontal="center" vertical="center"/>
    </xf>
    <xf numFmtId="0" fontId="99" fillId="0" borderId="25" xfId="23" applyFont="1" applyBorder="1" applyAlignment="1">
      <alignment vertical="center"/>
    </xf>
    <xf numFmtId="0" fontId="99" fillId="0" borderId="45" xfId="23" applyFont="1" applyBorder="1" applyAlignment="1">
      <alignment horizontal="center" vertical="center"/>
    </xf>
    <xf numFmtId="0" fontId="99" fillId="0" borderId="73" xfId="23" applyFont="1" applyBorder="1" applyAlignment="1">
      <alignment horizontal="center" vertical="center"/>
    </xf>
    <xf numFmtId="0" fontId="99" fillId="0" borderId="66" xfId="23" applyFont="1" applyBorder="1" applyAlignment="1">
      <alignment horizontal="center" vertical="center"/>
    </xf>
    <xf numFmtId="0" fontId="99" fillId="0" borderId="47" xfId="23" applyFont="1" applyBorder="1" applyAlignment="1">
      <alignment horizontal="center" vertical="center"/>
    </xf>
    <xf numFmtId="0" fontId="99" fillId="0" borderId="37" xfId="23" applyFont="1" applyBorder="1" applyAlignment="1">
      <alignment horizontal="center" vertical="center"/>
    </xf>
    <xf numFmtId="0" fontId="99" fillId="0" borderId="66" xfId="23" applyFont="1" applyBorder="1" applyAlignment="1">
      <alignment horizontal="justify" vertical="center"/>
    </xf>
    <xf numFmtId="0" fontId="99" fillId="0" borderId="50" xfId="23" applyFont="1" applyBorder="1" applyAlignment="1">
      <alignment horizontal="center" vertical="center"/>
    </xf>
    <xf numFmtId="0" fontId="99" fillId="0" borderId="60" xfId="23" applyFont="1" applyBorder="1" applyAlignment="1">
      <alignment horizontal="center" vertical="center"/>
    </xf>
    <xf numFmtId="0" fontId="99" fillId="0" borderId="73" xfId="23" applyFont="1" applyBorder="1" applyAlignment="1">
      <alignment vertical="center"/>
    </xf>
    <xf numFmtId="0" fontId="99" fillId="0" borderId="26" xfId="23" applyFont="1" applyBorder="1" applyAlignment="1">
      <alignment horizontal="center" vertical="center"/>
    </xf>
    <xf numFmtId="0" fontId="99" fillId="0" borderId="64" xfId="23" applyFont="1" applyBorder="1" applyAlignment="1">
      <alignment horizontal="center" vertical="center"/>
    </xf>
    <xf numFmtId="0" fontId="99" fillId="0" borderId="26" xfId="23" applyFont="1" applyBorder="1" applyAlignment="1">
      <alignment vertical="center"/>
    </xf>
    <xf numFmtId="0" fontId="99" fillId="0" borderId="71" xfId="23" applyFont="1" applyBorder="1" applyAlignment="1">
      <alignment horizontal="center" vertical="center"/>
    </xf>
    <xf numFmtId="0" fontId="99" fillId="0" borderId="42" xfId="23" applyFont="1" applyBorder="1" applyAlignment="1">
      <alignment horizontal="center" vertical="center"/>
    </xf>
    <xf numFmtId="0" fontId="99" fillId="0" borderId="27" xfId="23" applyFont="1" applyBorder="1" applyAlignment="1">
      <alignment horizontal="center" vertical="center"/>
    </xf>
    <xf numFmtId="0" fontId="99" fillId="0" borderId="27" xfId="23" applyFont="1" applyBorder="1" applyAlignment="1">
      <alignment vertical="center"/>
    </xf>
    <xf numFmtId="0" fontId="99" fillId="0" borderId="25" xfId="23" applyFont="1" applyFill="1" applyBorder="1" applyAlignment="1">
      <alignment vertical="center"/>
    </xf>
    <xf numFmtId="0" fontId="99" fillId="0" borderId="25" xfId="23" applyFont="1" applyFill="1" applyBorder="1" applyAlignment="1">
      <alignment horizontal="center" vertical="center"/>
    </xf>
    <xf numFmtId="0" fontId="1" fillId="0" borderId="25" xfId="23" applyFont="1" applyBorder="1" applyAlignment="1">
      <alignment horizontal="center"/>
    </xf>
    <xf numFmtId="164" fontId="74" fillId="0" borderId="0" xfId="23" applyNumberFormat="1" applyFont="1" applyFill="1" applyBorder="1" applyAlignment="1">
      <alignment horizontal="left" vertical="center" wrapText="1"/>
    </xf>
    <xf numFmtId="164" fontId="74" fillId="0" borderId="0" xfId="23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23" applyBorder="1"/>
    <xf numFmtId="168" fontId="99" fillId="8" borderId="38" xfId="23" applyNumberFormat="1" applyFont="1" applyFill="1" applyBorder="1" applyAlignment="1">
      <alignment horizontal="right" vertical="center"/>
    </xf>
    <xf numFmtId="168" fontId="99" fillId="8" borderId="25" xfId="23" applyNumberFormat="1" applyFont="1" applyFill="1" applyBorder="1" applyAlignment="1">
      <alignment horizontal="right" vertical="center"/>
    </xf>
    <xf numFmtId="168" fontId="99" fillId="8" borderId="25" xfId="23" applyNumberFormat="1" applyFont="1" applyFill="1" applyBorder="1" applyAlignment="1">
      <alignment vertical="center"/>
    </xf>
    <xf numFmtId="0" fontId="1" fillId="8" borderId="25" xfId="23" applyFont="1" applyFill="1" applyBorder="1" applyAlignment="1">
      <alignment horizontal="right" vertical="center"/>
    </xf>
    <xf numFmtId="168" fontId="99" fillId="8" borderId="66" xfId="23" applyNumberFormat="1" applyFont="1" applyFill="1" applyBorder="1" applyAlignment="1">
      <alignment horizontal="right" vertical="center"/>
    </xf>
    <xf numFmtId="168" fontId="99" fillId="8" borderId="73" xfId="23" applyNumberFormat="1" applyFont="1" applyFill="1" applyBorder="1" applyAlignment="1">
      <alignment horizontal="right" vertical="center"/>
    </xf>
    <xf numFmtId="168" fontId="99" fillId="8" borderId="26" xfId="23" applyNumberFormat="1" applyFont="1" applyFill="1" applyBorder="1" applyAlignment="1">
      <alignment horizontal="right" vertical="center"/>
    </xf>
    <xf numFmtId="168" fontId="99" fillId="8" borderId="71" xfId="23" applyNumberFormat="1" applyFont="1" applyFill="1" applyBorder="1" applyAlignment="1">
      <alignment horizontal="right" vertical="center"/>
    </xf>
    <xf numFmtId="168" fontId="1" fillId="8" borderId="38" xfId="23" applyNumberFormat="1" applyFont="1" applyFill="1" applyBorder="1" applyAlignment="1">
      <alignment horizontal="right"/>
    </xf>
    <xf numFmtId="0" fontId="33" fillId="0" borderId="8" xfId="0" applyFont="1" applyBorder="1" applyAlignment="1" applyProtection="1">
      <alignment horizontal="right" vertical="center" indent="1"/>
    </xf>
    <xf numFmtId="3" fontId="33" fillId="0" borderId="21" xfId="0" applyNumberFormat="1" applyFont="1" applyFill="1" applyBorder="1" applyAlignment="1" applyProtection="1">
      <alignment horizontal="right" vertical="center" indent="1"/>
      <protection locked="0"/>
    </xf>
    <xf numFmtId="0" fontId="33" fillId="0" borderId="14" xfId="0" applyFont="1" applyBorder="1" applyAlignment="1" applyProtection="1">
      <alignment horizontal="right" vertical="center" indent="1"/>
    </xf>
    <xf numFmtId="0" fontId="77" fillId="0" borderId="29" xfId="10" applyFont="1" applyBorder="1" applyAlignment="1">
      <alignment horizontal="center" wrapText="1"/>
    </xf>
    <xf numFmtId="0" fontId="77" fillId="0" borderId="78" xfId="10" applyFont="1" applyBorder="1" applyAlignment="1">
      <alignment horizontal="left" vertical="center" wrapText="1"/>
    </xf>
    <xf numFmtId="3" fontId="53" fillId="0" borderId="25" xfId="10" applyNumberFormat="1" applyFont="1" applyFill="1" applyBorder="1" applyAlignment="1">
      <alignment horizontal="center" vertical="center" wrapText="1"/>
    </xf>
    <xf numFmtId="3" fontId="74" fillId="0" borderId="19" xfId="10" applyNumberFormat="1" applyFont="1" applyFill="1" applyBorder="1" applyAlignment="1">
      <alignment horizontal="right" vertical="center" wrapText="1"/>
    </xf>
    <xf numFmtId="3" fontId="75" fillId="0" borderId="19" xfId="10" applyNumberFormat="1" applyFont="1" applyFill="1" applyBorder="1" applyAlignment="1">
      <alignment horizontal="right" vertical="center" wrapText="1"/>
    </xf>
    <xf numFmtId="164" fontId="105" fillId="0" borderId="45" xfId="23" applyNumberFormat="1" applyFont="1" applyFill="1" applyBorder="1" applyAlignment="1">
      <alignment horizontal="left" vertical="center" wrapText="1"/>
    </xf>
    <xf numFmtId="164" fontId="105" fillId="0" borderId="46" xfId="23" applyNumberFormat="1" applyFont="1" applyFill="1" applyBorder="1" applyAlignment="1" applyProtection="1">
      <alignment horizontal="center" vertical="center" wrapText="1"/>
      <protection locked="0"/>
    </xf>
    <xf numFmtId="0" fontId="98" fillId="0" borderId="46" xfId="23" applyFont="1" applyBorder="1"/>
    <xf numFmtId="168" fontId="98" fillId="0" borderId="38" xfId="23" applyNumberFormat="1" applyFont="1" applyBorder="1" applyAlignment="1">
      <alignment horizontal="right"/>
    </xf>
    <xf numFmtId="164" fontId="21" fillId="0" borderId="22" xfId="0" applyNumberFormat="1" applyFont="1" applyFill="1" applyBorder="1" applyAlignment="1" applyProtection="1">
      <alignment horizontal="right" vertical="center" wrapText="1" indent="1"/>
    </xf>
    <xf numFmtId="164" fontId="21" fillId="0" borderId="19" xfId="0" applyNumberFormat="1" applyFont="1" applyFill="1" applyBorder="1" applyAlignment="1" applyProtection="1">
      <alignment horizontal="right" vertical="center" wrapText="1" indent="1"/>
    </xf>
    <xf numFmtId="49" fontId="25" fillId="0" borderId="69" xfId="4" applyNumberFormat="1" applyFont="1" applyFill="1" applyBorder="1" applyAlignment="1" applyProtection="1">
      <alignment horizontal="left" vertical="center" wrapText="1" indent="1"/>
    </xf>
    <xf numFmtId="49" fontId="25" fillId="0" borderId="55" xfId="4" applyNumberFormat="1" applyFont="1" applyFill="1" applyBorder="1" applyAlignment="1" applyProtection="1">
      <alignment horizontal="left" vertical="center" wrapText="1" indent="1"/>
    </xf>
    <xf numFmtId="49" fontId="25" fillId="0" borderId="62" xfId="4" applyNumberFormat="1" applyFont="1" applyFill="1" applyBorder="1" applyAlignment="1" applyProtection="1">
      <alignment horizontal="left" vertical="center" wrapText="1" indent="1"/>
    </xf>
    <xf numFmtId="0" fontId="23" fillId="0" borderId="67" xfId="4" applyFont="1" applyFill="1" applyBorder="1" applyAlignment="1" applyProtection="1">
      <alignment horizontal="left" vertical="center" wrapText="1" indent="1"/>
    </xf>
    <xf numFmtId="49" fontId="25" fillId="0" borderId="61" xfId="4" applyNumberFormat="1" applyFont="1" applyFill="1" applyBorder="1" applyAlignment="1" applyProtection="1">
      <alignment horizontal="left" vertical="center" wrapText="1" indent="1"/>
    </xf>
    <xf numFmtId="49" fontId="25" fillId="0" borderId="52" xfId="4" applyNumberFormat="1" applyFont="1" applyFill="1" applyBorder="1" applyAlignment="1" applyProtection="1">
      <alignment horizontal="left" vertical="center" wrapText="1" indent="1"/>
    </xf>
    <xf numFmtId="0" fontId="12" fillId="0" borderId="35" xfId="0" applyFont="1" applyFill="1" applyBorder="1" applyAlignment="1" applyProtection="1">
      <alignment vertical="center" wrapText="1"/>
    </xf>
    <xf numFmtId="49" fontId="25" fillId="0" borderId="35" xfId="4" applyNumberFormat="1" applyFont="1" applyFill="1" applyBorder="1" applyAlignment="1" applyProtection="1">
      <alignment horizontal="left" vertical="center" wrapText="1" indent="1"/>
    </xf>
    <xf numFmtId="0" fontId="25" fillId="0" borderId="35" xfId="0" applyFont="1" applyFill="1" applyBorder="1" applyAlignment="1" applyProtection="1">
      <alignment horizontal="center" vertical="center" wrapText="1"/>
    </xf>
    <xf numFmtId="0" fontId="32" fillId="0" borderId="45" xfId="4" applyFont="1" applyFill="1" applyBorder="1" applyAlignment="1" applyProtection="1">
      <alignment horizontal="left" vertical="center" wrapText="1" indent="1"/>
    </xf>
    <xf numFmtId="0" fontId="25" fillId="0" borderId="70" xfId="4" applyFont="1" applyFill="1" applyBorder="1" applyAlignment="1" applyProtection="1">
      <alignment horizontal="left" vertical="center" wrapText="1" indent="1"/>
    </xf>
    <xf numFmtId="0" fontId="25" fillId="0" borderId="54" xfId="4" applyFont="1" applyFill="1" applyBorder="1" applyAlignment="1" applyProtection="1">
      <alignment horizontal="left" vertical="center" wrapText="1" indent="1"/>
    </xf>
    <xf numFmtId="0" fontId="25" fillId="0" borderId="54" xfId="4" applyFont="1" applyFill="1" applyBorder="1" applyAlignment="1" applyProtection="1">
      <alignment horizontal="left" indent="7"/>
    </xf>
    <xf numFmtId="0" fontId="30" fillId="0" borderId="54" xfId="0" applyFont="1" applyFill="1" applyBorder="1" applyAlignment="1" applyProtection="1">
      <alignment horizontal="left" vertical="center" wrapText="1" indent="6"/>
    </xf>
    <xf numFmtId="0" fontId="25" fillId="0" borderId="53" xfId="4" applyFont="1" applyFill="1" applyBorder="1" applyAlignment="1" applyProtection="1">
      <alignment horizontal="left" vertical="center" wrapText="1" indent="6"/>
    </xf>
    <xf numFmtId="0" fontId="25" fillId="0" borderId="54" xfId="4" applyFont="1" applyFill="1" applyBorder="1" applyAlignment="1" applyProtection="1">
      <alignment horizontal="left" vertical="center" wrapText="1" indent="6"/>
    </xf>
    <xf numFmtId="0" fontId="25" fillId="0" borderId="39" xfId="4" applyFont="1" applyFill="1" applyBorder="1" applyAlignment="1" applyProtection="1">
      <alignment horizontal="left" vertical="center" wrapText="1" indent="6"/>
    </xf>
    <xf numFmtId="0" fontId="30" fillId="0" borderId="70" xfId="0" applyFont="1" applyFill="1" applyBorder="1" applyAlignment="1" applyProtection="1">
      <alignment horizontal="left" vertical="center" wrapText="1" indent="1"/>
    </xf>
    <xf numFmtId="0" fontId="30" fillId="0" borderId="54" xfId="0" applyFont="1" applyFill="1" applyBorder="1" applyAlignment="1" applyProtection="1">
      <alignment horizontal="left" vertical="center" wrapText="1" indent="1"/>
    </xf>
    <xf numFmtId="0" fontId="30" fillId="0" borderId="39" xfId="0" applyFont="1" applyFill="1" applyBorder="1" applyAlignment="1" applyProtection="1">
      <alignment horizontal="left" vertical="center" wrapText="1" indent="6"/>
    </xf>
    <xf numFmtId="0" fontId="31" fillId="0" borderId="56" xfId="0" applyFont="1" applyFill="1" applyBorder="1" applyAlignment="1" applyProtection="1">
      <alignment horizontal="left" vertical="center" wrapText="1" indent="1"/>
    </xf>
    <xf numFmtId="0" fontId="30" fillId="0" borderId="39" xfId="0" applyFont="1" applyFill="1" applyBorder="1" applyAlignment="1" applyProtection="1">
      <alignment horizontal="left" vertical="center" wrapText="1" indent="1"/>
    </xf>
    <xf numFmtId="0" fontId="31" fillId="0" borderId="79" xfId="0" applyFont="1" applyFill="1" applyBorder="1" applyAlignment="1" applyProtection="1">
      <alignment horizontal="left" vertical="center" wrapText="1" indent="1"/>
    </xf>
    <xf numFmtId="0" fontId="31" fillId="0" borderId="45" xfId="0" applyFont="1" applyFill="1" applyBorder="1" applyAlignment="1" applyProtection="1">
      <alignment horizontal="left" vertical="center" wrapText="1" indent="1"/>
    </xf>
    <xf numFmtId="0" fontId="30" fillId="0" borderId="79" xfId="0" applyFont="1" applyFill="1" applyBorder="1" applyAlignment="1" applyProtection="1">
      <alignment horizontal="left" vertical="center" wrapText="1" indent="1"/>
    </xf>
    <xf numFmtId="0" fontId="43" fillId="0" borderId="60" xfId="0" applyFont="1" applyBorder="1" applyAlignment="1" applyProtection="1">
      <alignment horizontal="center" wrapText="1"/>
    </xf>
    <xf numFmtId="0" fontId="25" fillId="0" borderId="53" xfId="4" applyFont="1" applyFill="1" applyBorder="1" applyAlignment="1" applyProtection="1">
      <alignment horizontal="left" vertical="center" wrapText="1" indent="1"/>
    </xf>
    <xf numFmtId="0" fontId="32" fillId="0" borderId="85" xfId="4" applyFont="1" applyFill="1" applyBorder="1" applyAlignment="1" applyProtection="1">
      <alignment horizontal="left" vertical="center" wrapText="1" indent="1"/>
    </xf>
    <xf numFmtId="0" fontId="11" fillId="0" borderId="45" xfId="0" applyFont="1" applyFill="1" applyBorder="1" applyAlignment="1" applyProtection="1">
      <alignment horizontal="left" vertical="center" wrapText="1" indent="1"/>
    </xf>
    <xf numFmtId="0" fontId="21" fillId="0" borderId="37" xfId="0" applyFont="1" applyFill="1" applyBorder="1" applyAlignment="1">
      <alignment horizontal="right" vertical="center"/>
    </xf>
    <xf numFmtId="0" fontId="46" fillId="0" borderId="0" xfId="0" applyFont="1" applyBorder="1" applyAlignment="1" applyProtection="1">
      <alignment horizontal="right" vertical="top"/>
      <protection locked="0"/>
    </xf>
    <xf numFmtId="0" fontId="7" fillId="0" borderId="23" xfId="0" applyFont="1" applyFill="1" applyBorder="1" applyAlignment="1" applyProtection="1">
      <alignment horizontal="center" vertical="center" wrapText="1"/>
    </xf>
    <xf numFmtId="164" fontId="36" fillId="0" borderId="67" xfId="0" applyNumberFormat="1" applyFont="1" applyFill="1" applyBorder="1" applyAlignment="1" applyProtection="1">
      <alignment horizontal="right" vertical="center" wrapText="1" indent="1"/>
    </xf>
    <xf numFmtId="164" fontId="7" fillId="0" borderId="34" xfId="0" applyNumberFormat="1" applyFont="1" applyFill="1" applyBorder="1" applyAlignment="1" applyProtection="1">
      <alignment horizontal="center" vertical="center" wrapText="1"/>
    </xf>
    <xf numFmtId="164" fontId="36" fillId="0" borderId="67" xfId="0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35" xfId="0" applyFont="1" applyFill="1" applyBorder="1" applyAlignment="1" applyProtection="1">
      <alignment horizontal="center" vertical="center"/>
    </xf>
    <xf numFmtId="164" fontId="7" fillId="0" borderId="67" xfId="0" applyNumberFormat="1" applyFont="1" applyFill="1" applyBorder="1" applyAlignment="1" applyProtection="1">
      <alignment horizontal="right" vertical="center" wrapText="1" indent="1"/>
    </xf>
    <xf numFmtId="164" fontId="18" fillId="0" borderId="52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69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67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34" xfId="0" applyNumberFormat="1" applyFont="1" applyFill="1" applyBorder="1" applyAlignment="1" applyProtection="1">
      <alignment horizontal="right" vertical="center" wrapText="1" indent="1"/>
    </xf>
    <xf numFmtId="164" fontId="36" fillId="0" borderId="29" xfId="0" applyNumberFormat="1" applyFont="1" applyFill="1" applyBorder="1" applyAlignment="1" applyProtection="1">
      <alignment horizontal="right" vertical="center" wrapText="1" indent="1"/>
      <protection locked="0"/>
    </xf>
    <xf numFmtId="164" fontId="37" fillId="0" borderId="35" xfId="0" applyNumberFormat="1" applyFont="1" applyFill="1" applyBorder="1" applyAlignment="1" applyProtection="1">
      <alignment horizontal="right" vertical="center" wrapText="1" indent="1"/>
    </xf>
    <xf numFmtId="3" fontId="74" fillId="0" borderId="55" xfId="10" applyNumberFormat="1" applyFont="1" applyFill="1" applyBorder="1" applyAlignment="1">
      <alignment horizontal="right" vertical="center"/>
    </xf>
    <xf numFmtId="3" fontId="53" fillId="0" borderId="35" xfId="10" applyNumberFormat="1" applyFont="1" applyFill="1" applyBorder="1" applyAlignment="1">
      <alignment horizontal="right" vertical="center"/>
    </xf>
    <xf numFmtId="3" fontId="74" fillId="0" borderId="19" xfId="10" applyNumberFormat="1" applyFont="1" applyFill="1" applyBorder="1" applyAlignment="1">
      <alignment vertical="center"/>
    </xf>
    <xf numFmtId="3" fontId="74" fillId="0" borderId="21" xfId="10" applyNumberFormat="1" applyFont="1" applyFill="1" applyBorder="1" applyAlignment="1">
      <alignment vertical="center"/>
    </xf>
    <xf numFmtId="49" fontId="74" fillId="0" borderId="53" xfId="11" applyNumberFormat="1" applyFont="1" applyFill="1" applyBorder="1" applyAlignment="1">
      <alignment vertical="center" wrapText="1"/>
    </xf>
    <xf numFmtId="3" fontId="74" fillId="0" borderId="69" xfId="10" applyNumberFormat="1" applyFont="1" applyFill="1" applyBorder="1" applyAlignment="1">
      <alignment horizontal="right" vertical="center"/>
    </xf>
    <xf numFmtId="3" fontId="74" fillId="0" borderId="31" xfId="10" applyNumberFormat="1" applyFont="1" applyFill="1" applyBorder="1" applyAlignment="1">
      <alignment vertical="center"/>
    </xf>
    <xf numFmtId="164" fontId="36" fillId="9" borderId="2" xfId="10" applyNumberFormat="1" applyFont="1" applyFill="1" applyBorder="1" applyAlignment="1" applyProtection="1">
      <alignment horizontal="center" vertical="center" wrapText="1"/>
    </xf>
    <xf numFmtId="3" fontId="53" fillId="9" borderId="2" xfId="10" applyNumberFormat="1" applyFont="1" applyFill="1" applyBorder="1" applyAlignment="1">
      <alignment horizontal="center" vertical="center"/>
    </xf>
    <xf numFmtId="164" fontId="36" fillId="0" borderId="4" xfId="0" applyNumberFormat="1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 wrapText="1"/>
    </xf>
    <xf numFmtId="164" fontId="36" fillId="0" borderId="68" xfId="0" applyNumberFormat="1" applyFont="1" applyFill="1" applyBorder="1" applyAlignment="1" applyProtection="1">
      <alignment horizontal="center" vertical="center" wrapText="1"/>
    </xf>
    <xf numFmtId="164" fontId="0" fillId="0" borderId="61" xfId="0" applyNumberFormat="1" applyFont="1" applyFill="1" applyBorder="1" applyAlignment="1" applyProtection="1">
      <alignment vertical="center" wrapText="1"/>
      <protection locked="0"/>
    </xf>
    <xf numFmtId="164" fontId="0" fillId="0" borderId="55" xfId="0" applyNumberFormat="1" applyFont="1" applyFill="1" applyBorder="1" applyAlignment="1" applyProtection="1">
      <alignment vertical="center" wrapText="1"/>
      <protection locked="0"/>
    </xf>
    <xf numFmtId="3" fontId="36" fillId="0" borderId="61" xfId="0" applyNumberFormat="1" applyFont="1" applyFill="1" applyBorder="1" applyAlignment="1" applyProtection="1">
      <alignment vertical="center" wrapText="1"/>
    </xf>
    <xf numFmtId="164" fontId="0" fillId="0" borderId="55" xfId="0" applyNumberFormat="1" applyFont="1" applyFill="1" applyBorder="1" applyAlignment="1" applyProtection="1">
      <alignment vertical="center" wrapText="1"/>
    </xf>
    <xf numFmtId="164" fontId="0" fillId="0" borderId="52" xfId="0" applyNumberFormat="1" applyFont="1" applyFill="1" applyBorder="1" applyAlignment="1" applyProtection="1">
      <alignment vertical="center" wrapText="1"/>
    </xf>
    <xf numFmtId="164" fontId="36" fillId="0" borderId="35" xfId="0" applyNumberFormat="1" applyFont="1" applyFill="1" applyBorder="1" applyAlignment="1" applyProtection="1">
      <alignment horizontal="center" vertical="center" wrapText="1"/>
    </xf>
    <xf numFmtId="164" fontId="32" fillId="0" borderId="35" xfId="0" applyNumberFormat="1" applyFont="1" applyFill="1" applyBorder="1" applyAlignment="1" applyProtection="1">
      <alignment horizontal="center" vertical="center" wrapText="1"/>
    </xf>
    <xf numFmtId="164" fontId="21" fillId="0" borderId="69" xfId="0" applyNumberFormat="1" applyFont="1" applyFill="1" applyBorder="1" applyAlignment="1" applyProtection="1">
      <alignment horizontal="right" vertical="center" wrapText="1" indent="1"/>
    </xf>
    <xf numFmtId="164" fontId="36" fillId="0" borderId="46" xfId="0" applyNumberFormat="1" applyFont="1" applyFill="1" applyBorder="1" applyAlignment="1" applyProtection="1">
      <alignment horizontal="centerContinuous" vertical="center" wrapText="1"/>
    </xf>
    <xf numFmtId="0" fontId="15" fillId="0" borderId="25" xfId="4" applyFill="1" applyBorder="1"/>
    <xf numFmtId="164" fontId="18" fillId="0" borderId="75" xfId="4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37" xfId="4" applyNumberFormat="1" applyFont="1" applyFill="1" applyBorder="1" applyAlignment="1" applyProtection="1">
      <alignment horizontal="right" vertical="center" wrapText="1" indent="1"/>
      <protection locked="0"/>
    </xf>
    <xf numFmtId="164" fontId="36" fillId="0" borderId="37" xfId="4" applyNumberFormat="1" applyFont="1" applyFill="1" applyBorder="1" applyAlignment="1" applyProtection="1">
      <alignment horizontal="right" vertical="center" wrapText="1" indent="1"/>
      <protection locked="0"/>
    </xf>
    <xf numFmtId="164" fontId="37" fillId="0" borderId="46" xfId="4" applyNumberFormat="1" applyFont="1" applyFill="1" applyBorder="1" applyAlignment="1" applyProtection="1">
      <alignment horizontal="right" vertical="center" wrapText="1" indent="1"/>
    </xf>
    <xf numFmtId="164" fontId="4" fillId="0" borderId="77" xfId="4" applyNumberFormat="1" applyFont="1" applyFill="1" applyBorder="1" applyAlignment="1" applyProtection="1">
      <alignment horizontal="right" vertical="center" wrapText="1" indent="1"/>
      <protection locked="0"/>
    </xf>
    <xf numFmtId="164" fontId="36" fillId="0" borderId="37" xfId="4" quotePrefix="1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0" xfId="4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4" xfId="4" applyNumberFormat="1" applyFont="1" applyFill="1" applyBorder="1" applyAlignment="1" applyProtection="1">
      <alignment horizontal="right" vertical="center" wrapText="1" indent="1"/>
      <protection locked="0"/>
    </xf>
    <xf numFmtId="164" fontId="36" fillId="0" borderId="24" xfId="4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19" xfId="4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31" xfId="4" applyNumberFormat="1" applyFont="1" applyFill="1" applyBorder="1" applyAlignment="1" applyProtection="1">
      <alignment horizontal="right" vertical="center" wrapText="1" indent="1"/>
    </xf>
    <xf numFmtId="164" fontId="21" fillId="0" borderId="19" xfId="4" applyNumberFormat="1" applyFont="1" applyFill="1" applyBorder="1" applyAlignment="1" applyProtection="1">
      <alignment horizontal="right" vertical="center" wrapText="1" indent="1"/>
    </xf>
    <xf numFmtId="164" fontId="4" fillId="0" borderId="21" xfId="4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31" xfId="4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20" xfId="4" applyNumberFormat="1" applyFont="1" applyFill="1" applyBorder="1" applyAlignment="1" applyProtection="1">
      <alignment horizontal="right" vertical="center" wrapText="1" indent="1"/>
      <protection locked="0"/>
    </xf>
    <xf numFmtId="164" fontId="37" fillId="0" borderId="23" xfId="4" applyNumberFormat="1" applyFont="1" applyFill="1" applyBorder="1" applyAlignment="1" applyProtection="1">
      <alignment horizontal="right" vertical="center" wrapText="1" indent="1"/>
    </xf>
    <xf numFmtId="164" fontId="36" fillId="0" borderId="23" xfId="4" applyNumberFormat="1" applyFont="1" applyFill="1" applyBorder="1" applyAlignment="1" applyProtection="1">
      <alignment horizontal="right" vertical="center" wrapText="1" indent="1"/>
    </xf>
    <xf numFmtId="164" fontId="4" fillId="0" borderId="33" xfId="4" applyNumberFormat="1" applyFont="1" applyFill="1" applyBorder="1" applyAlignment="1" applyProtection="1">
      <alignment horizontal="right" vertical="center" wrapText="1" indent="1"/>
      <protection locked="0"/>
    </xf>
    <xf numFmtId="164" fontId="36" fillId="0" borderId="24" xfId="4" quotePrefix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46" xfId="4" applyNumberFormat="1" applyFont="1" applyFill="1" applyBorder="1" applyAlignment="1" applyProtection="1">
      <alignment horizontal="right" vertical="center" wrapText="1" indent="1"/>
    </xf>
    <xf numFmtId="0" fontId="74" fillId="0" borderId="65" xfId="0" applyFont="1" applyFill="1" applyBorder="1" applyAlignment="1" applyProtection="1">
      <alignment horizontal="right" vertical="center" wrapText="1" indent="1"/>
      <protection locked="0"/>
    </xf>
    <xf numFmtId="0" fontId="74" fillId="0" borderId="64" xfId="0" applyFont="1" applyFill="1" applyBorder="1" applyAlignment="1" applyProtection="1">
      <alignment horizontal="right" vertical="center" wrapText="1" indent="1"/>
      <protection locked="0"/>
    </xf>
    <xf numFmtId="0" fontId="74" fillId="0" borderId="42" xfId="0" applyFont="1" applyFill="1" applyBorder="1" applyAlignment="1" applyProtection="1">
      <alignment horizontal="right" vertical="center" wrapText="1" indent="1"/>
      <protection locked="0"/>
    </xf>
    <xf numFmtId="164" fontId="53" fillId="0" borderId="46" xfId="0" applyNumberFormat="1" applyFont="1" applyFill="1" applyBorder="1" applyAlignment="1" applyProtection="1">
      <alignment horizontal="right" vertical="center" wrapText="1" indent="1"/>
    </xf>
    <xf numFmtId="0" fontId="53" fillId="0" borderId="46" xfId="0" quotePrefix="1" applyFont="1" applyFill="1" applyBorder="1" applyAlignment="1" applyProtection="1">
      <alignment horizontal="right" vertical="center" wrapText="1" indent="1"/>
      <protection locked="0"/>
    </xf>
    <xf numFmtId="164" fontId="12" fillId="0" borderId="23" xfId="4" applyNumberFormat="1" applyFont="1" applyFill="1" applyBorder="1" applyAlignment="1" applyProtection="1">
      <alignment horizontal="right" vertical="center" wrapText="1" indent="1"/>
    </xf>
    <xf numFmtId="0" fontId="74" fillId="0" borderId="31" xfId="0" applyFont="1" applyFill="1" applyBorder="1" applyAlignment="1" applyProtection="1">
      <alignment horizontal="right" vertical="center" wrapText="1" indent="1"/>
      <protection locked="0"/>
    </xf>
    <xf numFmtId="0" fontId="74" fillId="0" borderId="19" xfId="0" applyFont="1" applyFill="1" applyBorder="1" applyAlignment="1" applyProtection="1">
      <alignment horizontal="right" vertical="center" wrapText="1" indent="1"/>
      <protection locked="0"/>
    </xf>
    <xf numFmtId="0" fontId="74" fillId="0" borderId="21" xfId="0" applyFont="1" applyFill="1" applyBorder="1" applyAlignment="1" applyProtection="1">
      <alignment horizontal="right" vertical="center" wrapText="1" indent="1"/>
      <protection locked="0"/>
    </xf>
    <xf numFmtId="0" fontId="53" fillId="0" borderId="23" xfId="0" quotePrefix="1" applyFont="1" applyFill="1" applyBorder="1" applyAlignment="1" applyProtection="1">
      <alignment horizontal="right" vertical="center" wrapText="1" indent="1"/>
      <protection locked="0"/>
    </xf>
    <xf numFmtId="164" fontId="7" fillId="0" borderId="46" xfId="4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23" xfId="4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77" xfId="4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46" xfId="4" applyNumberFormat="1" applyFont="1" applyFill="1" applyBorder="1" applyAlignment="1" applyProtection="1">
      <alignment horizontal="right" vertical="center" wrapText="1" indent="1"/>
    </xf>
    <xf numFmtId="164" fontId="21" fillId="0" borderId="23" xfId="4" applyNumberFormat="1" applyFont="1" applyFill="1" applyBorder="1" applyAlignment="1" applyProtection="1">
      <alignment horizontal="right" vertical="center" wrapText="1" indent="1"/>
    </xf>
    <xf numFmtId="0" fontId="73" fillId="0" borderId="25" xfId="4" applyFont="1" applyFill="1" applyBorder="1"/>
    <xf numFmtId="164" fontId="109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109" fillId="0" borderId="31" xfId="0" applyNumberFormat="1" applyFont="1" applyFill="1" applyBorder="1" applyAlignment="1" applyProtection="1">
      <alignment horizontal="right" vertical="center" wrapText="1" indent="1"/>
      <protection locked="0"/>
    </xf>
    <xf numFmtId="0" fontId="32" fillId="0" borderId="8" xfId="0" applyFont="1" applyFill="1" applyBorder="1" applyAlignment="1" applyProtection="1">
      <alignment horizontal="center" vertical="center" wrapText="1"/>
    </xf>
    <xf numFmtId="49" fontId="25" fillId="0" borderId="1" xfId="4" applyNumberFormat="1" applyFont="1" applyFill="1" applyBorder="1" applyAlignment="1" applyProtection="1">
      <alignment horizontal="left" vertical="center" wrapText="1" indent="1"/>
    </xf>
    <xf numFmtId="164" fontId="109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110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64" fontId="111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09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49" fontId="25" fillId="0" borderId="29" xfId="4" applyNumberFormat="1" applyFont="1" applyFill="1" applyBorder="1" applyAlignment="1" applyProtection="1">
      <alignment horizontal="left" vertical="center" wrapText="1" indent="1"/>
    </xf>
    <xf numFmtId="0" fontId="25" fillId="0" borderId="56" xfId="4" applyFont="1" applyFill="1" applyBorder="1" applyAlignment="1" applyProtection="1">
      <alignment horizontal="left" vertical="center" wrapText="1" indent="1"/>
    </xf>
    <xf numFmtId="164" fontId="109" fillId="0" borderId="34" xfId="0" applyNumberFormat="1" applyFont="1" applyFill="1" applyBorder="1" applyAlignment="1" applyProtection="1">
      <alignment horizontal="right" vertical="center" wrapText="1" indent="1"/>
      <protection locked="0"/>
    </xf>
    <xf numFmtId="164" fontId="111" fillId="0" borderId="33" xfId="0" applyNumberFormat="1" applyFont="1" applyFill="1" applyBorder="1" applyAlignment="1" applyProtection="1">
      <alignment horizontal="right" vertical="center" wrapText="1" indent="1"/>
      <protection locked="0"/>
    </xf>
    <xf numFmtId="164" fontId="111" fillId="0" borderId="31" xfId="0" applyNumberFormat="1" applyFont="1" applyFill="1" applyBorder="1" applyAlignment="1" applyProtection="1">
      <alignment horizontal="right" vertical="center" wrapText="1" indent="1"/>
      <protection locked="0"/>
    </xf>
    <xf numFmtId="164" fontId="112" fillId="0" borderId="2" xfId="6" applyNumberFormat="1" applyFont="1" applyFill="1" applyBorder="1" applyAlignment="1">
      <alignment vertical="center" wrapText="1"/>
    </xf>
    <xf numFmtId="3" fontId="109" fillId="0" borderId="2" xfId="0" applyNumberFormat="1" applyFont="1" applyFill="1" applyBorder="1" applyAlignment="1" applyProtection="1">
      <alignment vertical="center" wrapText="1"/>
      <protection locked="0"/>
    </xf>
    <xf numFmtId="0" fontId="112" fillId="0" borderId="2" xfId="7" applyFont="1" applyFill="1" applyBorder="1" applyAlignment="1">
      <alignment vertical="center" wrapText="1"/>
    </xf>
    <xf numFmtId="0" fontId="113" fillId="8" borderId="2" xfId="0" applyFont="1" applyFill="1" applyBorder="1" applyAlignment="1">
      <alignment wrapText="1"/>
    </xf>
    <xf numFmtId="164" fontId="112" fillId="8" borderId="2" xfId="6" applyNumberFormat="1" applyFont="1" applyFill="1" applyBorder="1" applyAlignment="1">
      <alignment vertical="center" wrapText="1"/>
    </xf>
    <xf numFmtId="3" fontId="109" fillId="8" borderId="2" xfId="0" applyNumberFormat="1" applyFont="1" applyFill="1" applyBorder="1" applyAlignment="1" applyProtection="1">
      <alignment vertical="center" wrapText="1"/>
      <protection locked="0"/>
    </xf>
    <xf numFmtId="164" fontId="109" fillId="8" borderId="2" xfId="0" applyNumberFormat="1" applyFont="1" applyFill="1" applyBorder="1" applyAlignment="1" applyProtection="1">
      <alignment vertical="center" wrapText="1"/>
      <protection locked="0"/>
    </xf>
    <xf numFmtId="0" fontId="112" fillId="8" borderId="7" xfId="7" applyFont="1" applyFill="1" applyBorder="1" applyAlignment="1">
      <alignment vertical="center" wrapText="1"/>
    </xf>
    <xf numFmtId="164" fontId="112" fillId="8" borderId="7" xfId="6" applyNumberFormat="1" applyFont="1" applyFill="1" applyBorder="1" applyAlignment="1">
      <alignment vertical="center" wrapText="1"/>
    </xf>
    <xf numFmtId="0" fontId="112" fillId="8" borderId="2" xfId="7" applyFont="1" applyFill="1" applyBorder="1" applyAlignment="1">
      <alignment vertical="center" wrapText="1"/>
    </xf>
    <xf numFmtId="164" fontId="112" fillId="8" borderId="65" xfId="6" applyNumberFormat="1" applyFont="1" applyFill="1" applyBorder="1" applyAlignment="1">
      <alignment vertical="center" wrapText="1"/>
    </xf>
    <xf numFmtId="164" fontId="112" fillId="8" borderId="4" xfId="6" applyNumberFormat="1" applyFont="1" applyFill="1" applyBorder="1" applyAlignment="1">
      <alignment vertical="center" wrapText="1"/>
    </xf>
    <xf numFmtId="164" fontId="109" fillId="8" borderId="4" xfId="0" applyNumberFormat="1" applyFont="1" applyFill="1" applyBorder="1" applyAlignment="1" applyProtection="1">
      <alignment vertical="center" wrapText="1"/>
      <protection locked="0"/>
    </xf>
    <xf numFmtId="164" fontId="112" fillId="8" borderId="55" xfId="6" applyNumberFormat="1" applyFont="1" applyFill="1" applyBorder="1" applyAlignment="1">
      <alignment vertical="center" wrapText="1"/>
    </xf>
    <xf numFmtId="164" fontId="112" fillId="8" borderId="68" xfId="6" applyNumberFormat="1" applyFont="1" applyFill="1" applyBorder="1" applyAlignment="1">
      <alignment vertical="center" wrapText="1"/>
    </xf>
    <xf numFmtId="0" fontId="113" fillId="8" borderId="3" xfId="0" applyFont="1" applyFill="1" applyBorder="1" applyAlignment="1">
      <alignment wrapText="1"/>
    </xf>
    <xf numFmtId="0" fontId="109" fillId="0" borderId="2" xfId="0" applyNumberFormat="1" applyFont="1" applyFill="1" applyBorder="1" applyAlignment="1" applyProtection="1">
      <alignment horizontal="center" vertical="center" wrapText="1"/>
    </xf>
    <xf numFmtId="0" fontId="112" fillId="0" borderId="2" xfId="0" applyFont="1" applyFill="1" applyBorder="1" applyAlignment="1">
      <alignment vertical="center"/>
    </xf>
    <xf numFmtId="164" fontId="12" fillId="0" borderId="0" xfId="0" applyNumberFormat="1" applyFont="1" applyFill="1" applyAlignment="1">
      <alignment vertical="center" wrapText="1"/>
    </xf>
    <xf numFmtId="1" fontId="0" fillId="0" borderId="0" xfId="0" applyNumberFormat="1" applyFont="1" applyFill="1" applyAlignment="1">
      <alignment vertical="center" wrapText="1"/>
    </xf>
    <xf numFmtId="3" fontId="112" fillId="0" borderId="19" xfId="10" applyNumberFormat="1" applyFont="1" applyFill="1" applyBorder="1" applyAlignment="1">
      <alignment vertical="center"/>
    </xf>
    <xf numFmtId="3" fontId="74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109" fillId="0" borderId="19" xfId="0" applyNumberFormat="1" applyFont="1" applyFill="1" applyBorder="1" applyAlignment="1" applyProtection="1">
      <alignment vertical="center" wrapText="1"/>
      <protection locked="0"/>
    </xf>
    <xf numFmtId="0" fontId="53" fillId="0" borderId="25" xfId="0" applyFont="1" applyBorder="1" applyAlignment="1">
      <alignment horizontal="center" vertical="top" wrapText="1"/>
    </xf>
    <xf numFmtId="0" fontId="53" fillId="0" borderId="0" xfId="0" applyFont="1" applyAlignment="1">
      <alignment horizontal="center" wrapText="1"/>
    </xf>
    <xf numFmtId="0" fontId="53" fillId="0" borderId="0" xfId="0" applyFont="1" applyAlignment="1">
      <alignment horizontal="center"/>
    </xf>
    <xf numFmtId="0" fontId="74" fillId="0" borderId="0" xfId="0" applyFont="1" applyAlignment="1">
      <alignment horizontal="right"/>
    </xf>
    <xf numFmtId="0" fontId="74" fillId="0" borderId="25" xfId="0" applyFont="1" applyBorder="1" applyAlignment="1">
      <alignment horizontal="center" vertical="center" wrapText="1"/>
    </xf>
    <xf numFmtId="0" fontId="74" fillId="0" borderId="25" xfId="0" applyFont="1" applyBorder="1" applyAlignment="1">
      <alignment horizontal="center" vertical="top" wrapText="1"/>
    </xf>
    <xf numFmtId="0" fontId="53" fillId="0" borderId="81" xfId="0" applyFont="1" applyBorder="1" applyAlignment="1">
      <alignment horizontal="center" vertical="top" wrapText="1"/>
    </xf>
    <xf numFmtId="0" fontId="53" fillId="0" borderId="82" xfId="0" applyFont="1" applyBorder="1" applyAlignment="1">
      <alignment horizontal="center" vertical="top" wrapText="1"/>
    </xf>
    <xf numFmtId="0" fontId="53" fillId="0" borderId="83" xfId="0" applyFont="1" applyBorder="1" applyAlignment="1">
      <alignment horizontal="center" vertical="top" wrapText="1"/>
    </xf>
    <xf numFmtId="164" fontId="10" fillId="0" borderId="0" xfId="4" applyNumberFormat="1" applyFont="1" applyFill="1" applyBorder="1" applyAlignment="1" applyProtection="1">
      <alignment horizontal="center" vertical="center"/>
    </xf>
    <xf numFmtId="0" fontId="27" fillId="0" borderId="0" xfId="4" applyFont="1" applyFill="1" applyAlignment="1" applyProtection="1">
      <alignment horizontal="center"/>
    </xf>
    <xf numFmtId="0" fontId="19" fillId="0" borderId="0" xfId="0" applyFont="1" applyAlignment="1" applyProtection="1">
      <alignment horizontal="center" vertical="center"/>
    </xf>
    <xf numFmtId="0" fontId="54" fillId="0" borderId="0" xfId="0" applyFont="1" applyBorder="1" applyAlignment="1" applyProtection="1">
      <alignment horizontal="left" wrapText="1" indent="1"/>
    </xf>
    <xf numFmtId="164" fontId="40" fillId="0" borderId="37" xfId="4" applyNumberFormat="1" applyFont="1" applyFill="1" applyBorder="1" applyAlignment="1" applyProtection="1">
      <alignment horizontal="left" vertical="center"/>
    </xf>
    <xf numFmtId="164" fontId="40" fillId="0" borderId="37" xfId="4" applyNumberFormat="1" applyFont="1" applyFill="1" applyBorder="1" applyAlignment="1" applyProtection="1">
      <alignment horizontal="left"/>
    </xf>
    <xf numFmtId="164" fontId="34" fillId="0" borderId="73" xfId="0" applyNumberFormat="1" applyFont="1" applyFill="1" applyBorder="1" applyAlignment="1" applyProtection="1">
      <alignment horizontal="center" vertical="center" wrapText="1"/>
    </xf>
    <xf numFmtId="164" fontId="34" fillId="0" borderId="66" xfId="0" applyNumberFormat="1" applyFont="1" applyFill="1" applyBorder="1" applyAlignment="1" applyProtection="1">
      <alignment horizontal="center" vertical="center" wrapText="1"/>
    </xf>
    <xf numFmtId="164" fontId="36" fillId="0" borderId="0" xfId="0" applyNumberFormat="1" applyFont="1" applyFill="1" applyAlignment="1" applyProtection="1">
      <alignment horizontal="center" textRotation="180" wrapText="1"/>
    </xf>
    <xf numFmtId="164" fontId="11" fillId="0" borderId="45" xfId="0" applyNumberFormat="1" applyFont="1" applyFill="1" applyBorder="1" applyAlignment="1" applyProtection="1">
      <alignment horizontal="center" vertical="center" wrapText="1"/>
    </xf>
    <xf numFmtId="164" fontId="11" fillId="0" borderId="46" xfId="0" applyNumberFormat="1" applyFont="1" applyFill="1" applyBorder="1" applyAlignment="1" applyProtection="1">
      <alignment horizontal="center" vertical="center" wrapText="1"/>
    </xf>
    <xf numFmtId="164" fontId="11" fillId="0" borderId="38" xfId="0" applyNumberFormat="1" applyFont="1" applyFill="1" applyBorder="1" applyAlignment="1" applyProtection="1">
      <alignment horizontal="center" vertical="center" wrapText="1"/>
    </xf>
    <xf numFmtId="164" fontId="34" fillId="0" borderId="72" xfId="0" applyNumberFormat="1" applyFont="1" applyFill="1" applyBorder="1" applyAlignment="1" applyProtection="1">
      <alignment horizontal="center" vertical="center" wrapText="1"/>
    </xf>
    <xf numFmtId="164" fontId="34" fillId="0" borderId="71" xfId="0" applyNumberFormat="1" applyFont="1" applyFill="1" applyBorder="1" applyAlignment="1" applyProtection="1">
      <alignment horizontal="center" vertical="center" wrapText="1"/>
    </xf>
    <xf numFmtId="164" fontId="8" fillId="0" borderId="0" xfId="4" applyNumberFormat="1" applyFont="1" applyFill="1" applyBorder="1" applyAlignment="1" applyProtection="1">
      <alignment horizontal="center" vertical="center" wrapText="1"/>
    </xf>
    <xf numFmtId="0" fontId="14" fillId="0" borderId="0" xfId="0" applyFont="1" applyFill="1" applyBorder="1" applyAlignment="1" applyProtection="1">
      <alignment horizontal="right"/>
    </xf>
    <xf numFmtId="0" fontId="36" fillId="0" borderId="22" xfId="4" applyFont="1" applyFill="1" applyBorder="1" applyAlignment="1">
      <alignment horizontal="center" vertical="center" wrapText="1"/>
    </xf>
    <xf numFmtId="0" fontId="36" fillId="0" borderId="21" xfId="4" applyFont="1" applyFill="1" applyBorder="1" applyAlignment="1">
      <alignment horizontal="center" vertical="center" wrapText="1"/>
    </xf>
    <xf numFmtId="0" fontId="36" fillId="0" borderId="13" xfId="4" applyFont="1" applyFill="1" applyBorder="1" applyAlignment="1">
      <alignment horizontal="center" vertical="center" wrapText="1"/>
    </xf>
    <xf numFmtId="0" fontId="36" fillId="0" borderId="12" xfId="4" applyFont="1" applyFill="1" applyBorder="1" applyAlignment="1">
      <alignment horizontal="center" vertical="center" wrapText="1"/>
    </xf>
    <xf numFmtId="0" fontId="36" fillId="0" borderId="5" xfId="4" applyFont="1" applyFill="1" applyBorder="1" applyAlignment="1">
      <alignment horizontal="center" vertical="center" wrapText="1"/>
    </xf>
    <xf numFmtId="0" fontId="36" fillId="0" borderId="7" xfId="4" applyFont="1" applyFill="1" applyBorder="1" applyAlignment="1">
      <alignment horizontal="center" vertical="center" wrapText="1"/>
    </xf>
    <xf numFmtId="0" fontId="24" fillId="0" borderId="0" xfId="0" applyFont="1" applyFill="1" applyBorder="1" applyAlignment="1" applyProtection="1">
      <alignment horizontal="right"/>
    </xf>
    <xf numFmtId="0" fontId="34" fillId="0" borderId="15" xfId="4" applyFont="1" applyFill="1" applyBorder="1" applyAlignment="1" applyProtection="1">
      <alignment horizontal="left"/>
    </xf>
    <xf numFmtId="0" fontId="34" fillId="0" borderId="35" xfId="4" applyFont="1" applyFill="1" applyBorder="1" applyAlignment="1" applyProtection="1">
      <alignment horizontal="left"/>
    </xf>
    <xf numFmtId="0" fontId="25" fillId="0" borderId="60" xfId="4" applyFont="1" applyFill="1" applyBorder="1" applyAlignment="1">
      <alignment horizontal="justify" vertical="center" wrapText="1"/>
    </xf>
    <xf numFmtId="164" fontId="53" fillId="0" borderId="45" xfId="0" applyNumberFormat="1" applyFont="1" applyFill="1" applyBorder="1" applyAlignment="1" applyProtection="1">
      <alignment horizontal="center" vertical="center" wrapText="1"/>
    </xf>
    <xf numFmtId="164" fontId="53" fillId="0" borderId="44" xfId="0" applyNumberFormat="1" applyFont="1" applyFill="1" applyBorder="1" applyAlignment="1" applyProtection="1">
      <alignment horizontal="center" vertical="center" wrapText="1"/>
    </xf>
    <xf numFmtId="164" fontId="27" fillId="0" borderId="0" xfId="0" applyNumberFormat="1" applyFont="1" applyFill="1" applyAlignment="1">
      <alignment horizontal="center" vertical="center" wrapText="1"/>
    </xf>
    <xf numFmtId="164" fontId="53" fillId="0" borderId="2" xfId="0" applyNumberFormat="1" applyFont="1" applyFill="1" applyBorder="1" applyAlignment="1" applyProtection="1">
      <alignment horizontal="center" vertical="center" wrapText="1"/>
    </xf>
    <xf numFmtId="164" fontId="75" fillId="0" borderId="0" xfId="0" applyNumberFormat="1" applyFont="1" applyFill="1" applyAlignment="1">
      <alignment horizontal="left" vertical="center" wrapText="1"/>
    </xf>
    <xf numFmtId="164" fontId="36" fillId="9" borderId="61" xfId="10" applyNumberFormat="1" applyFont="1" applyFill="1" applyBorder="1" applyAlignment="1" applyProtection="1">
      <alignment horizontal="center" vertical="center" wrapText="1"/>
    </xf>
    <xf numFmtId="164" fontId="36" fillId="9" borderId="55" xfId="10" applyNumberFormat="1" applyFont="1" applyFill="1" applyBorder="1" applyAlignment="1" applyProtection="1">
      <alignment horizontal="center" vertical="center" wrapText="1"/>
    </xf>
    <xf numFmtId="0" fontId="53" fillId="0" borderId="0" xfId="0" applyFont="1" applyFill="1" applyAlignment="1">
      <alignment horizontal="center" vertical="center"/>
    </xf>
    <xf numFmtId="0" fontId="74" fillId="0" borderId="0" xfId="10" applyFont="1" applyFill="1" applyAlignment="1" applyProtection="1">
      <alignment horizontal="center" vertical="top"/>
      <protection locked="0"/>
    </xf>
    <xf numFmtId="0" fontId="53" fillId="9" borderId="13" xfId="11" applyFont="1" applyFill="1" applyBorder="1" applyAlignment="1">
      <alignment horizontal="center" vertical="center" wrapText="1"/>
    </xf>
    <xf numFmtId="0" fontId="53" fillId="9" borderId="9" xfId="11" applyFont="1" applyFill="1" applyBorder="1" applyAlignment="1">
      <alignment horizontal="center" vertical="center" wrapText="1"/>
    </xf>
    <xf numFmtId="164" fontId="36" fillId="9" borderId="5" xfId="10" applyNumberFormat="1" applyFont="1" applyFill="1" applyBorder="1" applyAlignment="1" applyProtection="1">
      <alignment horizontal="center" vertical="center" wrapText="1"/>
    </xf>
    <xf numFmtId="0" fontId="7" fillId="0" borderId="35" xfId="0" quotePrefix="1" applyFont="1" applyFill="1" applyBorder="1" applyAlignment="1" applyProtection="1">
      <alignment horizontal="center" vertical="center"/>
    </xf>
    <xf numFmtId="0" fontId="7" fillId="0" borderId="38" xfId="0" quotePrefix="1" applyFont="1" applyFill="1" applyBorder="1" applyAlignment="1" applyProtection="1">
      <alignment horizontal="center" vertical="center"/>
    </xf>
    <xf numFmtId="0" fontId="7" fillId="0" borderId="45" xfId="0" quotePrefix="1" applyFont="1" applyFill="1" applyBorder="1" applyAlignment="1" applyProtection="1">
      <alignment horizontal="center" vertical="center"/>
    </xf>
    <xf numFmtId="0" fontId="11" fillId="0" borderId="15" xfId="0" applyFont="1" applyFill="1" applyBorder="1" applyAlignment="1" applyProtection="1">
      <alignment horizontal="center" vertical="center" wrapText="1"/>
    </xf>
    <xf numFmtId="0" fontId="11" fillId="0" borderId="16" xfId="0" applyFont="1" applyFill="1" applyBorder="1" applyAlignment="1" applyProtection="1">
      <alignment horizontal="center" vertical="center" wrapText="1"/>
    </xf>
    <xf numFmtId="0" fontId="11" fillId="0" borderId="45" xfId="0" applyFont="1" applyFill="1" applyBorder="1" applyAlignment="1" applyProtection="1">
      <alignment horizontal="center" vertical="center" wrapText="1"/>
    </xf>
    <xf numFmtId="0" fontId="11" fillId="0" borderId="44" xfId="0" applyFont="1" applyFill="1" applyBorder="1" applyAlignment="1" applyProtection="1">
      <alignment horizontal="center" vertical="center" wrapText="1"/>
    </xf>
    <xf numFmtId="0" fontId="11" fillId="0" borderId="70" xfId="0" applyFont="1" applyFill="1" applyBorder="1" applyAlignment="1" applyProtection="1">
      <alignment horizontal="center" vertical="center" wrapText="1"/>
    </xf>
    <xf numFmtId="0" fontId="11" fillId="0" borderId="76" xfId="0" applyFont="1" applyFill="1" applyBorder="1" applyAlignment="1" applyProtection="1">
      <alignment horizontal="center" vertical="center" wrapText="1"/>
    </xf>
    <xf numFmtId="0" fontId="11" fillId="0" borderId="25" xfId="0" applyFont="1" applyFill="1" applyBorder="1" applyAlignment="1" applyProtection="1">
      <alignment horizontal="center" vertical="center" wrapText="1"/>
    </xf>
    <xf numFmtId="0" fontId="11" fillId="0" borderId="2" xfId="0" applyFont="1" applyFill="1" applyBorder="1" applyAlignment="1" applyProtection="1">
      <alignment horizontal="center" vertical="center" wrapText="1"/>
    </xf>
    <xf numFmtId="0" fontId="7" fillId="0" borderId="55" xfId="0" quotePrefix="1" applyFont="1" applyFill="1" applyBorder="1" applyAlignment="1" applyProtection="1">
      <alignment horizontal="center" vertical="center"/>
    </xf>
    <xf numFmtId="0" fontId="7" fillId="0" borderId="6" xfId="0" quotePrefix="1" applyFont="1" applyFill="1" applyBorder="1" applyAlignment="1" applyProtection="1">
      <alignment horizontal="center" vertical="center"/>
    </xf>
    <xf numFmtId="0" fontId="6" fillId="0" borderId="0" xfId="0" applyFont="1" applyFill="1" applyAlignment="1" applyProtection="1">
      <alignment horizontal="left"/>
      <protection locked="0"/>
    </xf>
    <xf numFmtId="0" fontId="27" fillId="0" borderId="0" xfId="0" applyFont="1" applyFill="1" applyAlignment="1">
      <alignment horizontal="center" wrapText="1"/>
    </xf>
    <xf numFmtId="164" fontId="11" fillId="0" borderId="45" xfId="0" applyNumberFormat="1" applyFont="1" applyFill="1" applyBorder="1" applyAlignment="1" applyProtection="1">
      <alignment horizontal="left" vertical="center" wrapText="1" indent="2"/>
    </xf>
    <xf numFmtId="164" fontId="11" fillId="0" borderId="38" xfId="0" applyNumberFormat="1" applyFont="1" applyFill="1" applyBorder="1" applyAlignment="1" applyProtection="1">
      <alignment horizontal="left" vertical="center" wrapText="1" indent="2"/>
    </xf>
    <xf numFmtId="164" fontId="11" fillId="0" borderId="73" xfId="0" applyNumberFormat="1" applyFont="1" applyFill="1" applyBorder="1" applyAlignment="1" applyProtection="1">
      <alignment horizontal="center" vertical="center"/>
    </xf>
    <xf numFmtId="164" fontId="11" fillId="0" borderId="66" xfId="0" applyNumberFormat="1" applyFont="1" applyFill="1" applyBorder="1" applyAlignment="1" applyProtection="1">
      <alignment horizontal="center" vertical="center"/>
    </xf>
    <xf numFmtId="164" fontId="11" fillId="0" borderId="70" xfId="0" applyNumberFormat="1" applyFont="1" applyFill="1" applyBorder="1" applyAlignment="1" applyProtection="1">
      <alignment horizontal="center" vertical="center"/>
    </xf>
    <xf numFmtId="164" fontId="11" fillId="0" borderId="75" xfId="0" applyNumberFormat="1" applyFont="1" applyFill="1" applyBorder="1" applyAlignment="1" applyProtection="1">
      <alignment horizontal="center" vertical="center"/>
    </xf>
    <xf numFmtId="164" fontId="11" fillId="0" borderId="57" xfId="0" applyNumberFormat="1" applyFont="1" applyFill="1" applyBorder="1" applyAlignment="1" applyProtection="1">
      <alignment horizontal="center" vertical="center"/>
    </xf>
    <xf numFmtId="164" fontId="11" fillId="0" borderId="73" xfId="0" applyNumberFormat="1" applyFont="1" applyFill="1" applyBorder="1" applyAlignment="1" applyProtection="1">
      <alignment horizontal="center" vertical="center" wrapText="1"/>
    </xf>
    <xf numFmtId="164" fontId="11" fillId="0" borderId="66" xfId="0" applyNumberFormat="1" applyFont="1" applyFill="1" applyBorder="1" applyAlignment="1" applyProtection="1">
      <alignment horizontal="center" vertical="center" wrapText="1"/>
    </xf>
    <xf numFmtId="0" fontId="66" fillId="0" borderId="0" xfId="0" applyFont="1" applyFill="1" applyAlignment="1">
      <alignment horizontal="right"/>
    </xf>
    <xf numFmtId="0" fontId="62" fillId="0" borderId="0" xfId="0" applyFont="1" applyFill="1" applyAlignment="1">
      <alignment horizontal="center"/>
    </xf>
    <xf numFmtId="3" fontId="64" fillId="0" borderId="55" xfId="0" applyNumberFormat="1" applyFont="1" applyFill="1" applyBorder="1" applyAlignment="1">
      <alignment horizontal="center" vertical="center" wrapText="1"/>
    </xf>
    <xf numFmtId="3" fontId="64" fillId="0" borderId="64" xfId="0" applyNumberFormat="1" applyFont="1" applyFill="1" applyBorder="1" applyAlignment="1">
      <alignment horizontal="center" vertical="center" wrapText="1"/>
    </xf>
    <xf numFmtId="3" fontId="64" fillId="0" borderId="6" xfId="0" applyNumberFormat="1" applyFont="1" applyFill="1" applyBorder="1" applyAlignment="1">
      <alignment horizontal="center" vertical="center" wrapText="1"/>
    </xf>
    <xf numFmtId="3" fontId="65" fillId="0" borderId="55" xfId="0" applyNumberFormat="1" applyFont="1" applyFill="1" applyBorder="1" applyAlignment="1">
      <alignment horizontal="center" vertical="center" wrapText="1"/>
    </xf>
    <xf numFmtId="3" fontId="65" fillId="0" borderId="64" xfId="0" applyNumberFormat="1" applyFont="1" applyFill="1" applyBorder="1" applyAlignment="1">
      <alignment horizontal="center" vertical="center" wrapText="1"/>
    </xf>
    <xf numFmtId="3" fontId="65" fillId="0" borderId="6" xfId="0" applyNumberFormat="1" applyFont="1" applyFill="1" applyBorder="1" applyAlignment="1">
      <alignment horizontal="center" vertical="center" wrapText="1"/>
    </xf>
    <xf numFmtId="0" fontId="24" fillId="0" borderId="35" xfId="5" applyFont="1" applyFill="1" applyBorder="1" applyAlignment="1" applyProtection="1">
      <alignment horizontal="left" vertical="center" indent="1"/>
    </xf>
    <xf numFmtId="0" fontId="24" fillId="0" borderId="46" xfId="5" applyFont="1" applyFill="1" applyBorder="1" applyAlignment="1" applyProtection="1">
      <alignment horizontal="left" vertical="center" indent="1"/>
    </xf>
    <xf numFmtId="0" fontId="24" fillId="0" borderId="38" xfId="5" applyFont="1" applyFill="1" applyBorder="1" applyAlignment="1" applyProtection="1">
      <alignment horizontal="left" vertical="center" indent="1"/>
    </xf>
    <xf numFmtId="0" fontId="27" fillId="0" borderId="0" xfId="5" applyFont="1" applyFill="1" applyAlignment="1" applyProtection="1">
      <alignment horizontal="center" wrapText="1"/>
    </xf>
    <xf numFmtId="0" fontId="27" fillId="0" borderId="0" xfId="5" applyFont="1" applyFill="1" applyAlignment="1" applyProtection="1">
      <alignment horizontal="center"/>
    </xf>
    <xf numFmtId="0" fontId="99" fillId="0" borderId="73" xfId="23" applyFont="1" applyBorder="1" applyAlignment="1">
      <alignment horizontal="center" vertical="center"/>
    </xf>
    <xf numFmtId="0" fontId="99" fillId="0" borderId="66" xfId="23" applyFont="1" applyBorder="1" applyAlignment="1">
      <alignment horizontal="center" vertical="center"/>
    </xf>
    <xf numFmtId="0" fontId="99" fillId="0" borderId="73" xfId="23" applyFont="1" applyBorder="1" applyAlignment="1">
      <alignment horizontal="left" vertical="center"/>
    </xf>
    <xf numFmtId="0" fontId="99" fillId="0" borderId="66" xfId="23" applyFont="1" applyBorder="1" applyAlignment="1">
      <alignment horizontal="left" vertical="center"/>
    </xf>
    <xf numFmtId="168" fontId="99" fillId="8" borderId="73" xfId="23" applyNumberFormat="1" applyFont="1" applyFill="1" applyBorder="1" applyAlignment="1">
      <alignment horizontal="right" vertical="center"/>
    </xf>
    <xf numFmtId="168" fontId="99" fillId="8" borderId="66" xfId="23" applyNumberFormat="1" applyFont="1" applyFill="1" applyBorder="1" applyAlignment="1">
      <alignment horizontal="right" vertical="center"/>
    </xf>
    <xf numFmtId="0" fontId="99" fillId="0" borderId="30" xfId="23" applyFont="1" applyBorder="1" applyAlignment="1">
      <alignment horizontal="center" vertical="center"/>
    </xf>
    <xf numFmtId="0" fontId="99" fillId="0" borderId="56" xfId="23" applyFont="1" applyBorder="1" applyAlignment="1">
      <alignment horizontal="center" vertical="center"/>
    </xf>
    <xf numFmtId="0" fontId="99" fillId="0" borderId="79" xfId="23" applyFont="1" applyBorder="1" applyAlignment="1">
      <alignment horizontal="center" vertical="center"/>
    </xf>
    <xf numFmtId="0" fontId="108" fillId="0" borderId="0" xfId="23" applyFont="1" applyAlignment="1">
      <alignment horizontal="right"/>
    </xf>
    <xf numFmtId="0" fontId="1" fillId="0" borderId="30" xfId="23" applyBorder="1" applyAlignment="1">
      <alignment horizontal="center" vertical="center"/>
    </xf>
    <xf numFmtId="0" fontId="1" fillId="0" borderId="66" xfId="23" applyBorder="1" applyAlignment="1">
      <alignment horizontal="center" vertical="center"/>
    </xf>
    <xf numFmtId="0" fontId="98" fillId="0" borderId="0" xfId="9" applyFont="1" applyAlignment="1">
      <alignment horizontal="center"/>
    </xf>
    <xf numFmtId="0" fontId="1" fillId="0" borderId="66" xfId="23" applyFont="1" applyBorder="1" applyAlignment="1">
      <alignment horizontal="center" vertical="center"/>
    </xf>
    <xf numFmtId="0" fontId="99" fillId="0" borderId="25" xfId="23" quotePrefix="1" applyFont="1" applyBorder="1" applyAlignment="1">
      <alignment vertical="center"/>
    </xf>
    <xf numFmtId="0" fontId="99" fillId="0" borderId="25" xfId="23" applyFont="1" applyBorder="1" applyAlignment="1">
      <alignment vertical="center"/>
    </xf>
    <xf numFmtId="168" fontId="99" fillId="8" borderId="25" xfId="23" applyNumberFormat="1" applyFont="1" applyFill="1" applyBorder="1" applyAlignment="1">
      <alignment horizontal="right" vertical="center"/>
    </xf>
    <xf numFmtId="0" fontId="1" fillId="8" borderId="25" xfId="23" applyFont="1" applyFill="1" applyBorder="1" applyAlignment="1">
      <alignment horizontal="right" vertical="center"/>
    </xf>
    <xf numFmtId="0" fontId="33" fillId="0" borderId="60" xfId="0" applyFont="1" applyFill="1" applyBorder="1" applyAlignment="1">
      <alignment horizontal="justify" vertical="center" wrapText="1"/>
    </xf>
    <xf numFmtId="0" fontId="19" fillId="0" borderId="0" xfId="0" applyFont="1" applyAlignment="1">
      <alignment horizontal="center" wrapText="1"/>
    </xf>
    <xf numFmtId="0" fontId="27" fillId="0" borderId="0" xfId="0" applyFont="1" applyAlignment="1">
      <alignment horizontal="center" wrapText="1"/>
    </xf>
    <xf numFmtId="3" fontId="107" fillId="0" borderId="0" xfId="0" applyNumberFormat="1" applyFont="1" applyAlignment="1">
      <alignment horizontal="right"/>
    </xf>
    <xf numFmtId="0" fontId="40" fillId="0" borderId="0" xfId="0" applyFont="1" applyAlignment="1" applyProtection="1">
      <alignment horizontal="right"/>
    </xf>
    <xf numFmtId="0" fontId="34" fillId="0" borderId="45" xfId="0" applyFont="1" applyBorder="1" applyAlignment="1" applyProtection="1">
      <alignment horizontal="left" vertical="center"/>
    </xf>
    <xf numFmtId="0" fontId="34" fillId="0" borderId="46" xfId="0" applyFont="1" applyBorder="1" applyAlignment="1" applyProtection="1">
      <alignment horizontal="left" vertical="center"/>
    </xf>
    <xf numFmtId="0" fontId="34" fillId="0" borderId="38" xfId="0" applyFont="1" applyBorder="1" applyAlignment="1" applyProtection="1">
      <alignment horizontal="left" vertical="center"/>
    </xf>
    <xf numFmtId="0" fontId="32" fillId="0" borderId="45" xfId="0" applyFont="1" applyBorder="1" applyAlignment="1" applyProtection="1">
      <alignment horizontal="center" vertical="center"/>
    </xf>
    <xf numFmtId="0" fontId="32" fillId="0" borderId="46" xfId="0" applyFont="1" applyBorder="1" applyAlignment="1" applyProtection="1">
      <alignment horizontal="center" vertical="center"/>
    </xf>
    <xf numFmtId="0" fontId="32" fillId="0" borderId="44" xfId="0" applyFont="1" applyBorder="1" applyAlignment="1" applyProtection="1">
      <alignment horizontal="center" vertical="center"/>
    </xf>
    <xf numFmtId="0" fontId="106" fillId="0" borderId="0" xfId="5" applyFont="1" applyFill="1" applyAlignment="1" applyProtection="1">
      <alignment horizontal="right"/>
      <protection locked="0"/>
    </xf>
    <xf numFmtId="0" fontId="77" fillId="0" borderId="39" xfId="10" applyFont="1" applyBorder="1" applyAlignment="1">
      <alignment horizontal="center" vertical="center" wrapText="1"/>
    </xf>
    <xf numFmtId="0" fontId="77" fillId="0" borderId="77" xfId="10" applyFont="1" applyBorder="1" applyAlignment="1">
      <alignment horizontal="center" vertical="center" wrapText="1"/>
    </xf>
    <xf numFmtId="0" fontId="77" fillId="0" borderId="40" xfId="10" applyFont="1" applyBorder="1" applyAlignment="1">
      <alignment horizontal="center" vertical="center" wrapText="1"/>
    </xf>
    <xf numFmtId="0" fontId="77" fillId="0" borderId="55" xfId="10" applyFont="1" applyBorder="1" applyAlignment="1">
      <alignment horizontal="left" vertical="center" wrapText="1"/>
    </xf>
    <xf numFmtId="0" fontId="77" fillId="0" borderId="64" xfId="10" applyFont="1" applyBorder="1" applyAlignment="1">
      <alignment horizontal="left" vertical="center" wrapText="1"/>
    </xf>
    <xf numFmtId="0" fontId="77" fillId="0" borderId="6" xfId="10" applyFont="1" applyBorder="1" applyAlignment="1">
      <alignment horizontal="left" vertical="center" wrapText="1"/>
    </xf>
    <xf numFmtId="0" fontId="77" fillId="0" borderId="52" xfId="10" applyFont="1" applyBorder="1" applyAlignment="1">
      <alignment horizontal="left" vertical="center" wrapText="1"/>
    </xf>
    <xf numFmtId="0" fontId="77" fillId="0" borderId="77" xfId="10" applyFont="1" applyBorder="1" applyAlignment="1">
      <alignment horizontal="left" vertical="center" wrapText="1"/>
    </xf>
    <xf numFmtId="0" fontId="77" fillId="0" borderId="40" xfId="10" applyFont="1" applyBorder="1" applyAlignment="1">
      <alignment horizontal="left" vertical="center" wrapText="1"/>
    </xf>
    <xf numFmtId="0" fontId="77" fillId="0" borderId="45" xfId="10" applyFont="1" applyFill="1" applyBorder="1" applyAlignment="1">
      <alignment horizontal="center" vertical="center" wrapText="1"/>
    </xf>
    <xf numFmtId="0" fontId="77" fillId="0" borderId="46" xfId="10" applyFont="1" applyFill="1" applyBorder="1" applyAlignment="1">
      <alignment horizontal="center" vertical="center" wrapText="1"/>
    </xf>
    <xf numFmtId="0" fontId="77" fillId="0" borderId="44" xfId="10" applyFont="1" applyFill="1" applyBorder="1" applyAlignment="1">
      <alignment horizontal="center" vertical="center" wrapText="1"/>
    </xf>
    <xf numFmtId="0" fontId="77" fillId="0" borderId="61" xfId="10" applyFont="1" applyBorder="1" applyAlignment="1">
      <alignment horizontal="left" vertical="center" wrapText="1"/>
    </xf>
    <xf numFmtId="0" fontId="77" fillId="0" borderId="75" xfId="10" applyFont="1" applyBorder="1" applyAlignment="1">
      <alignment horizontal="left" vertical="center" wrapText="1"/>
    </xf>
    <xf numFmtId="0" fontId="77" fillId="0" borderId="76" xfId="10" applyFont="1" applyBorder="1" applyAlignment="1">
      <alignment horizontal="left" vertical="center" wrapText="1"/>
    </xf>
    <xf numFmtId="0" fontId="84" fillId="0" borderId="0" xfId="10" applyFont="1" applyBorder="1" applyAlignment="1">
      <alignment horizontal="center" vertical="center" wrapText="1"/>
    </xf>
    <xf numFmtId="0" fontId="77" fillId="0" borderId="2" xfId="10" applyFont="1" applyBorder="1" applyAlignment="1">
      <alignment horizontal="left" vertical="center" wrapText="1"/>
    </xf>
    <xf numFmtId="0" fontId="77" fillId="0" borderId="68" xfId="10" applyFont="1" applyBorder="1" applyAlignment="1">
      <alignment horizontal="left" vertical="center" wrapText="1"/>
    </xf>
    <xf numFmtId="0" fontId="77" fillId="0" borderId="37" xfId="10" applyFont="1" applyBorder="1" applyAlignment="1">
      <alignment horizontal="left" vertical="center" wrapText="1"/>
    </xf>
    <xf numFmtId="0" fontId="77" fillId="0" borderId="80" xfId="10" applyFont="1" applyBorder="1" applyAlignment="1">
      <alignment horizontal="left" vertical="center" wrapText="1"/>
    </xf>
    <xf numFmtId="0" fontId="77" fillId="0" borderId="70" xfId="10" applyFont="1" applyBorder="1" applyAlignment="1">
      <alignment horizontal="center" vertical="center" wrapText="1"/>
    </xf>
    <xf numFmtId="0" fontId="77" fillId="0" borderId="54" xfId="10" applyFont="1" applyBorder="1" applyAlignment="1">
      <alignment horizontal="center" vertical="center" wrapText="1"/>
    </xf>
    <xf numFmtId="0" fontId="77" fillId="0" borderId="5" xfId="10" applyFont="1" applyBorder="1" applyAlignment="1">
      <alignment horizontal="center" vertical="center" wrapText="1"/>
    </xf>
    <xf numFmtId="0" fontId="77" fillId="0" borderId="2" xfId="10" applyFont="1" applyBorder="1" applyAlignment="1">
      <alignment horizontal="center" vertical="center" wrapText="1"/>
    </xf>
    <xf numFmtId="0" fontId="77" fillId="0" borderId="7" xfId="10" applyFont="1" applyBorder="1" applyAlignment="1">
      <alignment horizontal="center" vertical="center" wrapText="1"/>
    </xf>
    <xf numFmtId="0" fontId="77" fillId="0" borderId="35" xfId="10" applyFont="1" applyBorder="1" applyAlignment="1">
      <alignment horizontal="left" vertical="center" wrapText="1"/>
    </xf>
    <xf numFmtId="0" fontId="77" fillId="0" borderId="46" xfId="10" applyFont="1" applyBorder="1" applyAlignment="1">
      <alignment horizontal="left" vertical="center" wrapText="1"/>
    </xf>
    <xf numFmtId="0" fontId="77" fillId="0" borderId="44" xfId="10" applyFont="1" applyBorder="1" applyAlignment="1">
      <alignment horizontal="left" vertical="center" wrapText="1"/>
    </xf>
    <xf numFmtId="0" fontId="77" fillId="0" borderId="45" xfId="10" applyFont="1" applyBorder="1" applyAlignment="1">
      <alignment horizontal="center" vertical="center" wrapText="1"/>
    </xf>
    <xf numFmtId="0" fontId="77" fillId="0" borderId="46" xfId="10" applyFont="1" applyBorder="1" applyAlignment="1">
      <alignment horizontal="center" vertical="center" wrapText="1"/>
    </xf>
    <xf numFmtId="0" fontId="77" fillId="0" borderId="38" xfId="10" applyFont="1" applyBorder="1" applyAlignment="1">
      <alignment horizontal="center" vertical="center" wrapText="1"/>
    </xf>
    <xf numFmtId="0" fontId="77" fillId="0" borderId="41" xfId="10" applyFont="1" applyBorder="1" applyAlignment="1">
      <alignment horizontal="center" vertical="center" wrapText="1"/>
    </xf>
    <xf numFmtId="0" fontId="53" fillId="0" borderId="61" xfId="10" applyFont="1" applyBorder="1" applyAlignment="1">
      <alignment horizontal="left" vertical="center" wrapText="1"/>
    </xf>
    <xf numFmtId="0" fontId="53" fillId="0" borderId="76" xfId="10" applyFont="1" applyBorder="1" applyAlignment="1">
      <alignment horizontal="left" vertical="center" wrapText="1"/>
    </xf>
    <xf numFmtId="0" fontId="74" fillId="0" borderId="2" xfId="10" applyFont="1" applyBorder="1" applyAlignment="1">
      <alignment horizontal="center" vertical="center" wrapText="1"/>
    </xf>
    <xf numFmtId="0" fontId="53" fillId="0" borderId="55" xfId="10" applyFont="1" applyBorder="1" applyAlignment="1">
      <alignment horizontal="left" vertical="center" wrapText="1"/>
    </xf>
    <xf numFmtId="0" fontId="53" fillId="0" borderId="6" xfId="10" applyFont="1" applyBorder="1" applyAlignment="1">
      <alignment horizontal="left" vertical="center" wrapText="1"/>
    </xf>
    <xf numFmtId="0" fontId="77" fillId="0" borderId="1" xfId="10" applyFont="1" applyBorder="1" applyAlignment="1">
      <alignment horizontal="center" vertical="center" wrapText="1"/>
    </xf>
    <xf numFmtId="0" fontId="19" fillId="0" borderId="0" xfId="10" applyFont="1" applyFill="1" applyBorder="1" applyAlignment="1" applyProtection="1">
      <alignment horizontal="center" vertical="center"/>
    </xf>
    <xf numFmtId="0" fontId="77" fillId="0" borderId="17" xfId="10" applyFont="1" applyBorder="1" applyAlignment="1">
      <alignment horizontal="center" vertical="center" wrapText="1"/>
    </xf>
    <xf numFmtId="0" fontId="4" fillId="0" borderId="8" xfId="10" applyBorder="1"/>
    <xf numFmtId="0" fontId="4" fillId="0" borderId="10" xfId="10" applyBorder="1"/>
    <xf numFmtId="0" fontId="53" fillId="0" borderId="18" xfId="10" applyFont="1" applyBorder="1" applyAlignment="1">
      <alignment horizontal="center" vertical="center" wrapText="1"/>
    </xf>
    <xf numFmtId="0" fontId="53" fillId="0" borderId="1" xfId="10" applyFont="1" applyBorder="1" applyAlignment="1">
      <alignment horizontal="center" vertical="center" wrapText="1"/>
    </xf>
    <xf numFmtId="0" fontId="53" fillId="0" borderId="4" xfId="10" applyFont="1" applyBorder="1" applyAlignment="1">
      <alignment horizontal="center" vertical="center" wrapText="1"/>
    </xf>
    <xf numFmtId="0" fontId="53" fillId="0" borderId="5" xfId="10" applyFont="1" applyBorder="1" applyAlignment="1">
      <alignment horizontal="left" vertical="center" wrapText="1"/>
    </xf>
    <xf numFmtId="0" fontId="53" fillId="0" borderId="2" xfId="10" applyFont="1" applyBorder="1" applyAlignment="1">
      <alignment horizontal="center" vertical="center" wrapText="1"/>
    </xf>
    <xf numFmtId="0" fontId="53" fillId="0" borderId="7" xfId="10" applyFont="1" applyBorder="1" applyAlignment="1">
      <alignment horizontal="center" vertical="center" wrapText="1"/>
    </xf>
    <xf numFmtId="0" fontId="53" fillId="0" borderId="2" xfId="10" applyFont="1" applyBorder="1" applyAlignment="1">
      <alignment horizontal="left" vertical="center" wrapText="1"/>
    </xf>
    <xf numFmtId="0" fontId="76" fillId="0" borderId="2" xfId="10" applyFont="1" applyBorder="1" applyAlignment="1">
      <alignment horizontal="center" vertical="center" wrapText="1"/>
    </xf>
    <xf numFmtId="0" fontId="76" fillId="0" borderId="32" xfId="10" applyFont="1" applyBorder="1" applyAlignment="1">
      <alignment horizontal="center" vertical="center" wrapText="1"/>
    </xf>
    <xf numFmtId="0" fontId="76" fillId="0" borderId="2" xfId="10" applyFont="1" applyBorder="1" applyAlignment="1">
      <alignment horizontal="left" vertical="center" wrapText="1"/>
    </xf>
    <xf numFmtId="0" fontId="77" fillId="0" borderId="70" xfId="10" applyFont="1" applyFill="1" applyBorder="1" applyAlignment="1">
      <alignment horizontal="center" vertical="center" wrapText="1"/>
    </xf>
    <xf numFmtId="0" fontId="77" fillId="0" borderId="54" xfId="10" applyFont="1" applyFill="1" applyBorder="1" applyAlignment="1">
      <alignment horizontal="center" vertical="center" wrapText="1"/>
    </xf>
    <xf numFmtId="0" fontId="77" fillId="0" borderId="41" xfId="10" applyFont="1" applyFill="1" applyBorder="1" applyAlignment="1">
      <alignment horizontal="center" vertical="center" wrapText="1"/>
    </xf>
    <xf numFmtId="0" fontId="77" fillId="0" borderId="39" xfId="10" applyFont="1" applyFill="1" applyBorder="1" applyAlignment="1">
      <alignment horizontal="center" vertical="center" wrapText="1"/>
    </xf>
    <xf numFmtId="0" fontId="53" fillId="0" borderId="5" xfId="10" applyFont="1" applyFill="1" applyBorder="1" applyAlignment="1">
      <alignment horizontal="center" vertical="center" wrapText="1"/>
    </xf>
    <xf numFmtId="0" fontId="53" fillId="0" borderId="2" xfId="10" applyFont="1" applyFill="1" applyBorder="1" applyAlignment="1">
      <alignment horizontal="center" vertical="center" wrapText="1"/>
    </xf>
    <xf numFmtId="0" fontId="53" fillId="0" borderId="61" xfId="10" applyFont="1" applyFill="1" applyBorder="1" applyAlignment="1">
      <alignment horizontal="left" vertical="center" wrapText="1"/>
    </xf>
    <xf numFmtId="0" fontId="53" fillId="0" borderId="76" xfId="10" applyFont="1" applyFill="1" applyBorder="1" applyAlignment="1">
      <alignment horizontal="left" vertical="center" wrapText="1"/>
    </xf>
  </cellXfs>
  <cellStyles count="24">
    <cellStyle name="Excel Built-in Normal" xfId="12"/>
    <cellStyle name="Excel Built-in Normal 1" xfId="13"/>
    <cellStyle name="Ezres" xfId="1" builtinId="3"/>
    <cellStyle name="Heading" xfId="14"/>
    <cellStyle name="Heading 1" xfId="15"/>
    <cellStyle name="Heading1" xfId="16"/>
    <cellStyle name="Heading1 1" xfId="17"/>
    <cellStyle name="Hiperhivatkozás" xfId="2"/>
    <cellStyle name="Már látott hiperhivatkozás" xfId="3"/>
    <cellStyle name="Normál" xfId="0" builtinId="0"/>
    <cellStyle name="Normál 2" xfId="8"/>
    <cellStyle name="Normál 2 2" xfId="7"/>
    <cellStyle name="Normál 2 2 2" xfId="11"/>
    <cellStyle name="Normál 2 3" xfId="10"/>
    <cellStyle name="Normál 3" xfId="9"/>
    <cellStyle name="Normál 3 2" xfId="23"/>
    <cellStyle name="Normál 4" xfId="18"/>
    <cellStyle name="Normál_2001 évi terv" xfId="6"/>
    <cellStyle name="Normál_KVRENMUNKA" xfId="4"/>
    <cellStyle name="Normál_SEGEDLETEK" xfId="5"/>
    <cellStyle name="Result" xfId="19"/>
    <cellStyle name="Result 1" xfId="20"/>
    <cellStyle name="Result2" xfId="21"/>
    <cellStyle name="Result2 1" xfId="22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1.xml"/><Relationship Id="rId42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externalLink" Target="externalLinks/externalLink4.xml"/><Relationship Id="rId40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kumentumok\Excel\Menyus\P&#233;nz&#252;gyielemz&#233;s\P&#252;modell\M_V01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PERESZ~1\AppData\Local\Temp\DOCUME~1\MOLNAR~1.ZSU\LOCALS~1\Temp\norma_2008\0_eredeti\igeny_kieg_tablak\5_Kieg%20t&#225;bla%20k&#246;zs&#233;geknek%20a%203.%20sz&#225;m&#250;%20mell&#233;klethez_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Dokumentumok\Excel\Menyus\P&#233;nz&#252;gyielemz&#233;s\P&#252;modell\M_V01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kumentumok\Excel\Menyus\P&#233;nz&#252;gyielemz&#233;s\P&#252;modell\M_V01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kumentumok\Excel\Menyus\P&#233;nz&#252;gyielemz&#233;s\P&#252;modell\M_V0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2"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3"/>
      <sheetData sheetId="4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 t="str">
            <v/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5"/>
  <sheetViews>
    <sheetView workbookViewId="0">
      <selection activeCell="A25" sqref="A25"/>
    </sheetView>
  </sheetViews>
  <sheetFormatPr defaultColWidth="9.33203125" defaultRowHeight="12.75" x14ac:dyDescent="0.2"/>
  <cols>
    <col min="1" max="1" width="206.5" style="485" customWidth="1"/>
    <col min="2" max="16384" width="9.33203125" style="485"/>
  </cols>
  <sheetData>
    <row r="1" spans="1:1" s="484" customFormat="1" ht="15" x14ac:dyDescent="0.25">
      <c r="A1" s="484" t="s">
        <v>414</v>
      </c>
    </row>
    <row r="2" spans="1:1" s="484" customFormat="1" ht="15" x14ac:dyDescent="0.25">
      <c r="A2" s="484" t="s">
        <v>415</v>
      </c>
    </row>
    <row r="3" spans="1:1" s="484" customFormat="1" ht="15" x14ac:dyDescent="0.25">
      <c r="A3" s="484" t="s">
        <v>416</v>
      </c>
    </row>
    <row r="4" spans="1:1" s="484" customFormat="1" ht="15" x14ac:dyDescent="0.25">
      <c r="A4" s="484" t="s">
        <v>417</v>
      </c>
    </row>
    <row r="5" spans="1:1" s="484" customFormat="1" ht="15" x14ac:dyDescent="0.25">
      <c r="A5" s="484" t="s">
        <v>418</v>
      </c>
    </row>
    <row r="6" spans="1:1" s="484" customFormat="1" ht="15" x14ac:dyDescent="0.25">
      <c r="A6" s="484" t="s">
        <v>419</v>
      </c>
    </row>
    <row r="7" spans="1:1" s="484" customFormat="1" ht="15" x14ac:dyDescent="0.25">
      <c r="A7" s="484" t="s">
        <v>420</v>
      </c>
    </row>
    <row r="8" spans="1:1" s="484" customFormat="1" ht="15" x14ac:dyDescent="0.25">
      <c r="A8" s="484" t="s">
        <v>421</v>
      </c>
    </row>
    <row r="9" spans="1:1" s="484" customFormat="1" ht="15" x14ac:dyDescent="0.25">
      <c r="A9" s="484" t="s">
        <v>422</v>
      </c>
    </row>
    <row r="10" spans="1:1" s="484" customFormat="1" ht="15" x14ac:dyDescent="0.25">
      <c r="A10" s="484" t="s">
        <v>423</v>
      </c>
    </row>
    <row r="11" spans="1:1" s="484" customFormat="1" ht="15" x14ac:dyDescent="0.25">
      <c r="A11" s="484" t="s">
        <v>424</v>
      </c>
    </row>
    <row r="12" spans="1:1" s="484" customFormat="1" ht="15" x14ac:dyDescent="0.25">
      <c r="A12" s="484" t="s">
        <v>425</v>
      </c>
    </row>
    <row r="13" spans="1:1" s="484" customFormat="1" ht="15" x14ac:dyDescent="0.25">
      <c r="A13" s="484" t="s">
        <v>426</v>
      </c>
    </row>
    <row r="14" spans="1:1" s="484" customFormat="1" ht="15" x14ac:dyDescent="0.25">
      <c r="A14" s="484" t="s">
        <v>427</v>
      </c>
    </row>
    <row r="15" spans="1:1" s="484" customFormat="1" ht="15" x14ac:dyDescent="0.25">
      <c r="A15" s="484" t="s">
        <v>428</v>
      </c>
    </row>
    <row r="16" spans="1:1" s="484" customFormat="1" ht="15" x14ac:dyDescent="0.25">
      <c r="A16" s="484" t="s">
        <v>429</v>
      </c>
    </row>
    <row r="17" spans="1:1" s="484" customFormat="1" ht="15" x14ac:dyDescent="0.25">
      <c r="A17" s="484" t="s">
        <v>430</v>
      </c>
    </row>
    <row r="18" spans="1:1" s="484" customFormat="1" ht="15" x14ac:dyDescent="0.25">
      <c r="A18" s="484" t="s">
        <v>431</v>
      </c>
    </row>
    <row r="19" spans="1:1" s="484" customFormat="1" ht="15" x14ac:dyDescent="0.25">
      <c r="A19" s="484" t="s">
        <v>432</v>
      </c>
    </row>
    <row r="20" spans="1:1" s="484" customFormat="1" ht="15" x14ac:dyDescent="0.25">
      <c r="A20" s="484" t="s">
        <v>433</v>
      </c>
    </row>
    <row r="21" spans="1:1" s="484" customFormat="1" ht="15" x14ac:dyDescent="0.25">
      <c r="A21" s="484" t="s">
        <v>434</v>
      </c>
    </row>
    <row r="22" spans="1:1" s="484" customFormat="1" ht="15" x14ac:dyDescent="0.25">
      <c r="A22" s="484" t="s">
        <v>435</v>
      </c>
    </row>
    <row r="23" spans="1:1" s="484" customFormat="1" ht="15" x14ac:dyDescent="0.25">
      <c r="A23" s="484" t="s">
        <v>436</v>
      </c>
    </row>
    <row r="24" spans="1:1" s="484" customFormat="1" ht="15" x14ac:dyDescent="0.25">
      <c r="A24" s="484" t="s">
        <v>437</v>
      </c>
    </row>
    <row r="25" spans="1:1" s="484" customFormat="1" ht="15" x14ac:dyDescent="0.25">
      <c r="A25" s="484" t="s">
        <v>438</v>
      </c>
    </row>
    <row r="26" spans="1:1" s="484" customFormat="1" ht="15" x14ac:dyDescent="0.25">
      <c r="A26" s="484" t="s">
        <v>439</v>
      </c>
    </row>
    <row r="27" spans="1:1" s="484" customFormat="1" ht="15" x14ac:dyDescent="0.25">
      <c r="A27" s="484" t="s">
        <v>440</v>
      </c>
    </row>
    <row r="28" spans="1:1" s="484" customFormat="1" ht="15" x14ac:dyDescent="0.25">
      <c r="A28" s="484" t="s">
        <v>441</v>
      </c>
    </row>
    <row r="29" spans="1:1" s="484" customFormat="1" ht="15" x14ac:dyDescent="0.25">
      <c r="A29" s="484" t="s">
        <v>442</v>
      </c>
    </row>
    <row r="30" spans="1:1" s="484" customFormat="1" ht="15" x14ac:dyDescent="0.25">
      <c r="A30" s="484" t="s">
        <v>443</v>
      </c>
    </row>
    <row r="31" spans="1:1" s="484" customFormat="1" ht="15" x14ac:dyDescent="0.25">
      <c r="A31" s="484" t="s">
        <v>444</v>
      </c>
    </row>
    <row r="32" spans="1:1" s="484" customFormat="1" ht="15" x14ac:dyDescent="0.25">
      <c r="A32" s="484" t="s">
        <v>445</v>
      </c>
    </row>
    <row r="33" spans="1:1" s="484" customFormat="1" ht="15" x14ac:dyDescent="0.25">
      <c r="A33" s="484" t="s">
        <v>446</v>
      </c>
    </row>
    <row r="34" spans="1:1" s="484" customFormat="1" ht="15" x14ac:dyDescent="0.25">
      <c r="A34" s="484" t="s">
        <v>447</v>
      </c>
    </row>
    <row r="35" spans="1:1" s="484" customFormat="1" ht="15" x14ac:dyDescent="0.25">
      <c r="A35" s="484" t="s">
        <v>448</v>
      </c>
    </row>
  </sheetData>
  <phoneticPr fontId="33" type="noConversion"/>
  <pageMargins left="0.7" right="0.7" top="0.75" bottom="0.75" header="0.3" footer="0.3"/>
  <pageSetup paperSize="9" orientation="portrait" horizont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9"/>
  <sheetViews>
    <sheetView workbookViewId="0">
      <selection activeCell="C25" sqref="C25"/>
    </sheetView>
  </sheetViews>
  <sheetFormatPr defaultRowHeight="12.75" x14ac:dyDescent="0.2"/>
  <cols>
    <col min="1" max="1" width="46.33203125" customWidth="1"/>
    <col min="2" max="2" width="13.83203125" customWidth="1"/>
    <col min="3" max="3" width="66.1640625" customWidth="1"/>
    <col min="4" max="5" width="13.83203125" customWidth="1"/>
  </cols>
  <sheetData>
    <row r="1" spans="1:5" ht="18.75" x14ac:dyDescent="0.3">
      <c r="A1" s="128" t="s">
        <v>96</v>
      </c>
      <c r="E1" s="131" t="s">
        <v>103</v>
      </c>
    </row>
    <row r="3" spans="1:5" x14ac:dyDescent="0.2">
      <c r="A3" s="136"/>
      <c r="B3" s="137"/>
      <c r="C3" s="136"/>
      <c r="D3" s="139"/>
      <c r="E3" s="137"/>
    </row>
    <row r="4" spans="1:5" ht="15.75" x14ac:dyDescent="0.25">
      <c r="A4" s="93" t="s">
        <v>395</v>
      </c>
      <c r="B4" s="138"/>
      <c r="C4" s="147"/>
      <c r="D4" s="139"/>
      <c r="E4" s="137"/>
    </row>
    <row r="5" spans="1:5" x14ac:dyDescent="0.2">
      <c r="A5" s="136"/>
      <c r="B5" s="137"/>
      <c r="C5" s="136"/>
      <c r="D5" s="139"/>
      <c r="E5" s="137"/>
    </row>
    <row r="6" spans="1:5" x14ac:dyDescent="0.2">
      <c r="A6" s="136" t="s">
        <v>194</v>
      </c>
      <c r="B6" s="137" t="e">
        <f>+'1.1.sz.mell.'!#REF!</f>
        <v>#REF!</v>
      </c>
      <c r="C6" s="136" t="s">
        <v>402</v>
      </c>
      <c r="D6" s="139" t="e">
        <f>+'2.1.sz.mell  '!#REF!+'2.2.sz.mell  '!#REF!</f>
        <v>#REF!</v>
      </c>
      <c r="E6" s="137" t="e">
        <f t="shared" ref="E6:E15" si="0">+B6-D6</f>
        <v>#REF!</v>
      </c>
    </row>
    <row r="7" spans="1:5" x14ac:dyDescent="0.2">
      <c r="A7" s="136" t="s">
        <v>97</v>
      </c>
      <c r="B7" s="137" t="e">
        <f>+'1.1.sz.mell.'!#REF!</f>
        <v>#REF!</v>
      </c>
      <c r="C7" s="136" t="s">
        <v>403</v>
      </c>
      <c r="D7" s="139" t="e">
        <f>+'2.1.sz.mell  '!#REF!+'2.2.sz.mell  '!#REF!</f>
        <v>#REF!</v>
      </c>
      <c r="E7" s="137" t="e">
        <f t="shared" si="0"/>
        <v>#REF!</v>
      </c>
    </row>
    <row r="8" spans="1:5" x14ac:dyDescent="0.2">
      <c r="A8" s="136" t="s">
        <v>393</v>
      </c>
      <c r="B8" s="137" t="e">
        <f>+'1.1.sz.mell.'!#REF!</f>
        <v>#REF!</v>
      </c>
      <c r="C8" s="136" t="s">
        <v>404</v>
      </c>
      <c r="D8" s="139" t="e">
        <f>+'2.1.sz.mell  '!#REF!+'2.2.sz.mell  '!#REF!</f>
        <v>#REF!</v>
      </c>
      <c r="E8" s="137" t="e">
        <f t="shared" si="0"/>
        <v>#REF!</v>
      </c>
    </row>
    <row r="9" spans="1:5" x14ac:dyDescent="0.2">
      <c r="A9" s="136"/>
      <c r="B9" s="137"/>
      <c r="C9" s="136"/>
      <c r="D9" s="139"/>
      <c r="E9" s="137"/>
    </row>
    <row r="10" spans="1:5" x14ac:dyDescent="0.2">
      <c r="A10" s="136"/>
      <c r="B10" s="137"/>
      <c r="C10" s="136"/>
      <c r="D10" s="139"/>
      <c r="E10" s="137"/>
    </row>
    <row r="11" spans="1:5" ht="15.75" x14ac:dyDescent="0.25">
      <c r="A11" s="93" t="s">
        <v>396</v>
      </c>
      <c r="B11" s="138"/>
      <c r="C11" s="147"/>
      <c r="D11" s="139"/>
      <c r="E11" s="137"/>
    </row>
    <row r="12" spans="1:5" x14ac:dyDescent="0.2">
      <c r="A12" s="136"/>
      <c r="B12" s="137"/>
      <c r="C12" s="136"/>
      <c r="D12" s="139"/>
      <c r="E12" s="137"/>
    </row>
    <row r="13" spans="1:5" x14ac:dyDescent="0.2">
      <c r="A13" s="136" t="s">
        <v>121</v>
      </c>
      <c r="B13" s="137" t="e">
        <f>+'1.1.sz.mell.'!#REF!</f>
        <v>#REF!</v>
      </c>
      <c r="C13" s="136" t="s">
        <v>405</v>
      </c>
      <c r="D13" s="139" t="e">
        <f>+'2.1.sz.mell  '!#REF!+'2.2.sz.mell  '!#REF!</f>
        <v>#REF!</v>
      </c>
      <c r="E13" s="137" t="e">
        <f t="shared" si="0"/>
        <v>#REF!</v>
      </c>
    </row>
    <row r="14" spans="1:5" x14ac:dyDescent="0.2">
      <c r="A14" s="136" t="s">
        <v>98</v>
      </c>
      <c r="B14" s="137" t="e">
        <f>+'1.1.sz.mell.'!#REF!</f>
        <v>#REF!</v>
      </c>
      <c r="C14" s="136" t="s">
        <v>406</v>
      </c>
      <c r="D14" s="139" t="e">
        <f>+'2.1.sz.mell  '!#REF!+'2.2.sz.mell  '!#REF!</f>
        <v>#REF!</v>
      </c>
      <c r="E14" s="137" t="e">
        <f t="shared" si="0"/>
        <v>#REF!</v>
      </c>
    </row>
    <row r="15" spans="1:5" x14ac:dyDescent="0.2">
      <c r="A15" s="136" t="s">
        <v>394</v>
      </c>
      <c r="B15" s="137" t="e">
        <f>+'1.1.sz.mell.'!#REF!</f>
        <v>#REF!</v>
      </c>
      <c r="C15" s="136" t="s">
        <v>407</v>
      </c>
      <c r="D15" s="139" t="e">
        <f>+'2.1.sz.mell  '!#REF!+'2.2.sz.mell  '!#REF!</f>
        <v>#REF!</v>
      </c>
      <c r="E15" s="137" t="e">
        <f t="shared" si="0"/>
        <v>#REF!</v>
      </c>
    </row>
    <row r="16" spans="1:5" x14ac:dyDescent="0.2">
      <c r="A16" s="129"/>
      <c r="B16" s="129"/>
      <c r="C16" s="136"/>
      <c r="D16" s="139"/>
      <c r="E16" s="130"/>
    </row>
    <row r="17" spans="1:5" x14ac:dyDescent="0.2">
      <c r="A17" s="129"/>
      <c r="B17" s="129"/>
      <c r="C17" s="129"/>
      <c r="D17" s="129"/>
      <c r="E17" s="129"/>
    </row>
    <row r="18" spans="1:5" x14ac:dyDescent="0.2">
      <c r="A18" s="129"/>
      <c r="B18" s="129"/>
      <c r="C18" s="129"/>
      <c r="D18" s="129"/>
      <c r="E18" s="129"/>
    </row>
    <row r="19" spans="1:5" x14ac:dyDescent="0.2">
      <c r="A19" s="129"/>
      <c r="B19" s="129"/>
      <c r="C19" s="129"/>
      <c r="D19" s="129"/>
      <c r="E19" s="129"/>
    </row>
  </sheetData>
  <sheetProtection sheet="1"/>
  <phoneticPr fontId="33" type="noConversion"/>
  <conditionalFormatting sqref="E3:E15">
    <cfRule type="cellIs" dxfId="2" priority="1" stopIfTrue="1" operator="notEqual">
      <formula>0</formula>
    </cfRule>
  </conditionalFormatting>
  <pageMargins left="0.79" right="0.56999999999999995" top="0.88" bottom="0.66" header="0.5" footer="0.5"/>
  <pageSetup paperSize="9" scale="95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G11"/>
  <sheetViews>
    <sheetView view="pageLayout" zoomScaleNormal="120" zoomScaleSheetLayoutView="100" workbookViewId="0">
      <selection activeCell="C3" sqref="C3:E3"/>
    </sheetView>
  </sheetViews>
  <sheetFormatPr defaultColWidth="9.33203125" defaultRowHeight="15" x14ac:dyDescent="0.25"/>
  <cols>
    <col min="1" max="1" width="5.6640625" style="150" customWidth="1"/>
    <col min="2" max="2" width="43.1640625" style="150" bestFit="1" customWidth="1"/>
    <col min="3" max="6" width="14" style="150" customWidth="1"/>
    <col min="7" max="16384" width="9.33203125" style="150"/>
  </cols>
  <sheetData>
    <row r="1" spans="1:7" ht="33" customHeight="1" x14ac:dyDescent="0.25">
      <c r="A1" s="1211" t="s">
        <v>1050</v>
      </c>
      <c r="B1" s="1211"/>
      <c r="C1" s="1211"/>
      <c r="D1" s="1211"/>
      <c r="E1" s="1211"/>
      <c r="F1" s="1211"/>
    </row>
    <row r="2" spans="1:7" ht="15.95" customHeight="1" thickBot="1" x14ac:dyDescent="0.3">
      <c r="A2" s="151"/>
      <c r="B2" s="151"/>
      <c r="C2" s="1212"/>
      <c r="D2" s="1212"/>
      <c r="E2" s="1219" t="s">
        <v>923</v>
      </c>
      <c r="F2" s="1219"/>
      <c r="G2" s="157"/>
    </row>
    <row r="3" spans="1:7" ht="63" customHeight="1" x14ac:dyDescent="0.25">
      <c r="A3" s="1215" t="s">
        <v>883</v>
      </c>
      <c r="B3" s="1217" t="s">
        <v>198</v>
      </c>
      <c r="C3" s="1217" t="s">
        <v>397</v>
      </c>
      <c r="D3" s="1217"/>
      <c r="E3" s="1217"/>
      <c r="F3" s="1213" t="s">
        <v>370</v>
      </c>
    </row>
    <row r="4" spans="1:7" ht="15.75" thickBot="1" x14ac:dyDescent="0.3">
      <c r="A4" s="1216"/>
      <c r="B4" s="1218"/>
      <c r="C4" s="752" t="s">
        <v>979</v>
      </c>
      <c r="D4" s="752" t="s">
        <v>1039</v>
      </c>
      <c r="E4" s="752" t="s">
        <v>1049</v>
      </c>
      <c r="F4" s="1214"/>
    </row>
    <row r="5" spans="1:7" ht="15.75" thickBot="1" x14ac:dyDescent="0.3">
      <c r="A5" s="154">
        <v>1</v>
      </c>
      <c r="B5" s="155">
        <v>2</v>
      </c>
      <c r="C5" s="155">
        <v>3</v>
      </c>
      <c r="D5" s="155">
        <v>4</v>
      </c>
      <c r="E5" s="155">
        <v>5</v>
      </c>
      <c r="F5" s="156">
        <v>6</v>
      </c>
    </row>
    <row r="6" spans="1:7" x14ac:dyDescent="0.25">
      <c r="A6" s="153" t="s">
        <v>885</v>
      </c>
      <c r="B6" s="181"/>
      <c r="C6" s="182"/>
      <c r="D6" s="182"/>
      <c r="E6" s="182"/>
      <c r="F6" s="160">
        <f>SUM(C6:E6)</f>
        <v>0</v>
      </c>
    </row>
    <row r="7" spans="1:7" x14ac:dyDescent="0.25">
      <c r="A7" s="152" t="s">
        <v>886</v>
      </c>
      <c r="B7" s="183"/>
      <c r="C7" s="184"/>
      <c r="D7" s="184"/>
      <c r="E7" s="184"/>
      <c r="F7" s="161">
        <f>SUM(C7:E7)</f>
        <v>0</v>
      </c>
    </row>
    <row r="8" spans="1:7" x14ac:dyDescent="0.25">
      <c r="A8" s="152" t="s">
        <v>887</v>
      </c>
      <c r="B8" s="183"/>
      <c r="C8" s="184"/>
      <c r="D8" s="184"/>
      <c r="E8" s="184"/>
      <c r="F8" s="161">
        <f>SUM(C8:E8)</f>
        <v>0</v>
      </c>
    </row>
    <row r="9" spans="1:7" x14ac:dyDescent="0.25">
      <c r="A9" s="152" t="s">
        <v>888</v>
      </c>
      <c r="B9" s="183"/>
      <c r="C9" s="184"/>
      <c r="D9" s="184"/>
      <c r="E9" s="184"/>
      <c r="F9" s="161">
        <f>SUM(C9:E9)</f>
        <v>0</v>
      </c>
    </row>
    <row r="10" spans="1:7" ht="15.75" thickBot="1" x14ac:dyDescent="0.3">
      <c r="A10" s="158" t="s">
        <v>889</v>
      </c>
      <c r="B10" s="185"/>
      <c r="C10" s="186"/>
      <c r="D10" s="186"/>
      <c r="E10" s="186"/>
      <c r="F10" s="161">
        <f>SUM(C10:E10)</f>
        <v>0</v>
      </c>
    </row>
    <row r="11" spans="1:7" ht="15.75" thickBot="1" x14ac:dyDescent="0.3">
      <c r="A11" s="154" t="s">
        <v>890</v>
      </c>
      <c r="B11" s="159" t="s">
        <v>200</v>
      </c>
      <c r="C11" s="162">
        <f>SUM(C6:C10)</f>
        <v>0</v>
      </c>
      <c r="D11" s="162">
        <f>SUM(D6:D10)</f>
        <v>0</v>
      </c>
      <c r="E11" s="162">
        <f>SUM(E6:E10)</f>
        <v>0</v>
      </c>
      <c r="F11" s="163">
        <f>SUM(F6:F10)</f>
        <v>0</v>
      </c>
    </row>
  </sheetData>
  <mergeCells count="7">
    <mergeCell ref="A1:F1"/>
    <mergeCell ref="C2:D2"/>
    <mergeCell ref="F3:F4"/>
    <mergeCell ref="A3:A4"/>
    <mergeCell ref="B3:B4"/>
    <mergeCell ref="C3:E3"/>
    <mergeCell ref="E2:F2"/>
  </mergeCells>
  <phoneticPr fontId="0" type="noConversion"/>
  <printOptions horizontalCentered="1"/>
  <pageMargins left="0.78740157480314965" right="0.78740157480314965" top="1.3779527559055118" bottom="0.98425196850393704" header="0.78740157480314965" footer="0.78740157480314965"/>
  <pageSetup paperSize="9" scale="91" orientation="portrait" r:id="rId1"/>
  <headerFooter alignWithMargins="0">
    <oddHeader>&amp;R&amp;"Times New Roman CE,Félkövér dőlt"&amp;11 &amp;"Times New Roman CE,Félkövér"3. melléklet a 1/2018. (II. 16.) önkormányzati rendelethez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F12"/>
  <sheetViews>
    <sheetView view="pageLayout" zoomScaleNormal="120" zoomScaleSheetLayoutView="100" workbookViewId="0">
      <selection activeCell="F10" sqref="F10"/>
    </sheetView>
  </sheetViews>
  <sheetFormatPr defaultColWidth="9.33203125" defaultRowHeight="15" x14ac:dyDescent="0.25"/>
  <cols>
    <col min="1" max="1" width="5.6640625" style="150" customWidth="1"/>
    <col min="2" max="2" width="68.6640625" style="150" customWidth="1"/>
    <col min="3" max="3" width="11.5" style="150" hidden="1" customWidth="1"/>
    <col min="4" max="4" width="11.1640625" style="150" bestFit="1" customWidth="1"/>
    <col min="5" max="5" width="11.1640625" style="150" customWidth="1"/>
    <col min="6" max="6" width="14" style="150" bestFit="1" customWidth="1"/>
    <col min="7" max="16384" width="9.33203125" style="150"/>
  </cols>
  <sheetData>
    <row r="1" spans="1:6" ht="33" customHeight="1" x14ac:dyDescent="0.25">
      <c r="A1" s="1211" t="s">
        <v>571</v>
      </c>
      <c r="B1" s="1211"/>
      <c r="C1" s="1211"/>
      <c r="D1" s="1211"/>
      <c r="E1" s="1211"/>
      <c r="F1" s="1211"/>
    </row>
    <row r="2" spans="1:6" ht="15.95" customHeight="1" thickBot="1" x14ac:dyDescent="0.3">
      <c r="A2" s="151"/>
      <c r="B2" s="151"/>
      <c r="C2" s="164"/>
      <c r="D2" s="164"/>
      <c r="E2" s="164"/>
      <c r="F2" s="164" t="s">
        <v>923</v>
      </c>
    </row>
    <row r="3" spans="1:6" ht="26.25" customHeight="1" thickBot="1" x14ac:dyDescent="0.3">
      <c r="A3" s="187" t="s">
        <v>883</v>
      </c>
      <c r="B3" s="495" t="s">
        <v>195</v>
      </c>
      <c r="C3" s="735" t="s">
        <v>941</v>
      </c>
      <c r="D3" s="729" t="s">
        <v>1021</v>
      </c>
      <c r="E3" s="729" t="s">
        <v>1040</v>
      </c>
      <c r="F3" s="730" t="s">
        <v>1078</v>
      </c>
    </row>
    <row r="4" spans="1:6" ht="15.75" thickBot="1" x14ac:dyDescent="0.3">
      <c r="A4" s="188">
        <v>1</v>
      </c>
      <c r="B4" s="496">
        <v>2</v>
      </c>
      <c r="C4" s="188">
        <v>3</v>
      </c>
      <c r="D4" s="189">
        <v>4</v>
      </c>
      <c r="E4" s="189">
        <v>4</v>
      </c>
      <c r="F4" s="190">
        <v>5</v>
      </c>
    </row>
    <row r="5" spans="1:6" x14ac:dyDescent="0.25">
      <c r="A5" s="191" t="s">
        <v>885</v>
      </c>
      <c r="B5" s="731" t="s">
        <v>928</v>
      </c>
      <c r="C5" s="736">
        <v>87700</v>
      </c>
      <c r="D5" s="737">
        <f>'8. sz. mell'!D10</f>
        <v>107000</v>
      </c>
      <c r="E5" s="737">
        <v>97000</v>
      </c>
      <c r="F5" s="738">
        <v>97000</v>
      </c>
    </row>
    <row r="6" spans="1:6" ht="24.75" x14ac:dyDescent="0.25">
      <c r="A6" s="192" t="s">
        <v>886</v>
      </c>
      <c r="B6" s="732" t="s">
        <v>371</v>
      </c>
      <c r="C6" s="739">
        <v>414</v>
      </c>
      <c r="D6" s="740">
        <f>'8. sz. mell'!D17</f>
        <v>15033</v>
      </c>
      <c r="E6" s="740">
        <v>15000</v>
      </c>
      <c r="F6" s="741">
        <v>15000</v>
      </c>
    </row>
    <row r="7" spans="1:6" x14ac:dyDescent="0.25">
      <c r="A7" s="192" t="s">
        <v>887</v>
      </c>
      <c r="B7" s="733" t="s">
        <v>201</v>
      </c>
      <c r="C7" s="739">
        <v>2816</v>
      </c>
      <c r="D7" s="742"/>
      <c r="E7" s="742"/>
      <c r="F7" s="741"/>
    </row>
    <row r="8" spans="1:6" ht="24.75" x14ac:dyDescent="0.25">
      <c r="A8" s="192" t="s">
        <v>888</v>
      </c>
      <c r="B8" s="733" t="s">
        <v>373</v>
      </c>
      <c r="C8" s="739">
        <v>0</v>
      </c>
      <c r="D8" s="742"/>
      <c r="E8" s="742"/>
      <c r="F8" s="741"/>
    </row>
    <row r="9" spans="1:6" x14ac:dyDescent="0.25">
      <c r="A9" s="193" t="s">
        <v>889</v>
      </c>
      <c r="B9" s="733" t="s">
        <v>372</v>
      </c>
      <c r="C9" s="739">
        <v>0</v>
      </c>
      <c r="D9" s="742">
        <f>'8. sz. mell'!D12</f>
        <v>3100</v>
      </c>
      <c r="E9" s="742">
        <v>3100</v>
      </c>
      <c r="F9" s="741">
        <v>3100</v>
      </c>
    </row>
    <row r="10" spans="1:6" ht="15.75" thickBot="1" x14ac:dyDescent="0.3">
      <c r="A10" s="192" t="s">
        <v>890</v>
      </c>
      <c r="B10" s="734" t="s">
        <v>196</v>
      </c>
      <c r="C10" s="743">
        <v>0</v>
      </c>
      <c r="D10" s="744"/>
      <c r="E10" s="744"/>
      <c r="F10" s="745"/>
    </row>
    <row r="11" spans="1:6" ht="15.75" thickBot="1" x14ac:dyDescent="0.3">
      <c r="A11" s="1220" t="s">
        <v>202</v>
      </c>
      <c r="B11" s="1221"/>
      <c r="C11" s="746">
        <v>90930</v>
      </c>
      <c r="D11" s="747">
        <f>SUM(D5:D10)</f>
        <v>125133</v>
      </c>
      <c r="E11" s="747">
        <f>SUM(E5:E10)</f>
        <v>115100</v>
      </c>
      <c r="F11" s="748">
        <f>SUM(F5:F10)</f>
        <v>115100</v>
      </c>
    </row>
    <row r="12" spans="1:6" ht="23.25" customHeight="1" x14ac:dyDescent="0.25">
      <c r="A12" s="1222" t="s">
        <v>238</v>
      </c>
      <c r="B12" s="1222"/>
      <c r="C12" s="1222"/>
    </row>
  </sheetData>
  <mergeCells count="3">
    <mergeCell ref="A11:B11"/>
    <mergeCell ref="A12:C12"/>
    <mergeCell ref="A1:F1"/>
  </mergeCells>
  <phoneticPr fontId="33" type="noConversion"/>
  <printOptions horizontalCentered="1"/>
  <pageMargins left="0.78740157480314965" right="0.78740157480314965" top="1.3779527559055118" bottom="0.98425196850393704" header="0.78740157480314965" footer="0.78740157480314965"/>
  <pageSetup paperSize="9" scale="85" orientation="portrait" r:id="rId1"/>
  <headerFooter alignWithMargins="0">
    <oddHeader>&amp;R&amp;"Times New Roman CE,Félkövér"&amp;11 4. melléklet a 1/2018. (II. 16.) önkormányzati rendelethez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E31"/>
  <sheetViews>
    <sheetView view="pageLayout" zoomScaleNormal="100" zoomScaleSheetLayoutView="100" workbookViewId="0">
      <selection activeCell="B26" sqref="B26"/>
    </sheetView>
  </sheetViews>
  <sheetFormatPr defaultColWidth="9.33203125" defaultRowHeight="12.75" x14ac:dyDescent="0.2"/>
  <cols>
    <col min="1" max="1" width="48.6640625" style="768" customWidth="1"/>
    <col min="2" max="2" width="37" style="767" customWidth="1"/>
    <col min="3" max="3" width="12.6640625" style="779" customWidth="1"/>
    <col min="4" max="4" width="21.1640625" style="681" customWidth="1"/>
    <col min="5" max="5" width="21.1640625" style="44" customWidth="1"/>
    <col min="6" max="6" width="12.83203125" style="44" customWidth="1"/>
    <col min="7" max="7" width="13.83203125" style="44" customWidth="1"/>
    <col min="8" max="16384" width="9.33203125" style="44"/>
  </cols>
  <sheetData>
    <row r="1" spans="1:5" ht="24.75" customHeight="1" x14ac:dyDescent="0.2">
      <c r="A1" s="1225" t="s">
        <v>977</v>
      </c>
      <c r="B1" s="1225"/>
      <c r="C1" s="1225"/>
      <c r="D1" s="1225"/>
      <c r="E1" s="1225"/>
    </row>
    <row r="2" spans="1:5" ht="23.25" customHeight="1" thickBot="1" x14ac:dyDescent="0.3">
      <c r="B2" s="765"/>
      <c r="C2" s="775"/>
      <c r="E2" s="769" t="s">
        <v>1045</v>
      </c>
    </row>
    <row r="3" spans="1:5" s="47" customFormat="1" ht="48.75" customHeight="1" thickBot="1" x14ac:dyDescent="0.25">
      <c r="A3" s="1223" t="s">
        <v>14</v>
      </c>
      <c r="B3" s="1224"/>
      <c r="C3" s="770" t="s">
        <v>974</v>
      </c>
      <c r="D3" s="1111" t="s">
        <v>1175</v>
      </c>
      <c r="E3" s="804" t="s">
        <v>1174</v>
      </c>
    </row>
    <row r="4" spans="1:5" s="50" customFormat="1" ht="15" customHeight="1" thickBot="1" x14ac:dyDescent="0.25">
      <c r="A4" s="1223">
        <v>1</v>
      </c>
      <c r="B4" s="1224"/>
      <c r="C4" s="970">
        <v>2</v>
      </c>
      <c r="D4" s="1105">
        <v>3</v>
      </c>
      <c r="E4" s="803">
        <v>4</v>
      </c>
    </row>
    <row r="5" spans="1:5" s="50" customFormat="1" ht="15" customHeight="1" x14ac:dyDescent="0.2">
      <c r="A5" s="985" t="s">
        <v>1047</v>
      </c>
      <c r="B5" s="986" t="s">
        <v>1043</v>
      </c>
      <c r="C5" s="987">
        <v>2018</v>
      </c>
      <c r="D5" s="1106">
        <v>800000</v>
      </c>
      <c r="E5" s="988">
        <v>800000</v>
      </c>
    </row>
    <row r="6" spans="1:5" s="50" customFormat="1" ht="15" customHeight="1" x14ac:dyDescent="0.2">
      <c r="A6" s="989" t="s">
        <v>1076</v>
      </c>
      <c r="B6" s="749" t="s">
        <v>1095</v>
      </c>
      <c r="C6" s="969">
        <v>2018</v>
      </c>
      <c r="D6" s="1107">
        <v>800000</v>
      </c>
      <c r="E6" s="1187">
        <f>800000+1037000</f>
        <v>1837000</v>
      </c>
    </row>
    <row r="7" spans="1:5" ht="15" customHeight="1" x14ac:dyDescent="0.2">
      <c r="A7" s="989" t="s">
        <v>1108</v>
      </c>
      <c r="B7" s="750" t="s">
        <v>1104</v>
      </c>
      <c r="C7" s="969">
        <v>2018</v>
      </c>
      <c r="D7" s="1107">
        <v>200000</v>
      </c>
      <c r="E7" s="990">
        <v>200000</v>
      </c>
    </row>
    <row r="8" spans="1:5" ht="15" customHeight="1" x14ac:dyDescent="0.2">
      <c r="A8" s="989" t="s">
        <v>1108</v>
      </c>
      <c r="B8" s="750" t="s">
        <v>966</v>
      </c>
      <c r="C8" s="969">
        <v>2018</v>
      </c>
      <c r="D8" s="1107">
        <v>3000000</v>
      </c>
      <c r="E8" s="990">
        <v>3000000</v>
      </c>
    </row>
    <row r="9" spans="1:5" ht="15" customHeight="1" x14ac:dyDescent="0.2">
      <c r="A9" s="991" t="s">
        <v>1110</v>
      </c>
      <c r="B9" s="750" t="s">
        <v>1111</v>
      </c>
      <c r="C9" s="969">
        <v>2018</v>
      </c>
      <c r="D9" s="1107">
        <v>3000000</v>
      </c>
      <c r="E9" s="990">
        <v>3000000</v>
      </c>
    </row>
    <row r="10" spans="1:5" ht="27" customHeight="1" x14ac:dyDescent="0.2">
      <c r="A10" s="991" t="s">
        <v>972</v>
      </c>
      <c r="B10" s="750" t="s">
        <v>1112</v>
      </c>
      <c r="C10" s="969">
        <v>2018</v>
      </c>
      <c r="D10" s="1107">
        <v>2000000</v>
      </c>
      <c r="E10" s="990">
        <v>2000000</v>
      </c>
    </row>
    <row r="11" spans="1:5" ht="15.95" customHeight="1" x14ac:dyDescent="0.2">
      <c r="A11" s="989" t="s">
        <v>972</v>
      </c>
      <c r="B11" s="750" t="s">
        <v>1113</v>
      </c>
      <c r="C11" s="969">
        <v>2018</v>
      </c>
      <c r="D11" s="1107">
        <v>3000000</v>
      </c>
      <c r="E11" s="990">
        <v>3000000</v>
      </c>
    </row>
    <row r="12" spans="1:5" ht="15.95" customHeight="1" x14ac:dyDescent="0.2">
      <c r="A12" s="989" t="s">
        <v>972</v>
      </c>
      <c r="B12" s="750" t="s">
        <v>1114</v>
      </c>
      <c r="C12" s="969">
        <v>2018</v>
      </c>
      <c r="D12" s="1107">
        <v>4000000</v>
      </c>
      <c r="E12" s="990">
        <v>4000000</v>
      </c>
    </row>
    <row r="13" spans="1:5" ht="15" customHeight="1" x14ac:dyDescent="0.2">
      <c r="A13" s="989" t="s">
        <v>972</v>
      </c>
      <c r="B13" s="750" t="s">
        <v>1115</v>
      </c>
      <c r="C13" s="969">
        <v>2018</v>
      </c>
      <c r="D13" s="1107">
        <f>1800000*1.27</f>
        <v>2286000</v>
      </c>
      <c r="E13" s="990">
        <f>1800000*1.27</f>
        <v>2286000</v>
      </c>
    </row>
    <row r="14" spans="1:5" ht="15.95" customHeight="1" x14ac:dyDescent="0.2">
      <c r="A14" s="989" t="s">
        <v>1117</v>
      </c>
      <c r="B14" s="750" t="s">
        <v>1118</v>
      </c>
      <c r="C14" s="969">
        <v>2018</v>
      </c>
      <c r="D14" s="1107">
        <v>500000</v>
      </c>
      <c r="E14" s="990">
        <v>500000</v>
      </c>
    </row>
    <row r="15" spans="1:5" ht="15" customHeight="1" x14ac:dyDescent="0.2">
      <c r="A15" s="989" t="s">
        <v>1119</v>
      </c>
      <c r="B15" s="750" t="s">
        <v>1120</v>
      </c>
      <c r="C15" s="969">
        <v>2018</v>
      </c>
      <c r="D15" s="1107">
        <v>10000000</v>
      </c>
      <c r="E15" s="990">
        <v>10000000</v>
      </c>
    </row>
    <row r="16" spans="1:5" ht="15.95" customHeight="1" x14ac:dyDescent="0.2">
      <c r="A16" s="1176" t="s">
        <v>1044</v>
      </c>
      <c r="B16" s="1176" t="s">
        <v>1177</v>
      </c>
      <c r="C16" s="969">
        <v>2018</v>
      </c>
      <c r="D16" s="1170">
        <v>0</v>
      </c>
      <c r="E16" s="1177">
        <v>6000000</v>
      </c>
    </row>
    <row r="17" spans="1:5" ht="15.95" customHeight="1" x14ac:dyDescent="0.2">
      <c r="A17" s="1172" t="s">
        <v>972</v>
      </c>
      <c r="B17" s="1172" t="s">
        <v>1178</v>
      </c>
      <c r="C17" s="969">
        <v>2018</v>
      </c>
      <c r="D17" s="1170">
        <v>0</v>
      </c>
      <c r="E17" s="1171">
        <f>1000000-735000</f>
        <v>265000</v>
      </c>
    </row>
    <row r="18" spans="1:5" ht="15.95" customHeight="1" x14ac:dyDescent="0.2">
      <c r="A18" s="1173" t="s">
        <v>972</v>
      </c>
      <c r="B18" s="1172" t="s">
        <v>1179</v>
      </c>
      <c r="C18" s="969">
        <v>2018</v>
      </c>
      <c r="D18" s="1170">
        <v>0</v>
      </c>
      <c r="E18" s="1171">
        <v>7840000</v>
      </c>
    </row>
    <row r="19" spans="1:5" ht="15.95" customHeight="1" x14ac:dyDescent="0.2">
      <c r="A19" s="1173" t="s">
        <v>972</v>
      </c>
      <c r="B19" s="1172" t="s">
        <v>1180</v>
      </c>
      <c r="C19" s="969">
        <v>2018</v>
      </c>
      <c r="D19" s="1170">
        <v>0</v>
      </c>
      <c r="E19" s="1171">
        <v>3000000</v>
      </c>
    </row>
    <row r="20" spans="1:5" ht="15.95" customHeight="1" x14ac:dyDescent="0.2">
      <c r="A20" s="1173" t="s">
        <v>972</v>
      </c>
      <c r="B20" s="1172" t="s">
        <v>1181</v>
      </c>
      <c r="C20" s="969">
        <v>2018</v>
      </c>
      <c r="D20" s="1170">
        <v>0</v>
      </c>
      <c r="E20" s="1171">
        <v>376000</v>
      </c>
    </row>
    <row r="21" spans="1:5" ht="15.95" customHeight="1" x14ac:dyDescent="0.2">
      <c r="A21" s="1169" t="s">
        <v>1188</v>
      </c>
      <c r="B21" s="1174" t="s">
        <v>1182</v>
      </c>
      <c r="C21" s="969">
        <v>2018</v>
      </c>
      <c r="D21" s="1170">
        <v>0</v>
      </c>
      <c r="E21" s="1171">
        <v>10140768</v>
      </c>
    </row>
    <row r="22" spans="1:5" ht="17.25" customHeight="1" x14ac:dyDescent="0.2">
      <c r="A22" s="1169" t="s">
        <v>1183</v>
      </c>
      <c r="B22" s="1174" t="s">
        <v>1184</v>
      </c>
      <c r="C22" s="969">
        <v>2018</v>
      </c>
      <c r="D22" s="1170">
        <v>0</v>
      </c>
      <c r="E22" s="1170">
        <v>600000</v>
      </c>
    </row>
    <row r="23" spans="1:5" ht="15.95" customHeight="1" x14ac:dyDescent="0.2">
      <c r="A23" s="1169" t="s">
        <v>972</v>
      </c>
      <c r="B23" s="1174" t="s">
        <v>1207</v>
      </c>
      <c r="C23" s="969">
        <v>2018</v>
      </c>
      <c r="D23" s="1170">
        <v>0</v>
      </c>
      <c r="E23" s="1170">
        <v>10500000</v>
      </c>
    </row>
    <row r="24" spans="1:5" ht="15.95" customHeight="1" x14ac:dyDescent="0.2">
      <c r="A24" s="1169" t="s">
        <v>972</v>
      </c>
      <c r="B24" s="1174" t="s">
        <v>1205</v>
      </c>
      <c r="C24" s="969">
        <v>2018</v>
      </c>
      <c r="D24" s="1170">
        <v>0</v>
      </c>
      <c r="E24" s="1170">
        <v>14849000</v>
      </c>
    </row>
    <row r="25" spans="1:5" ht="15.75" customHeight="1" x14ac:dyDescent="0.2">
      <c r="A25" s="1175" t="s">
        <v>972</v>
      </c>
      <c r="B25" s="1174" t="s">
        <v>1206</v>
      </c>
      <c r="C25" s="969">
        <v>2018</v>
      </c>
      <c r="D25" s="1170">
        <v>0</v>
      </c>
      <c r="E25" s="1170">
        <v>8000000</v>
      </c>
    </row>
    <row r="26" spans="1:5" ht="15.95" customHeight="1" x14ac:dyDescent="0.2">
      <c r="A26" s="1175" t="s">
        <v>1185</v>
      </c>
      <c r="B26" s="1168" t="s">
        <v>1186</v>
      </c>
      <c r="C26" s="969">
        <v>2018</v>
      </c>
      <c r="D26" s="1170">
        <v>0</v>
      </c>
      <c r="E26" s="1170">
        <v>2500000</v>
      </c>
    </row>
    <row r="27" spans="1:5" ht="15.95" customHeight="1" x14ac:dyDescent="0.2">
      <c r="A27" s="1178" t="s">
        <v>972</v>
      </c>
      <c r="B27" s="1168" t="s">
        <v>1187</v>
      </c>
      <c r="C27" s="969">
        <v>2018</v>
      </c>
      <c r="D27" s="1170">
        <v>0</v>
      </c>
      <c r="E27" s="1170">
        <v>50800000</v>
      </c>
    </row>
    <row r="28" spans="1:5" ht="15.95" customHeight="1" thickBot="1" x14ac:dyDescent="0.25">
      <c r="A28" s="1179" t="s">
        <v>964</v>
      </c>
      <c r="B28" s="1180" t="s">
        <v>1204</v>
      </c>
      <c r="C28" s="969">
        <v>2018</v>
      </c>
      <c r="D28" s="1170">
        <v>0</v>
      </c>
      <c r="E28" s="1170">
        <v>200000</v>
      </c>
    </row>
    <row r="29" spans="1:5" x14ac:dyDescent="0.2">
      <c r="A29" s="773" t="s">
        <v>978</v>
      </c>
      <c r="B29" s="774"/>
      <c r="C29" s="776"/>
      <c r="D29" s="1108">
        <v>29586000</v>
      </c>
      <c r="E29" s="981">
        <f>SUM(E5:E28)</f>
        <v>145693768</v>
      </c>
    </row>
    <row r="30" spans="1:5" x14ac:dyDescent="0.2">
      <c r="A30" s="984" t="s">
        <v>1123</v>
      </c>
      <c r="B30" s="772"/>
      <c r="C30" s="777"/>
      <c r="D30" s="1109">
        <f>D29/1.27</f>
        <v>23296062.992125984</v>
      </c>
      <c r="E30" s="982">
        <f>E29/1.27</f>
        <v>114719502.36220472</v>
      </c>
    </row>
    <row r="31" spans="1:5" ht="13.5" thickBot="1" x14ac:dyDescent="0.25">
      <c r="A31" s="983" t="s">
        <v>1124</v>
      </c>
      <c r="B31" s="766"/>
      <c r="C31" s="778"/>
      <c r="D31" s="1110">
        <f>D30*0.27</f>
        <v>6289937.0078740157</v>
      </c>
      <c r="E31" s="1110">
        <f>E30*0.27</f>
        <v>30974265.637795277</v>
      </c>
    </row>
  </sheetData>
  <mergeCells count="3">
    <mergeCell ref="A3:B3"/>
    <mergeCell ref="A4:B4"/>
    <mergeCell ref="A1:E1"/>
  </mergeCells>
  <phoneticPr fontId="0" type="noConversion"/>
  <printOptions horizontalCentered="1"/>
  <pageMargins left="0.78740157480314965" right="0.78740157480314965" top="0.70866141732283472" bottom="0.98425196850393704" header="0.39370078740157483" footer="0.78740157480314965"/>
  <pageSetup paperSize="9" scale="82" orientation="landscape" horizontalDpi="300" verticalDpi="300" r:id="rId1"/>
  <headerFooter alignWithMargins="0">
    <oddHeader>&amp;R&amp;"Times New Roman CE,Félkövér dőlt"&amp;11 &amp;"Times New Roman CE,Félkövér"5. melléklet a 1/2018. (II. 16.) önkormányzati rendelethez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E35"/>
  <sheetViews>
    <sheetView view="pageLayout" topLeftCell="B1" zoomScaleNormal="100" zoomScaleSheetLayoutView="100" workbookViewId="0">
      <selection activeCell="E30" sqref="E30"/>
    </sheetView>
  </sheetViews>
  <sheetFormatPr defaultColWidth="9.33203125" defaultRowHeight="12.75" x14ac:dyDescent="0.2"/>
  <cols>
    <col min="1" max="1" width="50" style="768" bestFit="1" customWidth="1"/>
    <col min="2" max="2" width="59.83203125" style="767" customWidth="1"/>
    <col min="3" max="3" width="17.33203125" style="779" customWidth="1"/>
    <col min="4" max="4" width="17.33203125" style="681" customWidth="1"/>
    <col min="5" max="5" width="17.33203125" style="44" customWidth="1"/>
    <col min="6" max="6" width="12.83203125" style="44" customWidth="1"/>
    <col min="7" max="16384" width="9.33203125" style="44"/>
  </cols>
  <sheetData>
    <row r="1" spans="1:5" ht="24.75" customHeight="1" x14ac:dyDescent="0.2">
      <c r="A1" s="1225" t="s">
        <v>815</v>
      </c>
      <c r="B1" s="1225"/>
      <c r="C1" s="1225"/>
      <c r="D1" s="1225"/>
    </row>
    <row r="2" spans="1:5" ht="23.25" customHeight="1" x14ac:dyDescent="0.25">
      <c r="B2" s="765"/>
      <c r="C2" s="775"/>
      <c r="D2" s="769" t="s">
        <v>1045</v>
      </c>
    </row>
    <row r="3" spans="1:5" s="47" customFormat="1" ht="48.75" customHeight="1" x14ac:dyDescent="0.2">
      <c r="A3" s="1226" t="s">
        <v>15</v>
      </c>
      <c r="B3" s="1226"/>
      <c r="C3" s="863" t="s">
        <v>974</v>
      </c>
      <c r="D3" s="864" t="s">
        <v>1021</v>
      </c>
      <c r="E3" s="1104" t="s">
        <v>1172</v>
      </c>
    </row>
    <row r="4" spans="1:5" s="50" customFormat="1" ht="15" customHeight="1" x14ac:dyDescent="0.2">
      <c r="A4" s="1226">
        <v>1</v>
      </c>
      <c r="B4" s="1226"/>
      <c r="C4" s="968">
        <v>2</v>
      </c>
      <c r="D4" s="864">
        <v>3</v>
      </c>
      <c r="E4" s="1103">
        <v>4</v>
      </c>
    </row>
    <row r="5" spans="1:5" s="50" customFormat="1" ht="15" customHeight="1" x14ac:dyDescent="0.2">
      <c r="A5" s="750" t="s">
        <v>1092</v>
      </c>
      <c r="B5" s="750" t="s">
        <v>1093</v>
      </c>
      <c r="C5" s="971">
        <v>2018</v>
      </c>
      <c r="D5" s="771">
        <v>2000000</v>
      </c>
      <c r="E5" s="771">
        <v>2000000</v>
      </c>
    </row>
    <row r="6" spans="1:5" ht="15.95" customHeight="1" x14ac:dyDescent="0.2">
      <c r="A6" s="750" t="s">
        <v>964</v>
      </c>
      <c r="B6" s="750" t="s">
        <v>1094</v>
      </c>
      <c r="C6" s="969">
        <v>2018</v>
      </c>
      <c r="D6" s="771">
        <v>100000</v>
      </c>
      <c r="E6" s="771">
        <v>100000</v>
      </c>
    </row>
    <row r="7" spans="1:5" ht="15.95" customHeight="1" x14ac:dyDescent="0.2">
      <c r="A7" s="749" t="s">
        <v>964</v>
      </c>
      <c r="B7" s="749" t="s">
        <v>1046</v>
      </c>
      <c r="C7" s="971">
        <v>2018</v>
      </c>
      <c r="D7" s="771">
        <v>350000</v>
      </c>
      <c r="E7" s="771">
        <v>350000</v>
      </c>
    </row>
    <row r="8" spans="1:5" ht="15.95" customHeight="1" x14ac:dyDescent="0.2">
      <c r="A8" s="749" t="s">
        <v>964</v>
      </c>
      <c r="B8" s="749" t="s">
        <v>1096</v>
      </c>
      <c r="C8" s="969">
        <v>2018</v>
      </c>
      <c r="D8" s="771">
        <v>250000</v>
      </c>
      <c r="E8" s="771">
        <v>250000</v>
      </c>
    </row>
    <row r="9" spans="1:5" ht="15.95" customHeight="1" x14ac:dyDescent="0.2">
      <c r="A9" s="749" t="s">
        <v>1097</v>
      </c>
      <c r="B9" s="749" t="s">
        <v>1098</v>
      </c>
      <c r="C9" s="969">
        <v>2018</v>
      </c>
      <c r="D9" s="771">
        <v>50000</v>
      </c>
      <c r="E9" s="771">
        <v>50000</v>
      </c>
    </row>
    <row r="10" spans="1:5" s="571" customFormat="1" ht="15.95" customHeight="1" x14ac:dyDescent="0.2">
      <c r="A10" s="749" t="s">
        <v>1047</v>
      </c>
      <c r="B10" s="749" t="s">
        <v>1100</v>
      </c>
      <c r="C10" s="971">
        <v>2018</v>
      </c>
      <c r="D10" s="771">
        <v>300000</v>
      </c>
      <c r="E10" s="771">
        <v>300000</v>
      </c>
    </row>
    <row r="11" spans="1:5" s="571" customFormat="1" ht="21.75" customHeight="1" x14ac:dyDescent="0.2">
      <c r="A11" s="749" t="s">
        <v>1048</v>
      </c>
      <c r="B11" s="749" t="s">
        <v>1103</v>
      </c>
      <c r="C11" s="969">
        <v>2018</v>
      </c>
      <c r="D11" s="771">
        <v>150000</v>
      </c>
      <c r="E11" s="771">
        <v>150000</v>
      </c>
    </row>
    <row r="12" spans="1:5" s="571" customFormat="1" ht="25.5" customHeight="1" x14ac:dyDescent="0.2">
      <c r="A12" s="749" t="s">
        <v>1048</v>
      </c>
      <c r="B12" s="750" t="s">
        <v>1023</v>
      </c>
      <c r="C12" s="969">
        <v>2018</v>
      </c>
      <c r="D12" s="771">
        <v>400000</v>
      </c>
      <c r="E12" s="771">
        <v>400000</v>
      </c>
    </row>
    <row r="13" spans="1:5" s="571" customFormat="1" ht="15.95" customHeight="1" x14ac:dyDescent="0.2">
      <c r="A13" s="749" t="s">
        <v>1048</v>
      </c>
      <c r="B13" s="753" t="s">
        <v>1105</v>
      </c>
      <c r="C13" s="969">
        <v>2018</v>
      </c>
      <c r="D13" s="771">
        <v>50000</v>
      </c>
      <c r="E13" s="771">
        <v>50000</v>
      </c>
    </row>
    <row r="14" spans="1:5" s="571" customFormat="1" ht="15.95" customHeight="1" x14ac:dyDescent="0.2">
      <c r="A14" s="973" t="s">
        <v>1108</v>
      </c>
      <c r="B14" s="976" t="s">
        <v>1109</v>
      </c>
      <c r="C14" s="974">
        <v>2018</v>
      </c>
      <c r="D14" s="771">
        <v>1000000</v>
      </c>
      <c r="E14" s="771">
        <v>1000000</v>
      </c>
    </row>
    <row r="15" spans="1:5" s="571" customFormat="1" ht="30.75" customHeight="1" x14ac:dyDescent="0.2">
      <c r="A15" s="750" t="s">
        <v>972</v>
      </c>
      <c r="B15" s="972" t="s">
        <v>1107</v>
      </c>
      <c r="C15" s="971">
        <v>2018</v>
      </c>
      <c r="D15" s="771">
        <v>1000000</v>
      </c>
      <c r="E15" s="771">
        <v>1000000</v>
      </c>
    </row>
    <row r="16" spans="1:5" s="571" customFormat="1" ht="15.95" customHeight="1" x14ac:dyDescent="0.2">
      <c r="A16" s="750" t="s">
        <v>972</v>
      </c>
      <c r="B16" s="753" t="s">
        <v>1189</v>
      </c>
      <c r="C16" s="969">
        <v>2018</v>
      </c>
      <c r="D16" s="771">
        <v>3000000</v>
      </c>
      <c r="E16" s="1166">
        <v>0</v>
      </c>
    </row>
    <row r="17" spans="1:5" s="571" customFormat="1" ht="15.95" customHeight="1" x14ac:dyDescent="0.2">
      <c r="A17" s="973" t="s">
        <v>972</v>
      </c>
      <c r="B17" s="753" t="s">
        <v>1116</v>
      </c>
      <c r="C17" s="977">
        <v>2018</v>
      </c>
      <c r="D17" s="771">
        <v>2000000</v>
      </c>
      <c r="E17" s="771">
        <v>2000000</v>
      </c>
    </row>
    <row r="18" spans="1:5" ht="15.95" customHeight="1" x14ac:dyDescent="0.2">
      <c r="A18" s="750" t="s">
        <v>972</v>
      </c>
      <c r="B18" s="975" t="s">
        <v>1122</v>
      </c>
      <c r="C18" s="971">
        <v>2018</v>
      </c>
      <c r="D18" s="771">
        <v>1000000</v>
      </c>
      <c r="E18" s="771">
        <v>1000000</v>
      </c>
    </row>
    <row r="19" spans="1:5" ht="15.95" customHeight="1" x14ac:dyDescent="0.2">
      <c r="A19" s="1169" t="s">
        <v>964</v>
      </c>
      <c r="B19" s="1165" t="s">
        <v>1046</v>
      </c>
      <c r="C19" s="1181">
        <v>2018</v>
      </c>
      <c r="D19" s="1166">
        <v>0</v>
      </c>
      <c r="E19" s="1166">
        <v>150000</v>
      </c>
    </row>
    <row r="20" spans="1:5" ht="15.95" customHeight="1" x14ac:dyDescent="0.2">
      <c r="A20" s="1169" t="s">
        <v>1047</v>
      </c>
      <c r="B20" s="1165" t="s">
        <v>1191</v>
      </c>
      <c r="C20" s="1181">
        <v>2018</v>
      </c>
      <c r="D20" s="1166">
        <v>0</v>
      </c>
      <c r="E20" s="1166">
        <v>500000</v>
      </c>
    </row>
    <row r="21" spans="1:5" ht="15.95" customHeight="1" x14ac:dyDescent="0.2">
      <c r="A21" s="1169" t="s">
        <v>1048</v>
      </c>
      <c r="B21" s="1167" t="s">
        <v>1023</v>
      </c>
      <c r="C21" s="1181">
        <v>2018</v>
      </c>
      <c r="D21" s="1166">
        <v>0</v>
      </c>
      <c r="E21" s="1166">
        <v>600000</v>
      </c>
    </row>
    <row r="22" spans="1:5" ht="15.95" customHeight="1" x14ac:dyDescent="0.2">
      <c r="A22" s="1169" t="s">
        <v>1047</v>
      </c>
      <c r="B22" s="1167" t="s">
        <v>1202</v>
      </c>
      <c r="C22" s="1181">
        <v>2018</v>
      </c>
      <c r="D22" s="1166">
        <v>0</v>
      </c>
      <c r="E22" s="1166">
        <f>350000+120000</f>
        <v>470000</v>
      </c>
    </row>
    <row r="23" spans="1:5" ht="15.95" customHeight="1" x14ac:dyDescent="0.2">
      <c r="A23" s="1169" t="s">
        <v>1048</v>
      </c>
      <c r="B23" s="1182" t="s">
        <v>1192</v>
      </c>
      <c r="C23" s="1181">
        <v>2018</v>
      </c>
      <c r="D23" s="1166">
        <v>0</v>
      </c>
      <c r="E23" s="1166">
        <v>100000</v>
      </c>
    </row>
    <row r="24" spans="1:5" ht="15.95" customHeight="1" x14ac:dyDescent="0.2">
      <c r="A24" s="1169" t="s">
        <v>1047</v>
      </c>
      <c r="B24" s="1182" t="s">
        <v>1193</v>
      </c>
      <c r="C24" s="1181">
        <v>2018</v>
      </c>
      <c r="D24" s="1166">
        <v>0</v>
      </c>
      <c r="E24" s="1166">
        <v>500000</v>
      </c>
    </row>
    <row r="25" spans="1:5" ht="15.95" customHeight="1" x14ac:dyDescent="0.2">
      <c r="A25" s="1174" t="s">
        <v>1203</v>
      </c>
      <c r="B25" s="1182" t="s">
        <v>1194</v>
      </c>
      <c r="C25" s="1181">
        <v>2018</v>
      </c>
      <c r="D25" s="1166">
        <v>0</v>
      </c>
      <c r="E25" s="1166">
        <v>100000</v>
      </c>
    </row>
    <row r="26" spans="1:5" ht="15.95" customHeight="1" x14ac:dyDescent="0.2">
      <c r="A26" s="1174" t="s">
        <v>1195</v>
      </c>
      <c r="B26" s="1167" t="s">
        <v>1196</v>
      </c>
      <c r="C26" s="1181">
        <v>2018</v>
      </c>
      <c r="D26" s="1166">
        <v>0</v>
      </c>
      <c r="E26" s="1166">
        <v>100000</v>
      </c>
    </row>
    <row r="27" spans="1:5" ht="15.95" customHeight="1" x14ac:dyDescent="0.2">
      <c r="A27" s="1174" t="s">
        <v>1195</v>
      </c>
      <c r="B27" s="1167" t="s">
        <v>1197</v>
      </c>
      <c r="C27" s="1181">
        <v>2018</v>
      </c>
      <c r="D27" s="1166">
        <v>0</v>
      </c>
      <c r="E27" s="1166">
        <v>150000</v>
      </c>
    </row>
    <row r="28" spans="1:5" ht="15.95" customHeight="1" x14ac:dyDescent="0.2">
      <c r="A28" s="1174" t="s">
        <v>972</v>
      </c>
      <c r="B28" s="1167" t="s">
        <v>1198</v>
      </c>
      <c r="C28" s="1181">
        <v>2018</v>
      </c>
      <c r="D28" s="1166">
        <v>0</v>
      </c>
      <c r="E28" s="1166">
        <v>833000</v>
      </c>
    </row>
    <row r="29" spans="1:5" ht="15.95" customHeight="1" x14ac:dyDescent="0.2">
      <c r="A29" s="1174" t="s">
        <v>972</v>
      </c>
      <c r="B29" s="1167" t="s">
        <v>1199</v>
      </c>
      <c r="C29" s="1181">
        <v>2018</v>
      </c>
      <c r="D29" s="1166">
        <v>0</v>
      </c>
      <c r="E29" s="1166">
        <v>5000000</v>
      </c>
    </row>
    <row r="30" spans="1:5" ht="15.95" customHeight="1" x14ac:dyDescent="0.2">
      <c r="A30" s="1165" t="s">
        <v>1200</v>
      </c>
      <c r="B30" s="1165" t="s">
        <v>1201</v>
      </c>
      <c r="C30" s="1181">
        <v>2018</v>
      </c>
      <c r="D30" s="1166">
        <v>0</v>
      </c>
      <c r="E30" s="1166">
        <v>300000</v>
      </c>
    </row>
    <row r="31" spans="1:5" x14ac:dyDescent="0.2">
      <c r="A31" s="978" t="s">
        <v>976</v>
      </c>
      <c r="B31" s="979"/>
      <c r="C31" s="979"/>
      <c r="D31" s="980">
        <f>SUM(D5:D18)</f>
        <v>11650000</v>
      </c>
      <c r="E31" s="980">
        <f>SUM(E5:E30)</f>
        <v>17453000</v>
      </c>
    </row>
    <row r="32" spans="1:5" x14ac:dyDescent="0.2">
      <c r="A32" s="992" t="s">
        <v>1123</v>
      </c>
      <c r="B32" s="993"/>
      <c r="C32" s="993"/>
      <c r="D32" s="994">
        <f>D31/1.27</f>
        <v>9173228.3464566935</v>
      </c>
      <c r="E32" s="994">
        <f>E31/1.27</f>
        <v>13742519.685039369</v>
      </c>
    </row>
    <row r="33" spans="1:5" x14ac:dyDescent="0.2">
      <c r="A33" s="992" t="s">
        <v>1124</v>
      </c>
      <c r="B33" s="993"/>
      <c r="C33" s="993"/>
      <c r="D33" s="994">
        <f>D32*0.27</f>
        <v>2476771.6535433074</v>
      </c>
      <c r="E33" s="994">
        <f>E32*0.27</f>
        <v>3710480.3149606301</v>
      </c>
    </row>
    <row r="35" spans="1:5" ht="25.5" customHeight="1" x14ac:dyDescent="0.2">
      <c r="A35" s="1227" t="s">
        <v>1190</v>
      </c>
      <c r="B35" s="1227"/>
    </row>
  </sheetData>
  <mergeCells count="4">
    <mergeCell ref="A3:B3"/>
    <mergeCell ref="A4:B4"/>
    <mergeCell ref="A1:D1"/>
    <mergeCell ref="A35:B35"/>
  </mergeCells>
  <phoneticPr fontId="0" type="noConversion"/>
  <printOptions horizontalCentered="1"/>
  <pageMargins left="0.78740157480314965" right="0.78740157480314965" top="1.2204724409448819" bottom="0.98425196850393704" header="0.78740157480314965" footer="0.78740157480314965"/>
  <pageSetup paperSize="9" scale="69" orientation="landscape" horizontalDpi="300" verticalDpi="300" r:id="rId1"/>
  <headerFooter alignWithMargins="0">
    <oddHeader>&amp;R&amp;"Times New Roman CE,Félkövér dőlt"&amp;12 &amp;11 &amp;"Times New Roman CE,Félkövér"6. melléklet a 1/2018. (II. 16.) önkormányzati rendelethez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E21"/>
  <sheetViews>
    <sheetView view="pageLayout" topLeftCell="B1" zoomScaleNormal="100" zoomScaleSheetLayoutView="85" workbookViewId="0">
      <selection activeCell="E12" sqref="E12"/>
    </sheetView>
  </sheetViews>
  <sheetFormatPr defaultColWidth="9.33203125" defaultRowHeight="12.75" x14ac:dyDescent="0.2"/>
  <cols>
    <col min="1" max="1" width="90.5" style="957" customWidth="1"/>
    <col min="2" max="2" width="19.1640625" style="957" customWidth="1"/>
    <col min="3" max="3" width="17.83203125" style="956" customWidth="1"/>
    <col min="4" max="4" width="16" style="957" customWidth="1"/>
    <col min="5" max="5" width="15.6640625" style="957" customWidth="1"/>
    <col min="6" max="16384" width="9.33203125" style="957"/>
  </cols>
  <sheetData>
    <row r="1" spans="1:5" x14ac:dyDescent="0.2">
      <c r="A1" s="1231"/>
      <c r="B1" s="1231"/>
    </row>
    <row r="2" spans="1:5" x14ac:dyDescent="0.2">
      <c r="A2" s="1230" t="s">
        <v>929</v>
      </c>
      <c r="B2" s="1230"/>
      <c r="C2" s="1230"/>
      <c r="D2" s="1230"/>
      <c r="E2" s="1230"/>
    </row>
    <row r="3" spans="1:5" x14ac:dyDescent="0.2">
      <c r="A3" s="1230" t="s">
        <v>973</v>
      </c>
      <c r="B3" s="1230"/>
      <c r="C3" s="1230"/>
      <c r="D3" s="1230"/>
      <c r="E3" s="1230"/>
    </row>
    <row r="4" spans="1:5" x14ac:dyDescent="0.2">
      <c r="A4" s="1230" t="s">
        <v>1077</v>
      </c>
      <c r="B4" s="1230"/>
      <c r="C4" s="1230"/>
      <c r="D4" s="1230"/>
      <c r="E4" s="1230"/>
    </row>
    <row r="5" spans="1:5" ht="13.5" thickBot="1" x14ac:dyDescent="0.25"/>
    <row r="6" spans="1:5" ht="26.25" customHeight="1" x14ac:dyDescent="0.2">
      <c r="A6" s="1232" t="s">
        <v>388</v>
      </c>
      <c r="B6" s="1234" t="s">
        <v>1021</v>
      </c>
      <c r="C6" s="1234"/>
      <c r="D6" s="1234"/>
      <c r="E6" s="1228" t="s">
        <v>1173</v>
      </c>
    </row>
    <row r="7" spans="1:5" ht="30.75" customHeight="1" x14ac:dyDescent="0.2">
      <c r="A7" s="1233"/>
      <c r="B7" s="1101" t="s">
        <v>1080</v>
      </c>
      <c r="C7" s="1102" t="s">
        <v>975</v>
      </c>
      <c r="D7" s="1102" t="s">
        <v>1081</v>
      </c>
      <c r="E7" s="1229"/>
    </row>
    <row r="8" spans="1:5" ht="30" customHeight="1" x14ac:dyDescent="0.2">
      <c r="A8" s="1098" t="s">
        <v>1082</v>
      </c>
      <c r="B8" s="958">
        <v>500000</v>
      </c>
      <c r="C8" s="959">
        <f>B8*0.27</f>
        <v>135000</v>
      </c>
      <c r="D8" s="1099">
        <f>SUM(B8:C8)</f>
        <v>635000</v>
      </c>
      <c r="E8" s="1100">
        <v>635000</v>
      </c>
    </row>
    <row r="9" spans="1:5" ht="30" customHeight="1" x14ac:dyDescent="0.2">
      <c r="A9" s="960" t="s">
        <v>389</v>
      </c>
      <c r="B9" s="961">
        <v>200000</v>
      </c>
      <c r="C9" s="962">
        <f>B9*0.27</f>
        <v>54000</v>
      </c>
      <c r="D9" s="1094">
        <f>SUM(B9:C9)</f>
        <v>254000</v>
      </c>
      <c r="E9" s="1096">
        <v>254000</v>
      </c>
    </row>
    <row r="10" spans="1:5" ht="30" customHeight="1" x14ac:dyDescent="0.2">
      <c r="A10" s="960" t="s">
        <v>1164</v>
      </c>
      <c r="B10" s="961">
        <f>5*40000</f>
        <v>200000</v>
      </c>
      <c r="C10" s="961">
        <f>B10*0.27</f>
        <v>54000</v>
      </c>
      <c r="D10" s="1094">
        <f t="shared" ref="D10:D20" si="0">SUM(B10:C10)</f>
        <v>254000</v>
      </c>
      <c r="E10" s="1096">
        <v>254000</v>
      </c>
    </row>
    <row r="11" spans="1:5" ht="30" customHeight="1" x14ac:dyDescent="0.2">
      <c r="A11" s="960" t="s">
        <v>1083</v>
      </c>
      <c r="B11" s="961">
        <v>250000</v>
      </c>
      <c r="C11" s="962">
        <f>B11*0.27</f>
        <v>67500</v>
      </c>
      <c r="D11" s="1094">
        <f t="shared" si="0"/>
        <v>317500</v>
      </c>
      <c r="E11" s="1096">
        <v>317500</v>
      </c>
    </row>
    <row r="12" spans="1:5" ht="30" customHeight="1" x14ac:dyDescent="0.2">
      <c r="A12" s="960" t="s">
        <v>1084</v>
      </c>
      <c r="B12" s="961">
        <v>100000</v>
      </c>
      <c r="C12" s="962">
        <f>B12*0.27</f>
        <v>27000</v>
      </c>
      <c r="D12" s="1094">
        <f t="shared" si="0"/>
        <v>127000</v>
      </c>
      <c r="E12" s="1185">
        <f>127000+180000</f>
        <v>307000</v>
      </c>
    </row>
    <row r="13" spans="1:5" ht="30" customHeight="1" x14ac:dyDescent="0.2">
      <c r="A13" s="960" t="s">
        <v>1085</v>
      </c>
      <c r="B13" s="961">
        <v>100000</v>
      </c>
      <c r="C13" s="962">
        <v>27000</v>
      </c>
      <c r="D13" s="1094">
        <f t="shared" si="0"/>
        <v>127000</v>
      </c>
      <c r="E13" s="1096">
        <v>127000</v>
      </c>
    </row>
    <row r="14" spans="1:5" ht="30" customHeight="1" x14ac:dyDescent="0.2">
      <c r="A14" s="960" t="s">
        <v>1086</v>
      </c>
      <c r="B14" s="961">
        <v>20000</v>
      </c>
      <c r="C14" s="962">
        <v>0</v>
      </c>
      <c r="D14" s="1094">
        <f t="shared" si="0"/>
        <v>20000</v>
      </c>
      <c r="E14" s="1096">
        <v>20000</v>
      </c>
    </row>
    <row r="15" spans="1:5" ht="30" customHeight="1" x14ac:dyDescent="0.2">
      <c r="A15" s="960" t="s">
        <v>1087</v>
      </c>
      <c r="B15" s="961">
        <v>100000</v>
      </c>
      <c r="C15" s="962">
        <v>27000</v>
      </c>
      <c r="D15" s="1094">
        <f t="shared" si="0"/>
        <v>127000</v>
      </c>
      <c r="E15" s="1096">
        <v>127000</v>
      </c>
    </row>
    <row r="16" spans="1:5" ht="30" customHeight="1" x14ac:dyDescent="0.2">
      <c r="A16" s="960" t="s">
        <v>1088</v>
      </c>
      <c r="B16" s="961">
        <v>300000</v>
      </c>
      <c r="C16" s="962">
        <f>B16*0.27</f>
        <v>81000</v>
      </c>
      <c r="D16" s="1094">
        <f t="shared" si="0"/>
        <v>381000</v>
      </c>
      <c r="E16" s="1096">
        <v>381000</v>
      </c>
    </row>
    <row r="17" spans="1:5" ht="30" customHeight="1" x14ac:dyDescent="0.2">
      <c r="A17" s="960" t="s">
        <v>1024</v>
      </c>
      <c r="B17" s="961">
        <v>100000</v>
      </c>
      <c r="C17" s="962">
        <v>27000</v>
      </c>
      <c r="D17" s="1094">
        <f t="shared" si="0"/>
        <v>127000</v>
      </c>
      <c r="E17" s="1096">
        <v>127000</v>
      </c>
    </row>
    <row r="18" spans="1:5" ht="33" customHeight="1" x14ac:dyDescent="0.2">
      <c r="A18" s="960" t="s">
        <v>1025</v>
      </c>
      <c r="B18" s="961">
        <v>653500</v>
      </c>
      <c r="C18" s="962">
        <f>B18*0.27</f>
        <v>176445</v>
      </c>
      <c r="D18" s="1094">
        <f t="shared" si="0"/>
        <v>829945</v>
      </c>
      <c r="E18" s="1096">
        <v>829945</v>
      </c>
    </row>
    <row r="19" spans="1:5" ht="30" customHeight="1" x14ac:dyDescent="0.2">
      <c r="A19" s="963" t="s">
        <v>1089</v>
      </c>
      <c r="B19" s="961">
        <v>50000</v>
      </c>
      <c r="C19" s="962">
        <f>B19*0.27</f>
        <v>13500</v>
      </c>
      <c r="D19" s="1094">
        <f t="shared" si="0"/>
        <v>63500</v>
      </c>
      <c r="E19" s="1096">
        <v>63500</v>
      </c>
    </row>
    <row r="20" spans="1:5" ht="30" customHeight="1" thickBot="1" x14ac:dyDescent="0.25">
      <c r="A20" s="963" t="s">
        <v>1026</v>
      </c>
      <c r="B20" s="964">
        <v>10000</v>
      </c>
      <c r="C20" s="965">
        <v>2700</v>
      </c>
      <c r="D20" s="1094">
        <f t="shared" si="0"/>
        <v>12700</v>
      </c>
      <c r="E20" s="1097">
        <v>12700</v>
      </c>
    </row>
    <row r="21" spans="1:5" ht="30" customHeight="1" thickBot="1" x14ac:dyDescent="0.25">
      <c r="A21" s="967" t="s">
        <v>1090</v>
      </c>
      <c r="B21" s="966">
        <f>SUM(B8:B20)</f>
        <v>2583500</v>
      </c>
      <c r="C21" s="966">
        <f>SUM(C8:C20)</f>
        <v>692145</v>
      </c>
      <c r="D21" s="1095">
        <f>SUM(D8:D20)</f>
        <v>3275645</v>
      </c>
      <c r="E21" s="1095">
        <f>SUM(E8:E20)</f>
        <v>3455645</v>
      </c>
    </row>
  </sheetData>
  <mergeCells count="7">
    <mergeCell ref="E6:E7"/>
    <mergeCell ref="A2:E2"/>
    <mergeCell ref="A3:E3"/>
    <mergeCell ref="A4:E4"/>
    <mergeCell ref="A1:B1"/>
    <mergeCell ref="A6:A7"/>
    <mergeCell ref="B6:D6"/>
  </mergeCells>
  <pageMargins left="0.7" right="0.7" top="0.75" bottom="0.75" header="0.3" footer="0.3"/>
  <pageSetup paperSize="9" scale="61" orientation="portrait" r:id="rId1"/>
  <headerFooter>
    <oddHeader>&amp;R&amp;"Times New Roman CE,Félkövér"7. melléklet a 1/2018. (II. 16.) önkormányzati rendelethez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">
    <tabColor theme="5"/>
  </sheetPr>
  <dimension ref="A1:G115"/>
  <sheetViews>
    <sheetView view="pageLayout" zoomScaleNormal="115" zoomScaleSheetLayoutView="100" workbookViewId="0">
      <selection activeCell="E91" sqref="E91"/>
    </sheetView>
  </sheetViews>
  <sheetFormatPr defaultColWidth="9.33203125" defaultRowHeight="12.75" x14ac:dyDescent="0.2"/>
  <cols>
    <col min="1" max="1" width="4.6640625" style="547" customWidth="1"/>
    <col min="2" max="2" width="9.6640625" style="548" customWidth="1"/>
    <col min="3" max="3" width="71.83203125" style="548" customWidth="1"/>
    <col min="4" max="5" width="12.83203125" style="546" customWidth="1"/>
    <col min="6" max="6" width="9.33203125" style="546"/>
    <col min="7" max="7" width="10.6640625" style="546" bestFit="1" customWidth="1"/>
    <col min="8" max="16384" width="9.33203125" style="546"/>
  </cols>
  <sheetData>
    <row r="1" spans="1:5" s="2" customFormat="1" ht="16.5" customHeight="1" thickBot="1" x14ac:dyDescent="0.25">
      <c r="A1" s="212"/>
      <c r="B1" s="213"/>
      <c r="C1" s="214"/>
    </row>
    <row r="2" spans="1:5" s="94" customFormat="1" ht="33.75" customHeight="1" thickBot="1" x14ac:dyDescent="0.25">
      <c r="A2" s="1238" t="s">
        <v>1042</v>
      </c>
      <c r="B2" s="1239"/>
      <c r="C2" s="1086" t="s">
        <v>657</v>
      </c>
      <c r="D2" s="1237"/>
      <c r="E2" s="1236"/>
    </row>
    <row r="3" spans="1:5" s="94" customFormat="1" ht="16.5" hidden="1" thickBot="1" x14ac:dyDescent="0.25">
      <c r="A3" s="831" t="s">
        <v>203</v>
      </c>
      <c r="B3" s="832"/>
      <c r="C3" s="833" t="s">
        <v>922</v>
      </c>
    </row>
    <row r="4" spans="1:5" s="95" customFormat="1" ht="15.95" customHeight="1" thickBot="1" x14ac:dyDescent="0.25">
      <c r="A4" s="217"/>
      <c r="B4" s="217"/>
      <c r="C4" s="217"/>
      <c r="D4" s="1080"/>
    </row>
    <row r="5" spans="1:5" ht="39" thickBot="1" x14ac:dyDescent="0.25">
      <c r="A5" s="1240" t="s">
        <v>205</v>
      </c>
      <c r="B5" s="1241"/>
      <c r="C5" s="540" t="s">
        <v>924</v>
      </c>
      <c r="D5" s="823" t="s">
        <v>1171</v>
      </c>
      <c r="E5" s="1082" t="s">
        <v>1172</v>
      </c>
    </row>
    <row r="6" spans="1:5" s="52" customFormat="1" ht="12.95" customHeight="1" thickBot="1" x14ac:dyDescent="0.25">
      <c r="A6" s="199">
        <v>1</v>
      </c>
      <c r="B6" s="200">
        <v>2</v>
      </c>
      <c r="C6" s="541">
        <v>3</v>
      </c>
      <c r="D6" s="541">
        <v>4</v>
      </c>
      <c r="E6" s="541">
        <v>5</v>
      </c>
    </row>
    <row r="7" spans="1:5" s="52" customFormat="1" ht="15.95" customHeight="1" thickBot="1" x14ac:dyDescent="0.25">
      <c r="A7" s="221"/>
      <c r="B7" s="222"/>
      <c r="C7" s="222" t="s">
        <v>926</v>
      </c>
      <c r="D7" s="1087"/>
      <c r="E7" s="862"/>
    </row>
    <row r="8" spans="1:5" s="52" customFormat="1" ht="12" customHeight="1" thickBot="1" x14ac:dyDescent="0.25">
      <c r="A8" s="199" t="s">
        <v>885</v>
      </c>
      <c r="B8" s="224"/>
      <c r="C8" s="689" t="s">
        <v>206</v>
      </c>
      <c r="D8" s="663">
        <f>+D9+D14</f>
        <v>129149</v>
      </c>
      <c r="E8" s="544">
        <f>+E9+E14</f>
        <v>129149</v>
      </c>
    </row>
    <row r="9" spans="1:5" s="96" customFormat="1" ht="12" customHeight="1" thickBot="1" x14ac:dyDescent="0.25">
      <c r="A9" s="199" t="s">
        <v>886</v>
      </c>
      <c r="B9" s="224"/>
      <c r="C9" s="688" t="s">
        <v>816</v>
      </c>
      <c r="D9" s="663">
        <f>SUM(D10:D13)</f>
        <v>112300</v>
      </c>
      <c r="E9" s="544">
        <f>SUM(E10:E13)</f>
        <v>112300</v>
      </c>
    </row>
    <row r="10" spans="1:5" s="97" customFormat="1" ht="12" customHeight="1" x14ac:dyDescent="0.2">
      <c r="A10" s="226"/>
      <c r="B10" s="227" t="s">
        <v>63</v>
      </c>
      <c r="C10" s="856" t="s">
        <v>928</v>
      </c>
      <c r="D10" s="667">
        <v>107000</v>
      </c>
      <c r="E10" s="795">
        <v>107000</v>
      </c>
    </row>
    <row r="11" spans="1:5" s="97" customFormat="1" ht="12" customHeight="1" x14ac:dyDescent="0.2">
      <c r="A11" s="226"/>
      <c r="B11" s="227" t="s">
        <v>64</v>
      </c>
      <c r="C11" s="687" t="s">
        <v>33</v>
      </c>
      <c r="D11" s="667"/>
      <c r="E11" s="795"/>
    </row>
    <row r="12" spans="1:5" s="97" customFormat="1" ht="12" customHeight="1" x14ac:dyDescent="0.2">
      <c r="A12" s="226"/>
      <c r="B12" s="227" t="s">
        <v>65</v>
      </c>
      <c r="C12" s="687" t="s">
        <v>126</v>
      </c>
      <c r="D12" s="667">
        <v>3100</v>
      </c>
      <c r="E12" s="795">
        <v>3100</v>
      </c>
    </row>
    <row r="13" spans="1:5" s="97" customFormat="1" ht="12" customHeight="1" thickBot="1" x14ac:dyDescent="0.25">
      <c r="A13" s="226"/>
      <c r="B13" s="227" t="s">
        <v>66</v>
      </c>
      <c r="C13" s="857" t="s">
        <v>127</v>
      </c>
      <c r="D13" s="667">
        <v>2200</v>
      </c>
      <c r="E13" s="795">
        <v>2200</v>
      </c>
    </row>
    <row r="14" spans="1:5" s="96" customFormat="1" ht="12" customHeight="1" thickBot="1" x14ac:dyDescent="0.25">
      <c r="A14" s="199" t="s">
        <v>887</v>
      </c>
      <c r="B14" s="224"/>
      <c r="C14" s="688" t="s">
        <v>128</v>
      </c>
      <c r="D14" s="663">
        <f>SUM(D15:D22)</f>
        <v>16849</v>
      </c>
      <c r="E14" s="544">
        <f>SUM(E15:E22)</f>
        <v>16849</v>
      </c>
    </row>
    <row r="15" spans="1:5" s="96" customFormat="1" ht="12" customHeight="1" x14ac:dyDescent="0.2">
      <c r="A15" s="228"/>
      <c r="B15" s="227" t="s">
        <v>37</v>
      </c>
      <c r="C15" s="856" t="s">
        <v>971</v>
      </c>
      <c r="D15" s="668">
        <v>610</v>
      </c>
      <c r="E15" s="794">
        <v>610</v>
      </c>
    </row>
    <row r="16" spans="1:5" s="96" customFormat="1" ht="12" customHeight="1" x14ac:dyDescent="0.2">
      <c r="A16" s="226"/>
      <c r="B16" s="227" t="s">
        <v>38</v>
      </c>
      <c r="C16" s="687" t="s">
        <v>134</v>
      </c>
      <c r="D16" s="667"/>
      <c r="E16" s="795"/>
    </row>
    <row r="17" spans="1:5" s="96" customFormat="1" ht="12" customHeight="1" x14ac:dyDescent="0.2">
      <c r="A17" s="226"/>
      <c r="B17" s="227" t="s">
        <v>39</v>
      </c>
      <c r="C17" s="687" t="s">
        <v>135</v>
      </c>
      <c r="D17" s="667">
        <v>15033</v>
      </c>
      <c r="E17" s="795">
        <v>15033</v>
      </c>
    </row>
    <row r="18" spans="1:5" s="96" customFormat="1" ht="12" customHeight="1" x14ac:dyDescent="0.2">
      <c r="A18" s="226"/>
      <c r="B18" s="227" t="s">
        <v>40</v>
      </c>
      <c r="C18" s="687" t="s">
        <v>136</v>
      </c>
      <c r="D18" s="667"/>
      <c r="E18" s="795"/>
    </row>
    <row r="19" spans="1:5" s="96" customFormat="1" ht="12" customHeight="1" x14ac:dyDescent="0.2">
      <c r="A19" s="226"/>
      <c r="B19" s="227" t="s">
        <v>129</v>
      </c>
      <c r="C19" s="687" t="s">
        <v>137</v>
      </c>
      <c r="D19" s="667">
        <v>950</v>
      </c>
      <c r="E19" s="795">
        <v>950</v>
      </c>
    </row>
    <row r="20" spans="1:5" s="96" customFormat="1" ht="12" customHeight="1" x14ac:dyDescent="0.2">
      <c r="A20" s="229"/>
      <c r="B20" s="227" t="s">
        <v>130</v>
      </c>
      <c r="C20" s="687" t="s">
        <v>239</v>
      </c>
      <c r="D20" s="669">
        <v>256</v>
      </c>
      <c r="E20" s="796">
        <v>256</v>
      </c>
    </row>
    <row r="21" spans="1:5" s="97" customFormat="1" ht="12" customHeight="1" x14ac:dyDescent="0.2">
      <c r="A21" s="226"/>
      <c r="B21" s="227" t="s">
        <v>131</v>
      </c>
      <c r="C21" s="687" t="s">
        <v>139</v>
      </c>
      <c r="D21" s="667"/>
      <c r="E21" s="795"/>
    </row>
    <row r="22" spans="1:5" s="97" customFormat="1" ht="12" customHeight="1" thickBot="1" x14ac:dyDescent="0.25">
      <c r="A22" s="230"/>
      <c r="B22" s="231" t="s">
        <v>132</v>
      </c>
      <c r="C22" s="857" t="s">
        <v>140</v>
      </c>
      <c r="D22" s="670"/>
      <c r="E22" s="797"/>
    </row>
    <row r="23" spans="1:5" s="97" customFormat="1" ht="12" customHeight="1" thickBot="1" x14ac:dyDescent="0.25">
      <c r="A23" s="199" t="s">
        <v>888</v>
      </c>
      <c r="B23" s="232"/>
      <c r="C23" s="688" t="s">
        <v>240</v>
      </c>
      <c r="D23" s="665">
        <v>8500</v>
      </c>
      <c r="E23" s="652">
        <v>8500</v>
      </c>
    </row>
    <row r="24" spans="1:5" s="96" customFormat="1" ht="12" customHeight="1" thickBot="1" x14ac:dyDescent="0.25">
      <c r="A24" s="199" t="s">
        <v>889</v>
      </c>
      <c r="B24" s="224"/>
      <c r="C24" s="688" t="s">
        <v>817</v>
      </c>
      <c r="D24" s="663">
        <f>SUM(D25:D32)</f>
        <v>211078</v>
      </c>
      <c r="E24" s="544">
        <f>SUM(E25:E32)</f>
        <v>215134</v>
      </c>
    </row>
    <row r="25" spans="1:5" s="97" customFormat="1" ht="12" customHeight="1" x14ac:dyDescent="0.2">
      <c r="A25" s="226"/>
      <c r="B25" s="227" t="s">
        <v>41</v>
      </c>
      <c r="C25" s="856" t="s">
        <v>818</v>
      </c>
      <c r="D25" s="658">
        <v>211078</v>
      </c>
      <c r="E25" s="650">
        <v>211078</v>
      </c>
    </row>
    <row r="26" spans="1:5" s="97" customFormat="1" ht="12" customHeight="1" x14ac:dyDescent="0.2">
      <c r="A26" s="226"/>
      <c r="B26" s="227" t="s">
        <v>42</v>
      </c>
      <c r="C26" s="687" t="s">
        <v>149</v>
      </c>
      <c r="D26" s="658"/>
      <c r="E26" s="650"/>
    </row>
    <row r="27" spans="1:5" s="97" customFormat="1" ht="12" customHeight="1" x14ac:dyDescent="0.2">
      <c r="A27" s="226"/>
      <c r="B27" s="227" t="s">
        <v>43</v>
      </c>
      <c r="C27" s="687" t="s">
        <v>46</v>
      </c>
      <c r="D27" s="658"/>
      <c r="E27" s="1159">
        <f>4056</f>
        <v>4056</v>
      </c>
    </row>
    <row r="28" spans="1:5" s="97" customFormat="1" ht="12" customHeight="1" x14ac:dyDescent="0.2">
      <c r="A28" s="226"/>
      <c r="B28" s="227" t="s">
        <v>144</v>
      </c>
      <c r="C28" s="687" t="s">
        <v>931</v>
      </c>
      <c r="D28" s="658"/>
      <c r="E28" s="650"/>
    </row>
    <row r="29" spans="1:5" s="97" customFormat="1" ht="12" customHeight="1" x14ac:dyDescent="0.2">
      <c r="A29" s="226"/>
      <c r="B29" s="227" t="s">
        <v>145</v>
      </c>
      <c r="C29" s="687" t="s">
        <v>151</v>
      </c>
      <c r="D29" s="658"/>
      <c r="E29" s="650"/>
    </row>
    <row r="30" spans="1:5" s="97" customFormat="1" ht="12" customHeight="1" x14ac:dyDescent="0.2">
      <c r="A30" s="226"/>
      <c r="B30" s="227" t="s">
        <v>146</v>
      </c>
      <c r="C30" s="687" t="s">
        <v>152</v>
      </c>
      <c r="D30" s="658"/>
      <c r="E30" s="650"/>
    </row>
    <row r="31" spans="1:5" s="97" customFormat="1" ht="12" customHeight="1" x14ac:dyDescent="0.2">
      <c r="A31" s="226"/>
      <c r="B31" s="227" t="s">
        <v>147</v>
      </c>
      <c r="C31" s="687" t="s">
        <v>241</v>
      </c>
      <c r="D31" s="658"/>
      <c r="E31" s="650"/>
    </row>
    <row r="32" spans="1:5" s="97" customFormat="1" ht="12" customHeight="1" thickBot="1" x14ac:dyDescent="0.25">
      <c r="A32" s="230"/>
      <c r="B32" s="231" t="s">
        <v>148</v>
      </c>
      <c r="C32" s="858" t="s">
        <v>207</v>
      </c>
      <c r="D32" s="662"/>
      <c r="E32" s="805"/>
    </row>
    <row r="33" spans="1:5" s="97" customFormat="1" ht="12" customHeight="1" thickBot="1" x14ac:dyDescent="0.25">
      <c r="A33" s="207" t="s">
        <v>890</v>
      </c>
      <c r="B33" s="125"/>
      <c r="C33" s="689" t="s">
        <v>390</v>
      </c>
      <c r="D33" s="663">
        <f>D40+D34</f>
        <v>22228</v>
      </c>
      <c r="E33" s="544">
        <f>E40+E34</f>
        <v>22459</v>
      </c>
    </row>
    <row r="34" spans="1:5" s="97" customFormat="1" ht="12" customHeight="1" x14ac:dyDescent="0.2">
      <c r="A34" s="228"/>
      <c r="B34" s="166" t="s">
        <v>44</v>
      </c>
      <c r="C34" s="859" t="s">
        <v>376</v>
      </c>
      <c r="D34" s="671">
        <f>SUM(D35:D39)</f>
        <v>8228</v>
      </c>
      <c r="E34" s="1049">
        <f>SUM(E35:E39)</f>
        <v>8459</v>
      </c>
    </row>
    <row r="35" spans="1:5" s="97" customFormat="1" ht="12" customHeight="1" x14ac:dyDescent="0.2">
      <c r="A35" s="226"/>
      <c r="B35" s="149" t="s">
        <v>47</v>
      </c>
      <c r="C35" s="687" t="s">
        <v>242</v>
      </c>
      <c r="D35" s="667">
        <f>467*12</f>
        <v>5604</v>
      </c>
      <c r="E35" s="795">
        <f>467*12</f>
        <v>5604</v>
      </c>
    </row>
    <row r="36" spans="1:5" s="97" customFormat="1" ht="12" customHeight="1" x14ac:dyDescent="0.2">
      <c r="A36" s="226"/>
      <c r="B36" s="149" t="s">
        <v>48</v>
      </c>
      <c r="C36" s="687" t="s">
        <v>930</v>
      </c>
      <c r="D36" s="667"/>
      <c r="E36" s="795"/>
    </row>
    <row r="37" spans="1:5" s="97" customFormat="1" ht="12" customHeight="1" x14ac:dyDescent="0.2">
      <c r="A37" s="226"/>
      <c r="B37" s="149" t="s">
        <v>49</v>
      </c>
      <c r="C37" s="687" t="s">
        <v>244</v>
      </c>
      <c r="D37" s="667"/>
      <c r="E37" s="795"/>
    </row>
    <row r="38" spans="1:5" s="97" customFormat="1" ht="12" customHeight="1" x14ac:dyDescent="0.2">
      <c r="A38" s="226"/>
      <c r="B38" s="149" t="s">
        <v>50</v>
      </c>
      <c r="C38" s="687" t="s">
        <v>245</v>
      </c>
      <c r="D38" s="667"/>
      <c r="E38" s="795"/>
    </row>
    <row r="39" spans="1:5" s="97" customFormat="1" ht="12" customHeight="1" x14ac:dyDescent="0.2">
      <c r="A39" s="226"/>
      <c r="B39" s="149" t="s">
        <v>154</v>
      </c>
      <c r="C39" s="687" t="s">
        <v>377</v>
      </c>
      <c r="D39" s="667">
        <v>2624</v>
      </c>
      <c r="E39" s="1158">
        <f>2624+231</f>
        <v>2855</v>
      </c>
    </row>
    <row r="40" spans="1:5" s="97" customFormat="1" ht="12" customHeight="1" x14ac:dyDescent="0.2">
      <c r="A40" s="226"/>
      <c r="B40" s="149" t="s">
        <v>45</v>
      </c>
      <c r="C40" s="860" t="s">
        <v>378</v>
      </c>
      <c r="D40" s="666">
        <f t="shared" ref="D40:E40" si="0">SUM(D41:D45)</f>
        <v>14000</v>
      </c>
      <c r="E40" s="1050">
        <f t="shared" si="0"/>
        <v>14000</v>
      </c>
    </row>
    <row r="41" spans="1:5" s="97" customFormat="1" ht="12" customHeight="1" x14ac:dyDescent="0.2">
      <c r="A41" s="226"/>
      <c r="B41" s="149" t="s">
        <v>53</v>
      </c>
      <c r="C41" s="687" t="s">
        <v>242</v>
      </c>
      <c r="D41" s="667"/>
      <c r="E41" s="795"/>
    </row>
    <row r="42" spans="1:5" s="97" customFormat="1" ht="12" customHeight="1" x14ac:dyDescent="0.2">
      <c r="A42" s="226"/>
      <c r="B42" s="149" t="s">
        <v>54</v>
      </c>
      <c r="C42" s="687" t="s">
        <v>243</v>
      </c>
      <c r="D42" s="667"/>
      <c r="E42" s="795"/>
    </row>
    <row r="43" spans="1:5" s="97" customFormat="1" ht="12" customHeight="1" x14ac:dyDescent="0.2">
      <c r="A43" s="226"/>
      <c r="B43" s="149" t="s">
        <v>55</v>
      </c>
      <c r="C43" s="687" t="s">
        <v>244</v>
      </c>
      <c r="D43" s="667">
        <v>14000</v>
      </c>
      <c r="E43" s="795">
        <v>14000</v>
      </c>
    </row>
    <row r="44" spans="1:5" s="97" customFormat="1" ht="12" customHeight="1" x14ac:dyDescent="0.2">
      <c r="A44" s="226"/>
      <c r="B44" s="149" t="s">
        <v>56</v>
      </c>
      <c r="C44" s="687" t="s">
        <v>245</v>
      </c>
      <c r="D44" s="667"/>
      <c r="E44" s="795"/>
    </row>
    <row r="45" spans="1:5" s="97" customFormat="1" ht="12" customHeight="1" thickBot="1" x14ac:dyDescent="0.25">
      <c r="A45" s="233"/>
      <c r="B45" s="167" t="s">
        <v>155</v>
      </c>
      <c r="C45" s="857" t="s">
        <v>1014</v>
      </c>
      <c r="D45" s="1088"/>
      <c r="E45" s="837"/>
    </row>
    <row r="46" spans="1:5" s="96" customFormat="1" ht="12" customHeight="1" thickBot="1" x14ac:dyDescent="0.25">
      <c r="A46" s="207" t="s">
        <v>891</v>
      </c>
      <c r="B46" s="224"/>
      <c r="C46" s="688" t="s">
        <v>246</v>
      </c>
      <c r="D46" s="663">
        <f>D47+D48</f>
        <v>1500</v>
      </c>
      <c r="E46" s="544">
        <f>E47+E48</f>
        <v>1500</v>
      </c>
    </row>
    <row r="47" spans="1:5" s="97" customFormat="1" ht="12" customHeight="1" x14ac:dyDescent="0.2">
      <c r="A47" s="226"/>
      <c r="B47" s="149" t="s">
        <v>51</v>
      </c>
      <c r="C47" s="856" t="s">
        <v>89</v>
      </c>
      <c r="D47" s="667"/>
      <c r="E47" s="795"/>
    </row>
    <row r="48" spans="1:5" s="97" customFormat="1" ht="12" customHeight="1" thickBot="1" x14ac:dyDescent="0.25">
      <c r="A48" s="226"/>
      <c r="B48" s="149" t="s">
        <v>52</v>
      </c>
      <c r="C48" s="857" t="s">
        <v>820</v>
      </c>
      <c r="D48" s="667">
        <v>1500</v>
      </c>
      <c r="E48" s="795">
        <v>1500</v>
      </c>
    </row>
    <row r="49" spans="1:7" s="97" customFormat="1" ht="12" customHeight="1" thickBot="1" x14ac:dyDescent="0.25">
      <c r="A49" s="199" t="s">
        <v>892</v>
      </c>
      <c r="B49" s="224"/>
      <c r="C49" s="688" t="s">
        <v>819</v>
      </c>
      <c r="D49" s="663">
        <f t="shared" ref="D49:E49" si="1">SUM(D50:D52)</f>
        <v>414</v>
      </c>
      <c r="E49" s="544">
        <f t="shared" si="1"/>
        <v>414</v>
      </c>
    </row>
    <row r="50" spans="1:7" s="97" customFormat="1" ht="12" customHeight="1" x14ac:dyDescent="0.2">
      <c r="A50" s="234"/>
      <c r="B50" s="149" t="s">
        <v>159</v>
      </c>
      <c r="C50" s="856" t="s">
        <v>157</v>
      </c>
      <c r="D50" s="1089">
        <v>414</v>
      </c>
      <c r="E50" s="838">
        <v>414</v>
      </c>
    </row>
    <row r="51" spans="1:7" s="97" customFormat="1" ht="12" customHeight="1" x14ac:dyDescent="0.2">
      <c r="A51" s="234"/>
      <c r="B51" s="149" t="s">
        <v>160</v>
      </c>
      <c r="C51" s="687" t="s">
        <v>158</v>
      </c>
      <c r="D51" s="1089"/>
      <c r="E51" s="838"/>
    </row>
    <row r="52" spans="1:7" s="97" customFormat="1" ht="12" customHeight="1" thickBot="1" x14ac:dyDescent="0.25">
      <c r="A52" s="226"/>
      <c r="B52" s="149" t="s">
        <v>308</v>
      </c>
      <c r="C52" s="858" t="s">
        <v>248</v>
      </c>
      <c r="D52" s="667"/>
      <c r="E52" s="795"/>
    </row>
    <row r="53" spans="1:7" s="97" customFormat="1" ht="12" customHeight="1" thickBot="1" x14ac:dyDescent="0.25">
      <c r="A53" s="207" t="s">
        <v>893</v>
      </c>
      <c r="B53" s="235"/>
      <c r="C53" s="689" t="s">
        <v>249</v>
      </c>
      <c r="D53" s="665"/>
      <c r="E53" s="652"/>
    </row>
    <row r="54" spans="1:7" s="96" customFormat="1" ht="12" customHeight="1" thickBot="1" x14ac:dyDescent="0.25">
      <c r="A54" s="236" t="s">
        <v>894</v>
      </c>
      <c r="B54" s="237"/>
      <c r="C54" s="689" t="s">
        <v>391</v>
      </c>
      <c r="D54" s="672">
        <f>D9+D14+D23+D24+D33+D46+D49+D53</f>
        <v>372869</v>
      </c>
      <c r="E54" s="1091">
        <f>E9+E14+E23+E24+E33+E46+E49+E53</f>
        <v>377156</v>
      </c>
    </row>
    <row r="55" spans="1:7" s="96" customFormat="1" ht="12" customHeight="1" thickBot="1" x14ac:dyDescent="0.25">
      <c r="A55" s="199" t="s">
        <v>895</v>
      </c>
      <c r="B55" s="168"/>
      <c r="C55" s="689" t="s">
        <v>252</v>
      </c>
      <c r="D55" s="663">
        <f t="shared" ref="D55:E55" si="2">D56</f>
        <v>39200</v>
      </c>
      <c r="E55" s="544">
        <f t="shared" si="2"/>
        <v>187269</v>
      </c>
    </row>
    <row r="56" spans="1:7" s="96" customFormat="1" ht="12" customHeight="1" x14ac:dyDescent="0.2">
      <c r="A56" s="228"/>
      <c r="B56" s="166" t="s">
        <v>92</v>
      </c>
      <c r="C56" s="686" t="s">
        <v>933</v>
      </c>
      <c r="D56" s="1090">
        <f>13300+25900</f>
        <v>39200</v>
      </c>
      <c r="E56" s="1162">
        <f>13300+25900+148069</f>
        <v>187269</v>
      </c>
    </row>
    <row r="57" spans="1:7" s="96" customFormat="1" ht="12" customHeight="1" thickBot="1" x14ac:dyDescent="0.25">
      <c r="A57" s="233"/>
      <c r="B57" s="167" t="s">
        <v>93</v>
      </c>
      <c r="C57" s="690" t="s">
        <v>821</v>
      </c>
      <c r="D57" s="673"/>
      <c r="E57" s="801"/>
    </row>
    <row r="58" spans="1:7" s="97" customFormat="1" ht="15" customHeight="1" thickBot="1" x14ac:dyDescent="0.25">
      <c r="A58" s="238" t="s">
        <v>896</v>
      </c>
      <c r="B58" s="683"/>
      <c r="C58" s="861" t="s">
        <v>266</v>
      </c>
      <c r="D58" s="663"/>
      <c r="E58" s="544"/>
    </row>
    <row r="59" spans="1:7" s="97" customFormat="1" ht="12" customHeight="1" thickBot="1" x14ac:dyDescent="0.25">
      <c r="A59" s="238" t="s">
        <v>897</v>
      </c>
      <c r="B59" s="683"/>
      <c r="C59" s="861" t="s">
        <v>935</v>
      </c>
      <c r="D59" s="663">
        <f>D54+D55+D58</f>
        <v>412069</v>
      </c>
      <c r="E59" s="544">
        <f>E54+E55+E58</f>
        <v>564425</v>
      </c>
      <c r="F59" s="680"/>
      <c r="G59" s="680">
        <f>E59+'9. sz. mell.'!E31-'9. sz. mell.'!E24+'10. sz. mell.'!E30-'10. sz. mell.'!E24</f>
        <v>586678</v>
      </c>
    </row>
    <row r="60" spans="1:7" s="97" customFormat="1" ht="15" customHeight="1" thickBot="1" x14ac:dyDescent="0.25">
      <c r="A60" s="241"/>
      <c r="B60" s="684"/>
      <c r="C60" s="685"/>
      <c r="D60" s="674"/>
      <c r="E60" s="674"/>
    </row>
    <row r="61" spans="1:7" s="94" customFormat="1" ht="36.75" customHeight="1" thickBot="1" x14ac:dyDescent="0.25">
      <c r="A61" s="1238" t="s">
        <v>1042</v>
      </c>
      <c r="B61" s="1239"/>
      <c r="C61" s="834" t="s">
        <v>657</v>
      </c>
      <c r="D61" s="1235"/>
      <c r="E61" s="1236"/>
    </row>
    <row r="62" spans="1:7" ht="13.5" thickBot="1" x14ac:dyDescent="0.25">
      <c r="A62" s="243"/>
      <c r="B62" s="244"/>
      <c r="C62" s="244"/>
      <c r="D62" s="675"/>
      <c r="E62" s="675"/>
    </row>
    <row r="63" spans="1:7" s="52" customFormat="1" ht="39" thickBot="1" x14ac:dyDescent="0.25">
      <c r="A63" s="245"/>
      <c r="B63" s="246"/>
      <c r="C63" s="955" t="s">
        <v>1</v>
      </c>
      <c r="D63" s="823" t="s">
        <v>1171</v>
      </c>
      <c r="E63" s="1082" t="s">
        <v>1172</v>
      </c>
    </row>
    <row r="64" spans="1:7" s="98" customFormat="1" ht="12" customHeight="1" thickBot="1" x14ac:dyDescent="0.25">
      <c r="A64" s="207" t="s">
        <v>885</v>
      </c>
      <c r="B64" s="564"/>
      <c r="C64" s="1060" t="s">
        <v>840</v>
      </c>
      <c r="D64" s="663">
        <f>SUM(D65:D69)</f>
        <v>171663</v>
      </c>
      <c r="E64" s="544">
        <f>SUM(E65:E69)</f>
        <v>127509</v>
      </c>
    </row>
    <row r="65" spans="1:7" ht="12" customHeight="1" x14ac:dyDescent="0.2">
      <c r="A65" s="248"/>
      <c r="B65" s="1051" t="s">
        <v>57</v>
      </c>
      <c r="C65" s="1061" t="s">
        <v>916</v>
      </c>
      <c r="D65" s="1089">
        <v>34984</v>
      </c>
      <c r="E65" s="838">
        <v>34984</v>
      </c>
    </row>
    <row r="66" spans="1:7" ht="12" customHeight="1" x14ac:dyDescent="0.2">
      <c r="A66" s="249"/>
      <c r="B66" s="1052" t="s">
        <v>58</v>
      </c>
      <c r="C66" s="1062" t="s">
        <v>164</v>
      </c>
      <c r="D66" s="658">
        <v>7079</v>
      </c>
      <c r="E66" s="650">
        <v>7079</v>
      </c>
    </row>
    <row r="67" spans="1:7" ht="12" customHeight="1" x14ac:dyDescent="0.2">
      <c r="A67" s="249"/>
      <c r="B67" s="1052" t="s">
        <v>59</v>
      </c>
      <c r="C67" s="1062" t="s">
        <v>88</v>
      </c>
      <c r="D67" s="667">
        <v>108293</v>
      </c>
      <c r="E67" s="1158">
        <f>108293-50800+4909</f>
        <v>62402</v>
      </c>
      <c r="G67" s="1183"/>
    </row>
    <row r="68" spans="1:7" ht="12" customHeight="1" x14ac:dyDescent="0.2">
      <c r="A68" s="249"/>
      <c r="B68" s="1052" t="s">
        <v>60</v>
      </c>
      <c r="C68" s="1062" t="s">
        <v>165</v>
      </c>
      <c r="D68" s="667">
        <v>17587</v>
      </c>
      <c r="E68" s="795">
        <v>17587</v>
      </c>
      <c r="G68" s="1183">
        <f t="shared" ref="G68:G74" si="3">E68-D68</f>
        <v>0</v>
      </c>
    </row>
    <row r="69" spans="1:7" ht="12" customHeight="1" x14ac:dyDescent="0.2">
      <c r="A69" s="249"/>
      <c r="B69" s="1052" t="s">
        <v>71</v>
      </c>
      <c r="C69" s="1062" t="s">
        <v>166</v>
      </c>
      <c r="D69" s="667">
        <f>SUM(D71:D77)</f>
        <v>3720</v>
      </c>
      <c r="E69" s="795">
        <f>SUM(E71:E77)</f>
        <v>5457</v>
      </c>
      <c r="G69" s="1183"/>
    </row>
    <row r="70" spans="1:7" ht="12" customHeight="1" x14ac:dyDescent="0.2">
      <c r="A70" s="249"/>
      <c r="B70" s="1052" t="s">
        <v>61</v>
      </c>
      <c r="C70" s="1062" t="s">
        <v>188</v>
      </c>
      <c r="D70" s="658"/>
      <c r="E70" s="650"/>
      <c r="G70" s="1183">
        <f t="shared" si="3"/>
        <v>0</v>
      </c>
    </row>
    <row r="71" spans="1:7" ht="12" customHeight="1" x14ac:dyDescent="0.2">
      <c r="A71" s="249"/>
      <c r="B71" s="1052" t="s">
        <v>62</v>
      </c>
      <c r="C71" s="1063" t="s">
        <v>822</v>
      </c>
      <c r="D71" s="667"/>
      <c r="E71" s="795"/>
      <c r="G71" s="1183">
        <f t="shared" si="3"/>
        <v>0</v>
      </c>
    </row>
    <row r="72" spans="1:7" ht="12" customHeight="1" x14ac:dyDescent="0.2">
      <c r="A72" s="249"/>
      <c r="B72" s="1052" t="s">
        <v>72</v>
      </c>
      <c r="C72" s="1064" t="s">
        <v>392</v>
      </c>
      <c r="D72" s="667">
        <v>500</v>
      </c>
      <c r="E72" s="795">
        <v>500</v>
      </c>
      <c r="G72" s="1183">
        <f t="shared" si="3"/>
        <v>0</v>
      </c>
    </row>
    <row r="73" spans="1:7" ht="12" customHeight="1" x14ac:dyDescent="0.2">
      <c r="A73" s="249"/>
      <c r="B73" s="1052" t="s">
        <v>73</v>
      </c>
      <c r="C73" s="1064" t="s">
        <v>823</v>
      </c>
      <c r="D73" s="667">
        <v>2220</v>
      </c>
      <c r="E73" s="795">
        <v>2220</v>
      </c>
      <c r="G73" s="1183">
        <f t="shared" si="3"/>
        <v>0</v>
      </c>
    </row>
    <row r="74" spans="1:7" ht="12" customHeight="1" x14ac:dyDescent="0.2">
      <c r="A74" s="249"/>
      <c r="B74" s="1052" t="s">
        <v>74</v>
      </c>
      <c r="C74" s="1064" t="s">
        <v>1022</v>
      </c>
      <c r="D74" s="667">
        <v>1000</v>
      </c>
      <c r="E74" s="795">
        <v>1000</v>
      </c>
      <c r="G74" s="1183">
        <f t="shared" si="3"/>
        <v>0</v>
      </c>
    </row>
    <row r="75" spans="1:7" ht="12" customHeight="1" x14ac:dyDescent="0.2">
      <c r="A75" s="249"/>
      <c r="B75" s="1052" t="s">
        <v>75</v>
      </c>
      <c r="C75" s="1065" t="s">
        <v>824</v>
      </c>
      <c r="D75" s="667"/>
      <c r="E75" s="1158">
        <v>1737</v>
      </c>
      <c r="G75" s="1183"/>
    </row>
    <row r="76" spans="1:7" ht="12" customHeight="1" x14ac:dyDescent="0.2">
      <c r="A76" s="249"/>
      <c r="B76" s="1052" t="s">
        <v>77</v>
      </c>
      <c r="C76" s="1066" t="s">
        <v>825</v>
      </c>
      <c r="D76" s="667"/>
      <c r="E76" s="795"/>
      <c r="G76" s="1183"/>
    </row>
    <row r="77" spans="1:7" ht="12" customHeight="1" thickBot="1" x14ac:dyDescent="0.25">
      <c r="A77" s="250"/>
      <c r="B77" s="1053" t="s">
        <v>167</v>
      </c>
      <c r="C77" s="1067" t="s">
        <v>967</v>
      </c>
      <c r="D77" s="670"/>
      <c r="E77" s="797"/>
      <c r="G77" s="1183"/>
    </row>
    <row r="78" spans="1:7" ht="12" customHeight="1" thickBot="1" x14ac:dyDescent="0.25">
      <c r="A78" s="207" t="s">
        <v>886</v>
      </c>
      <c r="B78" s="564"/>
      <c r="C78" s="1060" t="s">
        <v>839</v>
      </c>
      <c r="D78" s="663">
        <f>SUM(D79:D80)</f>
        <v>41236</v>
      </c>
      <c r="E78" s="544">
        <f>SUM(E79:E80)</f>
        <v>163146.76800000001</v>
      </c>
      <c r="G78" s="1183"/>
    </row>
    <row r="79" spans="1:7" s="98" customFormat="1" ht="12" customHeight="1" x14ac:dyDescent="0.2">
      <c r="A79" s="248"/>
      <c r="B79" s="1051" t="s">
        <v>63</v>
      </c>
      <c r="C79" s="1068" t="s">
        <v>826</v>
      </c>
      <c r="D79" s="661">
        <f>'5.sz.mell.'!D29/1000</f>
        <v>29586</v>
      </c>
      <c r="E79" s="1153">
        <f>'5.sz.mell.'!E29/1000</f>
        <v>145693.76800000001</v>
      </c>
      <c r="G79" s="1183"/>
    </row>
    <row r="80" spans="1:7" ht="12" customHeight="1" x14ac:dyDescent="0.2">
      <c r="A80" s="249"/>
      <c r="B80" s="1052" t="s">
        <v>64</v>
      </c>
      <c r="C80" s="1069" t="s">
        <v>168</v>
      </c>
      <c r="D80" s="658">
        <f>'6.sz.mell.'!D31/1000</f>
        <v>11650</v>
      </c>
      <c r="E80" s="1159">
        <f>'6.sz.mell.'!E31/1000</f>
        <v>17453</v>
      </c>
      <c r="G80" s="1183"/>
    </row>
    <row r="81" spans="1:7" ht="12" customHeight="1" x14ac:dyDescent="0.2">
      <c r="A81" s="249"/>
      <c r="B81" s="1052" t="s">
        <v>65</v>
      </c>
      <c r="C81" s="1069" t="s">
        <v>280</v>
      </c>
      <c r="D81" s="658"/>
      <c r="E81" s="650"/>
      <c r="G81" s="1183">
        <f t="shared" ref="G81:G88" si="4">E81-D81</f>
        <v>0</v>
      </c>
    </row>
    <row r="82" spans="1:7" ht="12" customHeight="1" x14ac:dyDescent="0.2">
      <c r="A82" s="249"/>
      <c r="B82" s="1052" t="s">
        <v>66</v>
      </c>
      <c r="C82" s="1069" t="s">
        <v>827</v>
      </c>
      <c r="D82" s="658"/>
      <c r="E82" s="650"/>
      <c r="G82" s="1183">
        <f t="shared" si="4"/>
        <v>0</v>
      </c>
    </row>
    <row r="83" spans="1:7" ht="12" customHeight="1" x14ac:dyDescent="0.2">
      <c r="A83" s="249"/>
      <c r="B83" s="1052" t="s">
        <v>67</v>
      </c>
      <c r="C83" s="1064" t="s">
        <v>832</v>
      </c>
      <c r="D83" s="658"/>
      <c r="E83" s="650"/>
      <c r="G83" s="1183">
        <f t="shared" si="4"/>
        <v>0</v>
      </c>
    </row>
    <row r="84" spans="1:7" ht="12" customHeight="1" x14ac:dyDescent="0.2">
      <c r="A84" s="249"/>
      <c r="B84" s="1052" t="s">
        <v>76</v>
      </c>
      <c r="C84" s="1064" t="s">
        <v>831</v>
      </c>
      <c r="D84" s="658"/>
      <c r="E84" s="650"/>
      <c r="G84" s="1183">
        <f t="shared" si="4"/>
        <v>0</v>
      </c>
    </row>
    <row r="85" spans="1:7" ht="12" customHeight="1" x14ac:dyDescent="0.2">
      <c r="A85" s="249"/>
      <c r="B85" s="1052" t="s">
        <v>78</v>
      </c>
      <c r="C85" s="1064" t="s">
        <v>830</v>
      </c>
      <c r="D85" s="658"/>
      <c r="E85" s="650"/>
      <c r="G85" s="1183">
        <f t="shared" si="4"/>
        <v>0</v>
      </c>
    </row>
    <row r="86" spans="1:7" s="98" customFormat="1" ht="12" customHeight="1" x14ac:dyDescent="0.2">
      <c r="A86" s="249"/>
      <c r="B86" s="1052" t="s">
        <v>169</v>
      </c>
      <c r="C86" s="1064" t="s">
        <v>829</v>
      </c>
      <c r="D86" s="658"/>
      <c r="E86" s="650"/>
      <c r="G86" s="1183">
        <f t="shared" si="4"/>
        <v>0</v>
      </c>
    </row>
    <row r="87" spans="1:7" ht="23.25" customHeight="1" x14ac:dyDescent="0.2">
      <c r="A87" s="249"/>
      <c r="B87" s="1052" t="s">
        <v>170</v>
      </c>
      <c r="C87" s="1064" t="s">
        <v>828</v>
      </c>
      <c r="D87" s="658"/>
      <c r="E87" s="650"/>
      <c r="G87" s="1183">
        <f t="shared" si="4"/>
        <v>0</v>
      </c>
    </row>
    <row r="88" spans="1:7" ht="34.5" thickBot="1" x14ac:dyDescent="0.25">
      <c r="A88" s="249"/>
      <c r="B88" s="1052" t="s">
        <v>171</v>
      </c>
      <c r="C88" s="1070" t="s">
        <v>833</v>
      </c>
      <c r="D88" s="658"/>
      <c r="E88" s="650"/>
      <c r="G88" s="1183">
        <f t="shared" si="4"/>
        <v>0</v>
      </c>
    </row>
    <row r="89" spans="1:7" ht="12" customHeight="1" thickBot="1" x14ac:dyDescent="0.25">
      <c r="A89" s="368" t="s">
        <v>887</v>
      </c>
      <c r="B89" s="1054"/>
      <c r="C89" s="1071" t="s">
        <v>834</v>
      </c>
      <c r="D89" s="1083">
        <f>SUM(D90:D91)</f>
        <v>19366</v>
      </c>
      <c r="E89" s="800">
        <f>SUM(E90:E91)</f>
        <v>86295</v>
      </c>
      <c r="G89" s="1183"/>
    </row>
    <row r="90" spans="1:7" s="98" customFormat="1" ht="12" customHeight="1" x14ac:dyDescent="0.2">
      <c r="A90" s="369"/>
      <c r="B90" s="1055" t="s">
        <v>37</v>
      </c>
      <c r="C90" s="1068" t="s">
        <v>3</v>
      </c>
      <c r="D90" s="824">
        <v>19366</v>
      </c>
      <c r="E90" s="1152">
        <f>19366+10815-2500</f>
        <v>27681</v>
      </c>
      <c r="G90" s="1183"/>
    </row>
    <row r="91" spans="1:7" s="98" customFormat="1" ht="12" customHeight="1" thickBot="1" x14ac:dyDescent="0.25">
      <c r="A91" s="370"/>
      <c r="B91" s="1056" t="s">
        <v>38</v>
      </c>
      <c r="C91" s="1072" t="s">
        <v>970</v>
      </c>
      <c r="D91" s="1088"/>
      <c r="E91" s="1163">
        <v>58614</v>
      </c>
      <c r="G91" s="1183"/>
    </row>
    <row r="92" spans="1:7" s="98" customFormat="1" ht="12" customHeight="1" thickBot="1" x14ac:dyDescent="0.25">
      <c r="A92" s="372" t="s">
        <v>888</v>
      </c>
      <c r="B92" s="1057"/>
      <c r="C92" s="1073" t="s">
        <v>285</v>
      </c>
      <c r="D92" s="1092"/>
      <c r="E92" s="839"/>
      <c r="G92" s="1183"/>
    </row>
    <row r="93" spans="1:7" s="98" customFormat="1" ht="12" customHeight="1" thickBot="1" x14ac:dyDescent="0.25">
      <c r="A93" s="207" t="s">
        <v>889</v>
      </c>
      <c r="B93" s="1058"/>
      <c r="C93" s="1071" t="s">
        <v>235</v>
      </c>
      <c r="D93" s="665">
        <f>'9. sz. mell.'!D24+'10. sz. mell.'!D24</f>
        <v>179804</v>
      </c>
      <c r="E93" s="1157">
        <f>'9. sz. mell.'!E24+'10. sz. mell.'!E24</f>
        <v>180166</v>
      </c>
      <c r="G93" s="1183"/>
    </row>
    <row r="94" spans="1:7" s="98" customFormat="1" ht="12" customHeight="1" thickBot="1" x14ac:dyDescent="0.25">
      <c r="A94" s="207" t="s">
        <v>890</v>
      </c>
      <c r="B94" s="564"/>
      <c r="C94" s="1074" t="s">
        <v>835</v>
      </c>
      <c r="D94" s="1093">
        <f>D64+D78+D89+D92+D93</f>
        <v>412069</v>
      </c>
      <c r="E94" s="1093">
        <f>E64+E78+E89+E92+E93</f>
        <v>557116.76800000004</v>
      </c>
      <c r="G94" s="1183"/>
    </row>
    <row r="95" spans="1:7" s="98" customFormat="1" ht="12" customHeight="1" thickBot="1" x14ac:dyDescent="0.25">
      <c r="A95" s="207" t="s">
        <v>891</v>
      </c>
      <c r="B95" s="564"/>
      <c r="C95" s="1074" t="s">
        <v>838</v>
      </c>
      <c r="D95" s="663"/>
      <c r="E95" s="544">
        <f>E96</f>
        <v>7308</v>
      </c>
      <c r="G95" s="1183"/>
    </row>
    <row r="96" spans="1:7" ht="12.75" customHeight="1" x14ac:dyDescent="0.2">
      <c r="A96" s="248"/>
      <c r="B96" s="1052" t="s">
        <v>234</v>
      </c>
      <c r="C96" s="1068" t="s">
        <v>837</v>
      </c>
      <c r="D96" s="1089"/>
      <c r="E96" s="1164">
        <v>7308</v>
      </c>
    </row>
    <row r="97" spans="1:7" ht="12" customHeight="1" thickBot="1" x14ac:dyDescent="0.25">
      <c r="A97" s="250"/>
      <c r="B97" s="1053" t="s">
        <v>52</v>
      </c>
      <c r="C97" s="1075" t="s">
        <v>836</v>
      </c>
      <c r="D97" s="670"/>
      <c r="E97" s="797"/>
    </row>
    <row r="98" spans="1:7" ht="13.5" thickBot="1" x14ac:dyDescent="0.25">
      <c r="A98" s="207" t="s">
        <v>892</v>
      </c>
      <c r="B98" s="1059"/>
      <c r="C98" s="1074" t="s">
        <v>296</v>
      </c>
      <c r="D98" s="826"/>
      <c r="E98" s="802"/>
    </row>
    <row r="99" spans="1:7" ht="15" customHeight="1" thickBot="1" x14ac:dyDescent="0.25">
      <c r="A99" s="207" t="s">
        <v>893</v>
      </c>
      <c r="B99" s="1059"/>
      <c r="C99" s="1074" t="s">
        <v>936</v>
      </c>
      <c r="D99" s="826">
        <f>D94+D95+D98</f>
        <v>412069</v>
      </c>
      <c r="E99" s="802">
        <f>E94+E95+E98</f>
        <v>564424.76800000004</v>
      </c>
      <c r="F99" s="681">
        <f>D99-D59</f>
        <v>0</v>
      </c>
      <c r="G99" s="1184"/>
    </row>
    <row r="100" spans="1:7" ht="15" hidden="1" customHeight="1" thickBot="1" x14ac:dyDescent="0.25">
      <c r="A100" s="254" t="s">
        <v>208</v>
      </c>
      <c r="B100" s="255"/>
      <c r="C100" s="256"/>
    </row>
    <row r="101" spans="1:7" ht="14.25" hidden="1" customHeight="1" thickBot="1" x14ac:dyDescent="0.25">
      <c r="A101" s="254" t="s">
        <v>209</v>
      </c>
      <c r="B101" s="255"/>
      <c r="C101" s="256"/>
    </row>
    <row r="102" spans="1:7" hidden="1" x14ac:dyDescent="0.2"/>
    <row r="106" spans="1:7" x14ac:dyDescent="0.2">
      <c r="E106" s="98"/>
    </row>
    <row r="110" spans="1:7" x14ac:dyDescent="0.2">
      <c r="E110" s="98"/>
    </row>
    <row r="111" spans="1:7" x14ac:dyDescent="0.2">
      <c r="E111" s="98"/>
    </row>
    <row r="112" spans="1:7" x14ac:dyDescent="0.2">
      <c r="E112" s="98"/>
    </row>
    <row r="113" spans="5:5" x14ac:dyDescent="0.2">
      <c r="E113" s="98"/>
    </row>
    <row r="114" spans="5:5" x14ac:dyDescent="0.2">
      <c r="E114" s="98"/>
    </row>
    <row r="115" spans="5:5" x14ac:dyDescent="0.2">
      <c r="E115" s="98"/>
    </row>
  </sheetData>
  <sheetProtection formatCells="0"/>
  <mergeCells count="5">
    <mergeCell ref="D61:E61"/>
    <mergeCell ref="D2:E2"/>
    <mergeCell ref="A2:B2"/>
    <mergeCell ref="A5:B5"/>
    <mergeCell ref="A61:B61"/>
  </mergeCells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60" orientation="portrait" verticalDpi="300" r:id="rId1"/>
  <headerFooter alignWithMargins="0">
    <oddHeader>&amp;R&amp;"Times New Roman CE,Félkövér"&amp;11 8. melléklet a 1/2018. (II. 16.) önkormányzati rendelethez</oddHeader>
  </headerFooter>
  <rowBreaks count="1" manualBreakCount="1">
    <brk id="60" max="4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2"/>
  <sheetViews>
    <sheetView topLeftCell="A25" workbookViewId="0">
      <selection activeCell="C18" sqref="C18"/>
    </sheetView>
  </sheetViews>
  <sheetFormatPr defaultColWidth="9.33203125" defaultRowHeight="12.75" x14ac:dyDescent="0.2"/>
  <cols>
    <col min="1" max="1" width="9.6640625" style="252" customWidth="1"/>
    <col min="2" max="2" width="9.6640625" style="253" customWidth="1"/>
    <col min="3" max="3" width="72" style="253" customWidth="1"/>
    <col min="4" max="4" width="25" style="253" customWidth="1"/>
    <col min="5" max="16384" width="9.33203125" style="4"/>
  </cols>
  <sheetData>
    <row r="1" spans="1:4" s="2" customFormat="1" ht="21" customHeight="1" thickBot="1" x14ac:dyDescent="0.25">
      <c r="A1" s="212"/>
      <c r="B1" s="213"/>
      <c r="C1" s="214"/>
      <c r="D1" s="259" t="s">
        <v>841</v>
      </c>
    </row>
    <row r="2" spans="1:4" s="94" customFormat="1" ht="25.5" customHeight="1" x14ac:dyDescent="0.2">
      <c r="A2" s="1242" t="s">
        <v>204</v>
      </c>
      <c r="B2" s="1243"/>
      <c r="C2" s="371" t="s">
        <v>211</v>
      </c>
      <c r="D2" s="390" t="s">
        <v>7</v>
      </c>
    </row>
    <row r="3" spans="1:4" s="94" customFormat="1" ht="16.5" hidden="1" thickBot="1" x14ac:dyDescent="0.25">
      <c r="A3" s="215" t="s">
        <v>203</v>
      </c>
      <c r="B3" s="216"/>
      <c r="C3" s="391" t="s">
        <v>213</v>
      </c>
      <c r="D3" s="392" t="s">
        <v>236</v>
      </c>
    </row>
    <row r="4" spans="1:4" s="95" customFormat="1" ht="15.95" customHeight="1" thickBot="1" x14ac:dyDescent="0.3">
      <c r="A4" s="217"/>
      <c r="B4" s="217"/>
      <c r="C4" s="217"/>
      <c r="D4" s="218" t="s">
        <v>923</v>
      </c>
    </row>
    <row r="5" spans="1:4" ht="13.5" thickBot="1" x14ac:dyDescent="0.25">
      <c r="A5" s="1240" t="s">
        <v>205</v>
      </c>
      <c r="B5" s="1241"/>
      <c r="C5" s="219" t="s">
        <v>924</v>
      </c>
      <c r="D5" s="220" t="s">
        <v>925</v>
      </c>
    </row>
    <row r="6" spans="1:4" s="52" customFormat="1" ht="12.95" customHeight="1" thickBot="1" x14ac:dyDescent="0.25">
      <c r="A6" s="199">
        <v>1</v>
      </c>
      <c r="B6" s="200">
        <v>2</v>
      </c>
      <c r="C6" s="200">
        <v>3</v>
      </c>
      <c r="D6" s="201">
        <v>4</v>
      </c>
    </row>
    <row r="7" spans="1:4" s="52" customFormat="1" ht="15.95" customHeight="1" thickBot="1" x14ac:dyDescent="0.25">
      <c r="A7" s="221"/>
      <c r="B7" s="222"/>
      <c r="C7" s="222" t="s">
        <v>926</v>
      </c>
      <c r="D7" s="223"/>
    </row>
    <row r="8" spans="1:4" s="96" customFormat="1" ht="12" customHeight="1" thickBot="1" x14ac:dyDescent="0.25">
      <c r="A8" s="199" t="s">
        <v>885</v>
      </c>
      <c r="B8" s="224"/>
      <c r="C8" s="225" t="s">
        <v>210</v>
      </c>
      <c r="D8" s="335">
        <f>SUM(D9:D16)</f>
        <v>0</v>
      </c>
    </row>
    <row r="9" spans="1:4" s="96" customFormat="1" ht="12" customHeight="1" x14ac:dyDescent="0.2">
      <c r="A9" s="228"/>
      <c r="B9" s="227" t="s">
        <v>57</v>
      </c>
      <c r="C9" s="12" t="s">
        <v>133</v>
      </c>
      <c r="D9" s="373"/>
    </row>
    <row r="10" spans="1:4" s="96" customFormat="1" ht="12" customHeight="1" x14ac:dyDescent="0.2">
      <c r="A10" s="226"/>
      <c r="B10" s="227" t="s">
        <v>58</v>
      </c>
      <c r="C10" s="9" t="s">
        <v>134</v>
      </c>
      <c r="D10" s="333"/>
    </row>
    <row r="11" spans="1:4" s="96" customFormat="1" ht="12" customHeight="1" x14ac:dyDescent="0.2">
      <c r="A11" s="226"/>
      <c r="B11" s="227" t="s">
        <v>59</v>
      </c>
      <c r="C11" s="9" t="s">
        <v>135</v>
      </c>
      <c r="D11" s="333"/>
    </row>
    <row r="12" spans="1:4" s="96" customFormat="1" ht="12" customHeight="1" x14ac:dyDescent="0.2">
      <c r="A12" s="226"/>
      <c r="B12" s="227" t="s">
        <v>60</v>
      </c>
      <c r="C12" s="9" t="s">
        <v>136</v>
      </c>
      <c r="D12" s="333"/>
    </row>
    <row r="13" spans="1:4" s="96" customFormat="1" ht="12" customHeight="1" x14ac:dyDescent="0.2">
      <c r="A13" s="226"/>
      <c r="B13" s="227" t="s">
        <v>91</v>
      </c>
      <c r="C13" s="8" t="s">
        <v>137</v>
      </c>
      <c r="D13" s="333"/>
    </row>
    <row r="14" spans="1:4" s="96" customFormat="1" ht="12" customHeight="1" x14ac:dyDescent="0.2">
      <c r="A14" s="229"/>
      <c r="B14" s="227" t="s">
        <v>61</v>
      </c>
      <c r="C14" s="9" t="s">
        <v>138</v>
      </c>
      <c r="D14" s="374"/>
    </row>
    <row r="15" spans="1:4" s="97" customFormat="1" ht="12" customHeight="1" x14ac:dyDescent="0.2">
      <c r="A15" s="226"/>
      <c r="B15" s="227" t="s">
        <v>62</v>
      </c>
      <c r="C15" s="9" t="s">
        <v>845</v>
      </c>
      <c r="D15" s="333"/>
    </row>
    <row r="16" spans="1:4" s="97" customFormat="1" ht="12" customHeight="1" thickBot="1" x14ac:dyDescent="0.25">
      <c r="A16" s="230"/>
      <c r="B16" s="231" t="s">
        <v>72</v>
      </c>
      <c r="C16" s="8" t="s">
        <v>197</v>
      </c>
      <c r="D16" s="334"/>
    </row>
    <row r="17" spans="1:4" s="96" customFormat="1" ht="12" customHeight="1" thickBot="1" x14ac:dyDescent="0.25">
      <c r="A17" s="199" t="s">
        <v>886</v>
      </c>
      <c r="B17" s="224"/>
      <c r="C17" s="225" t="s">
        <v>846</v>
      </c>
      <c r="D17" s="335">
        <f>SUM(D18:D21)</f>
        <v>0</v>
      </c>
    </row>
    <row r="18" spans="1:4" s="97" customFormat="1" ht="12" customHeight="1" x14ac:dyDescent="0.2">
      <c r="A18" s="226"/>
      <c r="B18" s="227" t="s">
        <v>63</v>
      </c>
      <c r="C18" s="11" t="s">
        <v>842</v>
      </c>
      <c r="D18" s="333"/>
    </row>
    <row r="19" spans="1:4" s="97" customFormat="1" ht="12" customHeight="1" x14ac:dyDescent="0.2">
      <c r="A19" s="226"/>
      <c r="B19" s="227" t="s">
        <v>64</v>
      </c>
      <c r="C19" s="9" t="s">
        <v>843</v>
      </c>
      <c r="D19" s="333"/>
    </row>
    <row r="20" spans="1:4" s="97" customFormat="1" ht="12" customHeight="1" x14ac:dyDescent="0.2">
      <c r="A20" s="226"/>
      <c r="B20" s="227" t="s">
        <v>65</v>
      </c>
      <c r="C20" s="9" t="s">
        <v>844</v>
      </c>
      <c r="D20" s="333"/>
    </row>
    <row r="21" spans="1:4" s="97" customFormat="1" ht="12" customHeight="1" thickBot="1" x14ac:dyDescent="0.25">
      <c r="A21" s="226"/>
      <c r="B21" s="227" t="s">
        <v>66</v>
      </c>
      <c r="C21" s="9" t="s">
        <v>843</v>
      </c>
      <c r="D21" s="333"/>
    </row>
    <row r="22" spans="1:4" s="97" customFormat="1" ht="12" customHeight="1" thickBot="1" x14ac:dyDescent="0.25">
      <c r="A22" s="207" t="s">
        <v>887</v>
      </c>
      <c r="B22" s="125"/>
      <c r="C22" s="125" t="s">
        <v>847</v>
      </c>
      <c r="D22" s="335">
        <f>+D23+D24</f>
        <v>0</v>
      </c>
    </row>
    <row r="23" spans="1:4" s="97" customFormat="1" ht="12" customHeight="1" x14ac:dyDescent="0.2">
      <c r="A23" s="369"/>
      <c r="B23" s="389" t="s">
        <v>37</v>
      </c>
      <c r="C23" s="141" t="s">
        <v>247</v>
      </c>
      <c r="D23" s="395"/>
    </row>
    <row r="24" spans="1:4" s="97" customFormat="1" ht="12" customHeight="1" thickBot="1" x14ac:dyDescent="0.25">
      <c r="A24" s="387"/>
      <c r="B24" s="388" t="s">
        <v>38</v>
      </c>
      <c r="C24" s="142" t="s">
        <v>251</v>
      </c>
      <c r="D24" s="396"/>
    </row>
    <row r="25" spans="1:4" s="97" customFormat="1" ht="12" customHeight="1" thickBot="1" x14ac:dyDescent="0.25">
      <c r="A25" s="207" t="s">
        <v>888</v>
      </c>
      <c r="B25" s="125"/>
      <c r="C25" s="125" t="s">
        <v>237</v>
      </c>
      <c r="D25" s="355"/>
    </row>
    <row r="26" spans="1:4" s="96" customFormat="1" ht="12" customHeight="1" thickBot="1" x14ac:dyDescent="0.25">
      <c r="A26" s="207" t="s">
        <v>889</v>
      </c>
      <c r="B26" s="224"/>
      <c r="C26" s="125" t="s">
        <v>848</v>
      </c>
      <c r="D26" s="355"/>
    </row>
    <row r="27" spans="1:4" s="96" customFormat="1" ht="12" customHeight="1" thickBot="1" x14ac:dyDescent="0.25">
      <c r="A27" s="199" t="s">
        <v>890</v>
      </c>
      <c r="B27" s="168"/>
      <c r="C27" s="125" t="s">
        <v>853</v>
      </c>
      <c r="D27" s="376">
        <f>+D8+D17+D22+D25+D26</f>
        <v>0</v>
      </c>
    </row>
    <row r="28" spans="1:4" s="96" customFormat="1" ht="12" customHeight="1" thickBot="1" x14ac:dyDescent="0.25">
      <c r="A28" s="384" t="s">
        <v>891</v>
      </c>
      <c r="B28" s="393"/>
      <c r="C28" s="386" t="s">
        <v>849</v>
      </c>
      <c r="D28" s="397">
        <f>+D29+D30</f>
        <v>0</v>
      </c>
    </row>
    <row r="29" spans="1:4" s="96" customFormat="1" ht="12" customHeight="1" x14ac:dyDescent="0.2">
      <c r="A29" s="228"/>
      <c r="B29" s="166" t="s">
        <v>51</v>
      </c>
      <c r="C29" s="141" t="s">
        <v>354</v>
      </c>
      <c r="D29" s="395"/>
    </row>
    <row r="30" spans="1:4" s="97" customFormat="1" ht="12" customHeight="1" thickBot="1" x14ac:dyDescent="0.25">
      <c r="A30" s="394"/>
      <c r="B30" s="167" t="s">
        <v>52</v>
      </c>
      <c r="C30" s="385" t="s">
        <v>850</v>
      </c>
      <c r="D30" s="90"/>
    </row>
    <row r="31" spans="1:4" s="97" customFormat="1" ht="12" customHeight="1" thickBot="1" x14ac:dyDescent="0.25">
      <c r="A31" s="238" t="s">
        <v>892</v>
      </c>
      <c r="B31" s="382"/>
      <c r="C31" s="383" t="s">
        <v>851</v>
      </c>
      <c r="D31" s="375"/>
    </row>
    <row r="32" spans="1:4" s="97" customFormat="1" ht="15" customHeight="1" thickBot="1" x14ac:dyDescent="0.25">
      <c r="A32" s="238" t="s">
        <v>893</v>
      </c>
      <c r="B32" s="239"/>
      <c r="C32" s="240" t="s">
        <v>852</v>
      </c>
      <c r="D32" s="379">
        <f>+D27+D28+D31</f>
        <v>0</v>
      </c>
    </row>
    <row r="33" spans="1:4" s="97" customFormat="1" ht="15" customHeight="1" x14ac:dyDescent="0.2">
      <c r="A33" s="241"/>
      <c r="B33" s="241"/>
      <c r="C33" s="242"/>
      <c r="D33" s="377"/>
    </row>
    <row r="34" spans="1:4" ht="13.5" thickBot="1" x14ac:dyDescent="0.25">
      <c r="A34" s="243"/>
      <c r="B34" s="244"/>
      <c r="C34" s="244"/>
      <c r="D34" s="378"/>
    </row>
    <row r="35" spans="1:4" s="52" customFormat="1" ht="16.5" customHeight="1" thickBot="1" x14ac:dyDescent="0.25">
      <c r="A35" s="245"/>
      <c r="B35" s="246"/>
      <c r="C35" s="247" t="s">
        <v>1</v>
      </c>
      <c r="D35" s="379"/>
    </row>
    <row r="36" spans="1:4" s="98" customFormat="1" ht="12" customHeight="1" thickBot="1" x14ac:dyDescent="0.25">
      <c r="A36" s="207" t="s">
        <v>885</v>
      </c>
      <c r="B36" s="24"/>
      <c r="C36" s="125" t="s">
        <v>840</v>
      </c>
      <c r="D36" s="335">
        <f>SUM(D37:D41)</f>
        <v>0</v>
      </c>
    </row>
    <row r="37" spans="1:4" ht="12" customHeight="1" x14ac:dyDescent="0.2">
      <c r="A37" s="248"/>
      <c r="B37" s="165" t="s">
        <v>57</v>
      </c>
      <c r="C37" s="11" t="s">
        <v>916</v>
      </c>
      <c r="D37" s="83"/>
    </row>
    <row r="38" spans="1:4" ht="12" customHeight="1" x14ac:dyDescent="0.2">
      <c r="A38" s="249"/>
      <c r="B38" s="149" t="s">
        <v>58</v>
      </c>
      <c r="C38" s="9" t="s">
        <v>164</v>
      </c>
      <c r="D38" s="86"/>
    </row>
    <row r="39" spans="1:4" ht="12" customHeight="1" x14ac:dyDescent="0.2">
      <c r="A39" s="249"/>
      <c r="B39" s="149" t="s">
        <v>59</v>
      </c>
      <c r="C39" s="9" t="s">
        <v>88</v>
      </c>
      <c r="D39" s="86"/>
    </row>
    <row r="40" spans="1:4" ht="12" customHeight="1" x14ac:dyDescent="0.2">
      <c r="A40" s="249"/>
      <c r="B40" s="149" t="s">
        <v>60</v>
      </c>
      <c r="C40" s="9" t="s">
        <v>165</v>
      </c>
      <c r="D40" s="86"/>
    </row>
    <row r="41" spans="1:4" ht="12" customHeight="1" thickBot="1" x14ac:dyDescent="0.25">
      <c r="A41" s="249"/>
      <c r="B41" s="149" t="s">
        <v>71</v>
      </c>
      <c r="C41" s="9" t="s">
        <v>166</v>
      </c>
      <c r="D41" s="86"/>
    </row>
    <row r="42" spans="1:4" ht="12" customHeight="1" thickBot="1" x14ac:dyDescent="0.25">
      <c r="A42" s="207" t="s">
        <v>886</v>
      </c>
      <c r="B42" s="24"/>
      <c r="C42" s="125" t="s">
        <v>857</v>
      </c>
      <c r="D42" s="335">
        <f>SUM(D43:D46)</f>
        <v>0</v>
      </c>
    </row>
    <row r="43" spans="1:4" s="98" customFormat="1" ht="12" customHeight="1" x14ac:dyDescent="0.2">
      <c r="A43" s="248"/>
      <c r="B43" s="165" t="s">
        <v>63</v>
      </c>
      <c r="C43" s="11" t="s">
        <v>279</v>
      </c>
      <c r="D43" s="83"/>
    </row>
    <row r="44" spans="1:4" ht="12" customHeight="1" x14ac:dyDescent="0.2">
      <c r="A44" s="249"/>
      <c r="B44" s="149" t="s">
        <v>64</v>
      </c>
      <c r="C44" s="9" t="s">
        <v>168</v>
      </c>
      <c r="D44" s="86"/>
    </row>
    <row r="45" spans="1:4" ht="12" customHeight="1" x14ac:dyDescent="0.2">
      <c r="A45" s="249"/>
      <c r="B45" s="149" t="s">
        <v>67</v>
      </c>
      <c r="C45" s="9" t="s">
        <v>2</v>
      </c>
      <c r="D45" s="86"/>
    </row>
    <row r="46" spans="1:4" ht="12" customHeight="1" thickBot="1" x14ac:dyDescent="0.25">
      <c r="A46" s="249"/>
      <c r="B46" s="149" t="s">
        <v>78</v>
      </c>
      <c r="C46" s="9" t="s">
        <v>854</v>
      </c>
      <c r="D46" s="86"/>
    </row>
    <row r="47" spans="1:4" ht="12" customHeight="1" thickBot="1" x14ac:dyDescent="0.25">
      <c r="A47" s="207" t="s">
        <v>887</v>
      </c>
      <c r="B47" s="24"/>
      <c r="C47" s="24" t="s">
        <v>855</v>
      </c>
      <c r="D47" s="355"/>
    </row>
    <row r="48" spans="1:4" s="97" customFormat="1" ht="12" customHeight="1" thickBot="1" x14ac:dyDescent="0.25">
      <c r="A48" s="238" t="s">
        <v>888</v>
      </c>
      <c r="B48" s="382"/>
      <c r="C48" s="383" t="s">
        <v>858</v>
      </c>
      <c r="D48" s="375"/>
    </row>
    <row r="49" spans="1:4" ht="15" customHeight="1" thickBot="1" x14ac:dyDescent="0.25">
      <c r="A49" s="207" t="s">
        <v>889</v>
      </c>
      <c r="B49" s="235"/>
      <c r="C49" s="251" t="s">
        <v>856</v>
      </c>
      <c r="D49" s="380">
        <f>+D36+D42+D47+D48</f>
        <v>0</v>
      </c>
    </row>
    <row r="50" spans="1:4" ht="13.5" thickBot="1" x14ac:dyDescent="0.25">
      <c r="D50" s="381"/>
    </row>
    <row r="51" spans="1:4" ht="15" customHeight="1" thickBot="1" x14ac:dyDescent="0.25">
      <c r="A51" s="254" t="s">
        <v>208</v>
      </c>
      <c r="B51" s="255"/>
      <c r="C51" s="256"/>
      <c r="D51" s="123"/>
    </row>
    <row r="52" spans="1:4" ht="14.25" customHeight="1" thickBot="1" x14ac:dyDescent="0.25">
      <c r="A52" s="254" t="s">
        <v>209</v>
      </c>
      <c r="B52" s="255"/>
      <c r="C52" s="256"/>
      <c r="D52" s="123"/>
    </row>
  </sheetData>
  <sheetProtection formatCells="0"/>
  <mergeCells count="2">
    <mergeCell ref="A2:B2"/>
    <mergeCell ref="A5:B5"/>
  </mergeCells>
  <phoneticPr fontId="33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1"/>
  <sheetViews>
    <sheetView topLeftCell="A25" workbookViewId="0">
      <selection sqref="A1:D1"/>
    </sheetView>
  </sheetViews>
  <sheetFormatPr defaultColWidth="9.33203125" defaultRowHeight="12.75" x14ac:dyDescent="0.2"/>
  <cols>
    <col min="1" max="1" width="9.6640625" style="3" customWidth="1"/>
    <col min="2" max="2" width="9.6640625" style="4" customWidth="1"/>
    <col min="3" max="3" width="72" style="4" customWidth="1"/>
    <col min="4" max="4" width="25" style="4" customWidth="1"/>
    <col min="5" max="16384" width="9.33203125" style="4"/>
  </cols>
  <sheetData>
    <row r="1" spans="1:4" s="2" customFormat="1" ht="21" customHeight="1" thickBot="1" x14ac:dyDescent="0.25">
      <c r="A1" s="212"/>
      <c r="B1" s="213"/>
      <c r="C1" s="260"/>
      <c r="D1" s="259" t="s">
        <v>400</v>
      </c>
    </row>
    <row r="2" spans="1:4" s="94" customFormat="1" ht="25.5" customHeight="1" x14ac:dyDescent="0.2">
      <c r="A2" s="1242" t="s">
        <v>204</v>
      </c>
      <c r="B2" s="1243"/>
      <c r="C2" s="257" t="s">
        <v>211</v>
      </c>
      <c r="D2" s="261" t="s">
        <v>7</v>
      </c>
    </row>
    <row r="3" spans="1:4" s="94" customFormat="1" ht="16.5" thickBot="1" x14ac:dyDescent="0.25">
      <c r="A3" s="215" t="s">
        <v>203</v>
      </c>
      <c r="B3" s="216"/>
      <c r="C3" s="258" t="s">
        <v>5</v>
      </c>
      <c r="D3" s="262" t="s">
        <v>921</v>
      </c>
    </row>
    <row r="4" spans="1:4" s="95" customFormat="1" ht="15.95" customHeight="1" thickBot="1" x14ac:dyDescent="0.3">
      <c r="A4" s="217"/>
      <c r="B4" s="217"/>
      <c r="C4" s="217"/>
      <c r="D4" s="218" t="s">
        <v>923</v>
      </c>
    </row>
    <row r="5" spans="1:4" ht="13.5" thickBot="1" x14ac:dyDescent="0.25">
      <c r="A5" s="1240" t="s">
        <v>205</v>
      </c>
      <c r="B5" s="1241"/>
      <c r="C5" s="219" t="s">
        <v>924</v>
      </c>
      <c r="D5" s="220" t="s">
        <v>925</v>
      </c>
    </row>
    <row r="6" spans="1:4" s="52" customFormat="1" ht="12.95" customHeight="1" thickBot="1" x14ac:dyDescent="0.25">
      <c r="A6" s="199">
        <v>1</v>
      </c>
      <c r="B6" s="200">
        <v>2</v>
      </c>
      <c r="C6" s="200">
        <v>3</v>
      </c>
      <c r="D6" s="201">
        <v>4</v>
      </c>
    </row>
    <row r="7" spans="1:4" s="52" customFormat="1" ht="15.95" customHeight="1" thickBot="1" x14ac:dyDescent="0.25">
      <c r="A7" s="221"/>
      <c r="B7" s="222"/>
      <c r="C7" s="222" t="s">
        <v>926</v>
      </c>
      <c r="D7" s="223"/>
    </row>
    <row r="8" spans="1:4" s="96" customFormat="1" ht="12" customHeight="1" thickBot="1" x14ac:dyDescent="0.25">
      <c r="A8" s="199" t="s">
        <v>885</v>
      </c>
      <c r="B8" s="224"/>
      <c r="C8" s="225" t="s">
        <v>210</v>
      </c>
      <c r="D8" s="335">
        <f>SUM(D9:D16)</f>
        <v>0</v>
      </c>
    </row>
    <row r="9" spans="1:4" s="96" customFormat="1" ht="12" customHeight="1" x14ac:dyDescent="0.2">
      <c r="A9" s="228"/>
      <c r="B9" s="227" t="s">
        <v>57</v>
      </c>
      <c r="C9" s="12" t="s">
        <v>133</v>
      </c>
      <c r="D9" s="373"/>
    </row>
    <row r="10" spans="1:4" s="96" customFormat="1" ht="12" customHeight="1" x14ac:dyDescent="0.2">
      <c r="A10" s="226"/>
      <c r="B10" s="227" t="s">
        <v>58</v>
      </c>
      <c r="C10" s="9" t="s">
        <v>134</v>
      </c>
      <c r="D10" s="333"/>
    </row>
    <row r="11" spans="1:4" s="96" customFormat="1" ht="12" customHeight="1" x14ac:dyDescent="0.2">
      <c r="A11" s="226"/>
      <c r="B11" s="227" t="s">
        <v>59</v>
      </c>
      <c r="C11" s="9" t="s">
        <v>135</v>
      </c>
      <c r="D11" s="333"/>
    </row>
    <row r="12" spans="1:4" s="96" customFormat="1" ht="12" customHeight="1" x14ac:dyDescent="0.2">
      <c r="A12" s="226"/>
      <c r="B12" s="227" t="s">
        <v>60</v>
      </c>
      <c r="C12" s="9" t="s">
        <v>136</v>
      </c>
      <c r="D12" s="333"/>
    </row>
    <row r="13" spans="1:4" s="96" customFormat="1" ht="12" customHeight="1" x14ac:dyDescent="0.2">
      <c r="A13" s="226"/>
      <c r="B13" s="227" t="s">
        <v>91</v>
      </c>
      <c r="C13" s="8" t="s">
        <v>137</v>
      </c>
      <c r="D13" s="333"/>
    </row>
    <row r="14" spans="1:4" s="96" customFormat="1" ht="12" customHeight="1" x14ac:dyDescent="0.2">
      <c r="A14" s="229"/>
      <c r="B14" s="227" t="s">
        <v>61</v>
      </c>
      <c r="C14" s="9" t="s">
        <v>138</v>
      </c>
      <c r="D14" s="374"/>
    </row>
    <row r="15" spans="1:4" s="97" customFormat="1" ht="12" customHeight="1" x14ac:dyDescent="0.2">
      <c r="A15" s="226"/>
      <c r="B15" s="227" t="s">
        <v>62</v>
      </c>
      <c r="C15" s="9" t="s">
        <v>845</v>
      </c>
      <c r="D15" s="333"/>
    </row>
    <row r="16" spans="1:4" s="97" customFormat="1" ht="12" customHeight="1" thickBot="1" x14ac:dyDescent="0.25">
      <c r="A16" s="230"/>
      <c r="B16" s="231" t="s">
        <v>72</v>
      </c>
      <c r="C16" s="8" t="s">
        <v>197</v>
      </c>
      <c r="D16" s="334"/>
    </row>
    <row r="17" spans="1:4" s="96" customFormat="1" ht="12" customHeight="1" thickBot="1" x14ac:dyDescent="0.25">
      <c r="A17" s="199" t="s">
        <v>886</v>
      </c>
      <c r="B17" s="224"/>
      <c r="C17" s="225" t="s">
        <v>846</v>
      </c>
      <c r="D17" s="335">
        <f>SUM(D18:D21)</f>
        <v>0</v>
      </c>
    </row>
    <row r="18" spans="1:4" s="97" customFormat="1" ht="12" customHeight="1" x14ac:dyDescent="0.2">
      <c r="A18" s="226"/>
      <c r="B18" s="227" t="s">
        <v>63</v>
      </c>
      <c r="C18" s="11" t="s">
        <v>842</v>
      </c>
      <c r="D18" s="333"/>
    </row>
    <row r="19" spans="1:4" s="97" customFormat="1" ht="12" customHeight="1" x14ac:dyDescent="0.2">
      <c r="A19" s="226"/>
      <c r="B19" s="227" t="s">
        <v>64</v>
      </c>
      <c r="C19" s="9" t="s">
        <v>843</v>
      </c>
      <c r="D19" s="333"/>
    </row>
    <row r="20" spans="1:4" s="97" customFormat="1" ht="12" customHeight="1" x14ac:dyDescent="0.2">
      <c r="A20" s="226"/>
      <c r="B20" s="227" t="s">
        <v>65</v>
      </c>
      <c r="C20" s="9" t="s">
        <v>844</v>
      </c>
      <c r="D20" s="333"/>
    </row>
    <row r="21" spans="1:4" s="97" customFormat="1" ht="12" customHeight="1" thickBot="1" x14ac:dyDescent="0.25">
      <c r="A21" s="226"/>
      <c r="B21" s="227" t="s">
        <v>66</v>
      </c>
      <c r="C21" s="9" t="s">
        <v>843</v>
      </c>
      <c r="D21" s="333"/>
    </row>
    <row r="22" spans="1:4" s="97" customFormat="1" ht="12" customHeight="1" thickBot="1" x14ac:dyDescent="0.25">
      <c r="A22" s="207" t="s">
        <v>887</v>
      </c>
      <c r="B22" s="125"/>
      <c r="C22" s="125" t="s">
        <v>847</v>
      </c>
      <c r="D22" s="335">
        <f>+D23+D24</f>
        <v>0</v>
      </c>
    </row>
    <row r="23" spans="1:4" s="96" customFormat="1" ht="12" customHeight="1" x14ac:dyDescent="0.2">
      <c r="A23" s="369"/>
      <c r="B23" s="389" t="s">
        <v>37</v>
      </c>
      <c r="C23" s="141" t="s">
        <v>247</v>
      </c>
      <c r="D23" s="395"/>
    </row>
    <row r="24" spans="1:4" s="96" customFormat="1" ht="12" customHeight="1" thickBot="1" x14ac:dyDescent="0.25">
      <c r="A24" s="387"/>
      <c r="B24" s="388" t="s">
        <v>38</v>
      </c>
      <c r="C24" s="142" t="s">
        <v>251</v>
      </c>
      <c r="D24" s="396"/>
    </row>
    <row r="25" spans="1:4" s="96" customFormat="1" ht="12" customHeight="1" thickBot="1" x14ac:dyDescent="0.25">
      <c r="A25" s="207" t="s">
        <v>888</v>
      </c>
      <c r="B25" s="224"/>
      <c r="C25" s="125" t="s">
        <v>864</v>
      </c>
      <c r="D25" s="355"/>
    </row>
    <row r="26" spans="1:4" s="97" customFormat="1" ht="12" customHeight="1" thickBot="1" x14ac:dyDescent="0.25">
      <c r="A26" s="199" t="s">
        <v>889</v>
      </c>
      <c r="B26" s="168"/>
      <c r="C26" s="125" t="s">
        <v>860</v>
      </c>
      <c r="D26" s="376"/>
    </row>
    <row r="27" spans="1:4" s="97" customFormat="1" ht="15" customHeight="1" thickBot="1" x14ac:dyDescent="0.25">
      <c r="A27" s="384" t="s">
        <v>890</v>
      </c>
      <c r="B27" s="393"/>
      <c r="C27" s="386" t="s">
        <v>862</v>
      </c>
      <c r="D27" s="397">
        <f>+D28+D29</f>
        <v>0</v>
      </c>
    </row>
    <row r="28" spans="1:4" s="97" customFormat="1" ht="15" customHeight="1" x14ac:dyDescent="0.2">
      <c r="A28" s="228"/>
      <c r="B28" s="166" t="s">
        <v>44</v>
      </c>
      <c r="C28" s="141" t="s">
        <v>354</v>
      </c>
      <c r="D28" s="395"/>
    </row>
    <row r="29" spans="1:4" ht="15.75" thickBot="1" x14ac:dyDescent="0.25">
      <c r="A29" s="394"/>
      <c r="B29" s="167" t="s">
        <v>45</v>
      </c>
      <c r="C29" s="385" t="s">
        <v>850</v>
      </c>
      <c r="D29" s="90"/>
    </row>
    <row r="30" spans="1:4" s="52" customFormat="1" ht="16.5" customHeight="1" thickBot="1" x14ac:dyDescent="0.25">
      <c r="A30" s="238" t="s">
        <v>891</v>
      </c>
      <c r="B30" s="382"/>
      <c r="C30" s="383" t="s">
        <v>863</v>
      </c>
      <c r="D30" s="375"/>
    </row>
    <row r="31" spans="1:4" s="98" customFormat="1" ht="12" customHeight="1" thickBot="1" x14ac:dyDescent="0.25">
      <c r="A31" s="238" t="s">
        <v>892</v>
      </c>
      <c r="B31" s="239"/>
      <c r="C31" s="240" t="s">
        <v>861</v>
      </c>
      <c r="D31" s="379">
        <f>+D26+D27+D30</f>
        <v>0</v>
      </c>
    </row>
    <row r="32" spans="1:4" ht="12" customHeight="1" x14ac:dyDescent="0.2">
      <c r="A32" s="241"/>
      <c r="B32" s="241"/>
      <c r="C32" s="242"/>
      <c r="D32" s="377"/>
    </row>
    <row r="33" spans="1:4" ht="12" customHeight="1" thickBot="1" x14ac:dyDescent="0.25">
      <c r="A33" s="243"/>
      <c r="B33" s="244"/>
      <c r="C33" s="244"/>
      <c r="D33" s="378"/>
    </row>
    <row r="34" spans="1:4" ht="12" customHeight="1" thickBot="1" x14ac:dyDescent="0.25">
      <c r="A34" s="245"/>
      <c r="B34" s="246"/>
      <c r="C34" s="247" t="s">
        <v>1</v>
      </c>
      <c r="D34" s="379"/>
    </row>
    <row r="35" spans="1:4" ht="12" customHeight="1" thickBot="1" x14ac:dyDescent="0.25">
      <c r="A35" s="207" t="s">
        <v>885</v>
      </c>
      <c r="B35" s="24"/>
      <c r="C35" s="125" t="s">
        <v>840</v>
      </c>
      <c r="D35" s="335">
        <f>SUM(D36:D40)</f>
        <v>0</v>
      </c>
    </row>
    <row r="36" spans="1:4" ht="12" customHeight="1" x14ac:dyDescent="0.2">
      <c r="A36" s="248"/>
      <c r="B36" s="165" t="s">
        <v>57</v>
      </c>
      <c r="C36" s="11" t="s">
        <v>916</v>
      </c>
      <c r="D36" s="83"/>
    </row>
    <row r="37" spans="1:4" ht="12" customHeight="1" x14ac:dyDescent="0.2">
      <c r="A37" s="249"/>
      <c r="B37" s="149" t="s">
        <v>58</v>
      </c>
      <c r="C37" s="9" t="s">
        <v>164</v>
      </c>
      <c r="D37" s="86"/>
    </row>
    <row r="38" spans="1:4" s="98" customFormat="1" ht="12" customHeight="1" x14ac:dyDescent="0.2">
      <c r="A38" s="249"/>
      <c r="B38" s="149" t="s">
        <v>59</v>
      </c>
      <c r="C38" s="9" t="s">
        <v>88</v>
      </c>
      <c r="D38" s="86"/>
    </row>
    <row r="39" spans="1:4" ht="12" customHeight="1" x14ac:dyDescent="0.2">
      <c r="A39" s="249"/>
      <c r="B39" s="149" t="s">
        <v>60</v>
      </c>
      <c r="C39" s="9" t="s">
        <v>165</v>
      </c>
      <c r="D39" s="86"/>
    </row>
    <row r="40" spans="1:4" ht="12" customHeight="1" thickBot="1" x14ac:dyDescent="0.25">
      <c r="A40" s="249"/>
      <c r="B40" s="149" t="s">
        <v>71</v>
      </c>
      <c r="C40" s="9" t="s">
        <v>166</v>
      </c>
      <c r="D40" s="86"/>
    </row>
    <row r="41" spans="1:4" ht="12" customHeight="1" thickBot="1" x14ac:dyDescent="0.25">
      <c r="A41" s="207" t="s">
        <v>886</v>
      </c>
      <c r="B41" s="24"/>
      <c r="C41" s="125" t="s">
        <v>857</v>
      </c>
      <c r="D41" s="335">
        <f>SUM(D42:D45)</f>
        <v>0</v>
      </c>
    </row>
    <row r="42" spans="1:4" ht="12" customHeight="1" x14ac:dyDescent="0.2">
      <c r="A42" s="248"/>
      <c r="B42" s="165" t="s">
        <v>63</v>
      </c>
      <c r="C42" s="11" t="s">
        <v>279</v>
      </c>
      <c r="D42" s="83"/>
    </row>
    <row r="43" spans="1:4" ht="15" customHeight="1" x14ac:dyDescent="0.2">
      <c r="A43" s="249"/>
      <c r="B43" s="149" t="s">
        <v>64</v>
      </c>
      <c r="C43" s="9" t="s">
        <v>168</v>
      </c>
      <c r="D43" s="86"/>
    </row>
    <row r="44" spans="1:4" x14ac:dyDescent="0.2">
      <c r="A44" s="249"/>
      <c r="B44" s="149" t="s">
        <v>67</v>
      </c>
      <c r="C44" s="9" t="s">
        <v>2</v>
      </c>
      <c r="D44" s="86"/>
    </row>
    <row r="45" spans="1:4" ht="15" customHeight="1" thickBot="1" x14ac:dyDescent="0.25">
      <c r="A45" s="249"/>
      <c r="B45" s="149" t="s">
        <v>78</v>
      </c>
      <c r="C45" s="9" t="s">
        <v>854</v>
      </c>
      <c r="D45" s="86"/>
    </row>
    <row r="46" spans="1:4" ht="14.25" customHeight="1" thickBot="1" x14ac:dyDescent="0.25">
      <c r="A46" s="207" t="s">
        <v>887</v>
      </c>
      <c r="B46" s="24"/>
      <c r="C46" s="24" t="s">
        <v>855</v>
      </c>
      <c r="D46" s="355"/>
    </row>
    <row r="47" spans="1:4" ht="13.5" thickBot="1" x14ac:dyDescent="0.25">
      <c r="A47" s="238" t="s">
        <v>888</v>
      </c>
      <c r="B47" s="382"/>
      <c r="C47" s="383" t="s">
        <v>858</v>
      </c>
      <c r="D47" s="375"/>
    </row>
    <row r="48" spans="1:4" ht="13.5" thickBot="1" x14ac:dyDescent="0.25">
      <c r="A48" s="207" t="s">
        <v>889</v>
      </c>
      <c r="B48" s="235"/>
      <c r="C48" s="251" t="s">
        <v>856</v>
      </c>
      <c r="D48" s="380">
        <f>+D35+D41+D46+D47</f>
        <v>0</v>
      </c>
    </row>
    <row r="49" spans="1:4" ht="13.5" thickBot="1" x14ac:dyDescent="0.25">
      <c r="A49" s="252"/>
      <c r="B49" s="253"/>
      <c r="C49" s="253"/>
      <c r="D49" s="381"/>
    </row>
    <row r="50" spans="1:4" ht="13.5" thickBot="1" x14ac:dyDescent="0.25">
      <c r="A50" s="254" t="s">
        <v>208</v>
      </c>
      <c r="B50" s="255"/>
      <c r="C50" s="256"/>
      <c r="D50" s="123"/>
    </row>
    <row r="51" spans="1:4" ht="13.5" thickBot="1" x14ac:dyDescent="0.25">
      <c r="A51" s="254" t="s">
        <v>209</v>
      </c>
      <c r="B51" s="255"/>
      <c r="C51" s="256"/>
      <c r="D51" s="123"/>
    </row>
  </sheetData>
  <sheetProtection sheet="1" formatCells="0"/>
  <mergeCells count="2">
    <mergeCell ref="A2:B2"/>
    <mergeCell ref="A5:B5"/>
  </mergeCells>
  <phoneticPr fontId="33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1"/>
  <sheetViews>
    <sheetView topLeftCell="A25" workbookViewId="0">
      <selection activeCell="G29" sqref="G29"/>
    </sheetView>
  </sheetViews>
  <sheetFormatPr defaultColWidth="9.33203125" defaultRowHeight="12.75" x14ac:dyDescent="0.2"/>
  <cols>
    <col min="1" max="1" width="9.6640625" style="3" customWidth="1"/>
    <col min="2" max="2" width="9.6640625" style="4" customWidth="1"/>
    <col min="3" max="3" width="72" style="4" customWidth="1"/>
    <col min="4" max="4" width="25" style="4" customWidth="1"/>
    <col min="5" max="16384" width="9.33203125" style="4"/>
  </cols>
  <sheetData>
    <row r="1" spans="1:4" s="2" customFormat="1" ht="21" customHeight="1" thickBot="1" x14ac:dyDescent="0.25">
      <c r="A1" s="212"/>
      <c r="B1" s="213"/>
      <c r="C1" s="260"/>
      <c r="D1" s="259" t="s">
        <v>399</v>
      </c>
    </row>
    <row r="2" spans="1:4" s="94" customFormat="1" ht="25.5" customHeight="1" x14ac:dyDescent="0.2">
      <c r="A2" s="1242" t="s">
        <v>204</v>
      </c>
      <c r="B2" s="1243"/>
      <c r="C2" s="257" t="s">
        <v>211</v>
      </c>
      <c r="D2" s="261" t="s">
        <v>7</v>
      </c>
    </row>
    <row r="3" spans="1:4" s="94" customFormat="1" ht="16.5" thickBot="1" x14ac:dyDescent="0.25">
      <c r="A3" s="215" t="s">
        <v>203</v>
      </c>
      <c r="B3" s="216"/>
      <c r="C3" s="258" t="s">
        <v>6</v>
      </c>
      <c r="D3" s="262" t="s">
        <v>7</v>
      </c>
    </row>
    <row r="4" spans="1:4" s="95" customFormat="1" ht="15.95" customHeight="1" thickBot="1" x14ac:dyDescent="0.3">
      <c r="A4" s="217"/>
      <c r="B4" s="217"/>
      <c r="C4" s="217"/>
      <c r="D4" s="218" t="s">
        <v>923</v>
      </c>
    </row>
    <row r="5" spans="1:4" ht="13.5" thickBot="1" x14ac:dyDescent="0.25">
      <c r="A5" s="1240" t="s">
        <v>205</v>
      </c>
      <c r="B5" s="1241"/>
      <c r="C5" s="219" t="s">
        <v>924</v>
      </c>
      <c r="D5" s="220" t="s">
        <v>925</v>
      </c>
    </row>
    <row r="6" spans="1:4" s="52" customFormat="1" ht="12.95" customHeight="1" thickBot="1" x14ac:dyDescent="0.25">
      <c r="A6" s="199">
        <v>1</v>
      </c>
      <c r="B6" s="200">
        <v>2</v>
      </c>
      <c r="C6" s="200">
        <v>3</v>
      </c>
      <c r="D6" s="201">
        <v>4</v>
      </c>
    </row>
    <row r="7" spans="1:4" s="52" customFormat="1" ht="15.95" customHeight="1" thickBot="1" x14ac:dyDescent="0.25">
      <c r="A7" s="221"/>
      <c r="B7" s="222"/>
      <c r="C7" s="222" t="s">
        <v>926</v>
      </c>
      <c r="D7" s="223"/>
    </row>
    <row r="8" spans="1:4" s="96" customFormat="1" ht="12" customHeight="1" thickBot="1" x14ac:dyDescent="0.25">
      <c r="A8" s="199" t="s">
        <v>885</v>
      </c>
      <c r="B8" s="224"/>
      <c r="C8" s="225" t="s">
        <v>210</v>
      </c>
      <c r="D8" s="335">
        <f>SUM(D9:D16)</f>
        <v>0</v>
      </c>
    </row>
    <row r="9" spans="1:4" s="96" customFormat="1" ht="12" customHeight="1" x14ac:dyDescent="0.2">
      <c r="A9" s="228"/>
      <c r="B9" s="227" t="s">
        <v>57</v>
      </c>
      <c r="C9" s="12" t="s">
        <v>133</v>
      </c>
      <c r="D9" s="373"/>
    </row>
    <row r="10" spans="1:4" s="96" customFormat="1" ht="12" customHeight="1" x14ac:dyDescent="0.2">
      <c r="A10" s="226"/>
      <c r="B10" s="227" t="s">
        <v>58</v>
      </c>
      <c r="C10" s="9" t="s">
        <v>134</v>
      </c>
      <c r="D10" s="333"/>
    </row>
    <row r="11" spans="1:4" s="96" customFormat="1" ht="12" customHeight="1" x14ac:dyDescent="0.2">
      <c r="A11" s="226"/>
      <c r="B11" s="227" t="s">
        <v>59</v>
      </c>
      <c r="C11" s="9" t="s">
        <v>135</v>
      </c>
      <c r="D11" s="333"/>
    </row>
    <row r="12" spans="1:4" s="96" customFormat="1" ht="12" customHeight="1" x14ac:dyDescent="0.2">
      <c r="A12" s="226"/>
      <c r="B12" s="227" t="s">
        <v>60</v>
      </c>
      <c r="C12" s="9" t="s">
        <v>136</v>
      </c>
      <c r="D12" s="333"/>
    </row>
    <row r="13" spans="1:4" s="96" customFormat="1" ht="12" customHeight="1" x14ac:dyDescent="0.2">
      <c r="A13" s="226"/>
      <c r="B13" s="227" t="s">
        <v>91</v>
      </c>
      <c r="C13" s="8" t="s">
        <v>137</v>
      </c>
      <c r="D13" s="333"/>
    </row>
    <row r="14" spans="1:4" s="96" customFormat="1" ht="12" customHeight="1" x14ac:dyDescent="0.2">
      <c r="A14" s="229"/>
      <c r="B14" s="227" t="s">
        <v>61</v>
      </c>
      <c r="C14" s="9" t="s">
        <v>138</v>
      </c>
      <c r="D14" s="374"/>
    </row>
    <row r="15" spans="1:4" s="97" customFormat="1" ht="12" customHeight="1" x14ac:dyDescent="0.2">
      <c r="A15" s="226"/>
      <c r="B15" s="227" t="s">
        <v>62</v>
      </c>
      <c r="C15" s="9" t="s">
        <v>845</v>
      </c>
      <c r="D15" s="333"/>
    </row>
    <row r="16" spans="1:4" s="97" customFormat="1" ht="12" customHeight="1" thickBot="1" x14ac:dyDescent="0.25">
      <c r="A16" s="230"/>
      <c r="B16" s="231" t="s">
        <v>72</v>
      </c>
      <c r="C16" s="8" t="s">
        <v>197</v>
      </c>
      <c r="D16" s="334"/>
    </row>
    <row r="17" spans="1:4" s="96" customFormat="1" ht="12" customHeight="1" thickBot="1" x14ac:dyDescent="0.25">
      <c r="A17" s="199" t="s">
        <v>886</v>
      </c>
      <c r="B17" s="224"/>
      <c r="C17" s="225" t="s">
        <v>846</v>
      </c>
      <c r="D17" s="335">
        <f>SUM(D18:D21)</f>
        <v>0</v>
      </c>
    </row>
    <row r="18" spans="1:4" s="97" customFormat="1" ht="12" customHeight="1" x14ac:dyDescent="0.2">
      <c r="A18" s="226"/>
      <c r="B18" s="227" t="s">
        <v>63</v>
      </c>
      <c r="C18" s="11" t="s">
        <v>842</v>
      </c>
      <c r="D18" s="333"/>
    </row>
    <row r="19" spans="1:4" s="97" customFormat="1" ht="12" customHeight="1" x14ac:dyDescent="0.2">
      <c r="A19" s="226"/>
      <c r="B19" s="227" t="s">
        <v>64</v>
      </c>
      <c r="C19" s="9" t="s">
        <v>843</v>
      </c>
      <c r="D19" s="333"/>
    </row>
    <row r="20" spans="1:4" s="97" customFormat="1" ht="12" customHeight="1" x14ac:dyDescent="0.2">
      <c r="A20" s="226"/>
      <c r="B20" s="227" t="s">
        <v>65</v>
      </c>
      <c r="C20" s="9" t="s">
        <v>844</v>
      </c>
      <c r="D20" s="333"/>
    </row>
    <row r="21" spans="1:4" s="97" customFormat="1" ht="12" customHeight="1" thickBot="1" x14ac:dyDescent="0.25">
      <c r="A21" s="226"/>
      <c r="B21" s="227" t="s">
        <v>66</v>
      </c>
      <c r="C21" s="9" t="s">
        <v>843</v>
      </c>
      <c r="D21" s="333"/>
    </row>
    <row r="22" spans="1:4" s="97" customFormat="1" ht="12" customHeight="1" thickBot="1" x14ac:dyDescent="0.25">
      <c r="A22" s="207" t="s">
        <v>887</v>
      </c>
      <c r="B22" s="125"/>
      <c r="C22" s="125" t="s">
        <v>847</v>
      </c>
      <c r="D22" s="335">
        <f>+D23+D24</f>
        <v>0</v>
      </c>
    </row>
    <row r="23" spans="1:4" s="96" customFormat="1" ht="12" customHeight="1" x14ac:dyDescent="0.2">
      <c r="A23" s="369"/>
      <c r="B23" s="389" t="s">
        <v>37</v>
      </c>
      <c r="C23" s="141" t="s">
        <v>247</v>
      </c>
      <c r="D23" s="395"/>
    </row>
    <row r="24" spans="1:4" s="96" customFormat="1" ht="12" customHeight="1" thickBot="1" x14ac:dyDescent="0.25">
      <c r="A24" s="387"/>
      <c r="B24" s="388" t="s">
        <v>38</v>
      </c>
      <c r="C24" s="142" t="s">
        <v>251</v>
      </c>
      <c r="D24" s="396"/>
    </row>
    <row r="25" spans="1:4" s="96" customFormat="1" ht="12" customHeight="1" thickBot="1" x14ac:dyDescent="0.25">
      <c r="A25" s="207" t="s">
        <v>888</v>
      </c>
      <c r="B25" s="224"/>
      <c r="C25" s="125" t="s">
        <v>864</v>
      </c>
      <c r="D25" s="355"/>
    </row>
    <row r="26" spans="1:4" s="96" customFormat="1" ht="12" customHeight="1" thickBot="1" x14ac:dyDescent="0.25">
      <c r="A26" s="199" t="s">
        <v>889</v>
      </c>
      <c r="B26" s="168"/>
      <c r="C26" s="125" t="s">
        <v>860</v>
      </c>
      <c r="D26" s="376"/>
    </row>
    <row r="27" spans="1:4" s="97" customFormat="1" ht="12" customHeight="1" thickBot="1" x14ac:dyDescent="0.25">
      <c r="A27" s="384" t="s">
        <v>890</v>
      </c>
      <c r="B27" s="393"/>
      <c r="C27" s="386" t="s">
        <v>862</v>
      </c>
      <c r="D27" s="397">
        <f>+D28+D29</f>
        <v>0</v>
      </c>
    </row>
    <row r="28" spans="1:4" s="97" customFormat="1" ht="15" customHeight="1" x14ac:dyDescent="0.2">
      <c r="A28" s="228"/>
      <c r="B28" s="166" t="s">
        <v>44</v>
      </c>
      <c r="C28" s="141" t="s">
        <v>354</v>
      </c>
      <c r="D28" s="395"/>
    </row>
    <row r="29" spans="1:4" s="97" customFormat="1" ht="15" customHeight="1" thickBot="1" x14ac:dyDescent="0.25">
      <c r="A29" s="394"/>
      <c r="B29" s="167" t="s">
        <v>45</v>
      </c>
      <c r="C29" s="385" t="s">
        <v>850</v>
      </c>
      <c r="D29" s="90"/>
    </row>
    <row r="30" spans="1:4" ht="13.5" thickBot="1" x14ac:dyDescent="0.25">
      <c r="A30" s="238" t="s">
        <v>891</v>
      </c>
      <c r="B30" s="382"/>
      <c r="C30" s="383" t="s">
        <v>863</v>
      </c>
      <c r="D30" s="375"/>
    </row>
    <row r="31" spans="1:4" s="52" customFormat="1" ht="16.5" customHeight="1" thickBot="1" x14ac:dyDescent="0.25">
      <c r="A31" s="238" t="s">
        <v>892</v>
      </c>
      <c r="B31" s="239"/>
      <c r="C31" s="240" t="s">
        <v>861</v>
      </c>
      <c r="D31" s="379">
        <f>+D26+D27+D30</f>
        <v>0</v>
      </c>
    </row>
    <row r="32" spans="1:4" s="98" customFormat="1" ht="12" customHeight="1" x14ac:dyDescent="0.2">
      <c r="A32" s="241"/>
      <c r="B32" s="241"/>
      <c r="C32" s="242"/>
      <c r="D32" s="377"/>
    </row>
    <row r="33" spans="1:4" ht="12" customHeight="1" thickBot="1" x14ac:dyDescent="0.25">
      <c r="A33" s="243"/>
      <c r="B33" s="244"/>
      <c r="C33" s="244"/>
      <c r="D33" s="378"/>
    </row>
    <row r="34" spans="1:4" ht="12" customHeight="1" thickBot="1" x14ac:dyDescent="0.25">
      <c r="A34" s="245"/>
      <c r="B34" s="246"/>
      <c r="C34" s="247" t="s">
        <v>1</v>
      </c>
      <c r="D34" s="379"/>
    </row>
    <row r="35" spans="1:4" ht="12" customHeight="1" thickBot="1" x14ac:dyDescent="0.25">
      <c r="A35" s="207" t="s">
        <v>885</v>
      </c>
      <c r="B35" s="24"/>
      <c r="C35" s="125" t="s">
        <v>840</v>
      </c>
      <c r="D35" s="335">
        <f>SUM(D36:D40)</f>
        <v>0</v>
      </c>
    </row>
    <row r="36" spans="1:4" ht="12" customHeight="1" x14ac:dyDescent="0.2">
      <c r="A36" s="248"/>
      <c r="B36" s="165" t="s">
        <v>57</v>
      </c>
      <c r="C36" s="11" t="s">
        <v>916</v>
      </c>
      <c r="D36" s="83"/>
    </row>
    <row r="37" spans="1:4" ht="12" customHeight="1" x14ac:dyDescent="0.2">
      <c r="A37" s="249"/>
      <c r="B37" s="149" t="s">
        <v>58</v>
      </c>
      <c r="C37" s="9" t="s">
        <v>164</v>
      </c>
      <c r="D37" s="86"/>
    </row>
    <row r="38" spans="1:4" ht="12" customHeight="1" x14ac:dyDescent="0.2">
      <c r="A38" s="249"/>
      <c r="B38" s="149" t="s">
        <v>59</v>
      </c>
      <c r="C38" s="9" t="s">
        <v>88</v>
      </c>
      <c r="D38" s="86"/>
    </row>
    <row r="39" spans="1:4" s="98" customFormat="1" ht="12" customHeight="1" x14ac:dyDescent="0.2">
      <c r="A39" s="249"/>
      <c r="B39" s="149" t="s">
        <v>60</v>
      </c>
      <c r="C39" s="9" t="s">
        <v>165</v>
      </c>
      <c r="D39" s="86"/>
    </row>
    <row r="40" spans="1:4" ht="12" customHeight="1" thickBot="1" x14ac:dyDescent="0.25">
      <c r="A40" s="249"/>
      <c r="B40" s="149" t="s">
        <v>71</v>
      </c>
      <c r="C40" s="9" t="s">
        <v>166</v>
      </c>
      <c r="D40" s="86"/>
    </row>
    <row r="41" spans="1:4" ht="12" customHeight="1" thickBot="1" x14ac:dyDescent="0.25">
      <c r="A41" s="207" t="s">
        <v>886</v>
      </c>
      <c r="B41" s="24"/>
      <c r="C41" s="125" t="s">
        <v>857</v>
      </c>
      <c r="D41" s="335">
        <f>SUM(D42:D45)</f>
        <v>0</v>
      </c>
    </row>
    <row r="42" spans="1:4" ht="12" customHeight="1" x14ac:dyDescent="0.2">
      <c r="A42" s="248"/>
      <c r="B42" s="165" t="s">
        <v>63</v>
      </c>
      <c r="C42" s="11" t="s">
        <v>279</v>
      </c>
      <c r="D42" s="83"/>
    </row>
    <row r="43" spans="1:4" ht="12" customHeight="1" x14ac:dyDescent="0.2">
      <c r="A43" s="249"/>
      <c r="B43" s="149" t="s">
        <v>64</v>
      </c>
      <c r="C43" s="9" t="s">
        <v>168</v>
      </c>
      <c r="D43" s="86"/>
    </row>
    <row r="44" spans="1:4" ht="15" customHeight="1" x14ac:dyDescent="0.2">
      <c r="A44" s="249"/>
      <c r="B44" s="149" t="s">
        <v>67</v>
      </c>
      <c r="C44" s="9" t="s">
        <v>2</v>
      </c>
      <c r="D44" s="86"/>
    </row>
    <row r="45" spans="1:4" ht="13.5" thickBot="1" x14ac:dyDescent="0.25">
      <c r="A45" s="249"/>
      <c r="B45" s="149" t="s">
        <v>78</v>
      </c>
      <c r="C45" s="9" t="s">
        <v>854</v>
      </c>
      <c r="D45" s="86"/>
    </row>
    <row r="46" spans="1:4" ht="15" customHeight="1" thickBot="1" x14ac:dyDescent="0.25">
      <c r="A46" s="207" t="s">
        <v>887</v>
      </c>
      <c r="B46" s="24"/>
      <c r="C46" s="24" t="s">
        <v>855</v>
      </c>
      <c r="D46" s="355"/>
    </row>
    <row r="47" spans="1:4" ht="14.25" customHeight="1" thickBot="1" x14ac:dyDescent="0.25">
      <c r="A47" s="238" t="s">
        <v>888</v>
      </c>
      <c r="B47" s="382"/>
      <c r="C47" s="383" t="s">
        <v>858</v>
      </c>
      <c r="D47" s="375"/>
    </row>
    <row r="48" spans="1:4" ht="13.5" thickBot="1" x14ac:dyDescent="0.25">
      <c r="A48" s="207" t="s">
        <v>889</v>
      </c>
      <c r="B48" s="235"/>
      <c r="C48" s="251" t="s">
        <v>856</v>
      </c>
      <c r="D48" s="380">
        <f>+D35+D41+D46+D47</f>
        <v>0</v>
      </c>
    </row>
    <row r="49" spans="1:4" ht="13.5" thickBot="1" x14ac:dyDescent="0.25">
      <c r="A49" s="252"/>
      <c r="B49" s="253"/>
      <c r="C49" s="253"/>
      <c r="D49" s="381"/>
    </row>
    <row r="50" spans="1:4" ht="13.5" thickBot="1" x14ac:dyDescent="0.25">
      <c r="A50" s="254" t="s">
        <v>208</v>
      </c>
      <c r="B50" s="255"/>
      <c r="C50" s="256"/>
      <c r="D50" s="123"/>
    </row>
    <row r="51" spans="1:4" ht="13.5" thickBot="1" x14ac:dyDescent="0.25">
      <c r="A51" s="254" t="s">
        <v>209</v>
      </c>
      <c r="B51" s="255"/>
      <c r="C51" s="256"/>
      <c r="D51" s="123"/>
    </row>
  </sheetData>
  <sheetProtection sheet="1" formatCells="0"/>
  <mergeCells count="2">
    <mergeCell ref="A2:B2"/>
    <mergeCell ref="A5:B5"/>
  </mergeCells>
  <phoneticPr fontId="33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6"/>
  <sheetViews>
    <sheetView topLeftCell="A4" workbookViewId="0">
      <selection activeCell="B34" sqref="B34"/>
    </sheetView>
  </sheetViews>
  <sheetFormatPr defaultRowHeight="12.75" x14ac:dyDescent="0.2"/>
  <cols>
    <col min="1" max="1" width="48.5" customWidth="1"/>
    <col min="2" max="2" width="73.5" customWidth="1"/>
    <col min="3" max="3" width="16.83203125" customWidth="1"/>
  </cols>
  <sheetData>
    <row r="2" spans="1:2" x14ac:dyDescent="0.2">
      <c r="A2" t="s">
        <v>96</v>
      </c>
    </row>
    <row r="4" spans="1:2" x14ac:dyDescent="0.2">
      <c r="A4" s="136"/>
      <c r="B4" s="136"/>
    </row>
    <row r="5" spans="1:2" s="148" customFormat="1" ht="15.75" x14ac:dyDescent="0.25">
      <c r="A5" s="93" t="s">
        <v>395</v>
      </c>
      <c r="B5" s="147"/>
    </row>
    <row r="6" spans="1:2" x14ac:dyDescent="0.2">
      <c r="A6" s="136"/>
      <c r="B6" s="136"/>
    </row>
    <row r="7" spans="1:2" x14ac:dyDescent="0.2">
      <c r="A7" s="136" t="s">
        <v>194</v>
      </c>
      <c r="B7" s="136" t="s">
        <v>402</v>
      </c>
    </row>
    <row r="8" spans="1:2" x14ac:dyDescent="0.2">
      <c r="A8" s="136" t="s">
        <v>97</v>
      </c>
      <c r="B8" s="136" t="s">
        <v>403</v>
      </c>
    </row>
    <row r="9" spans="1:2" x14ac:dyDescent="0.2">
      <c r="A9" s="136" t="s">
        <v>393</v>
      </c>
      <c r="B9" s="136" t="s">
        <v>404</v>
      </c>
    </row>
    <row r="10" spans="1:2" x14ac:dyDescent="0.2">
      <c r="A10" s="136"/>
      <c r="B10" s="136"/>
    </row>
    <row r="11" spans="1:2" x14ac:dyDescent="0.2">
      <c r="A11" s="136"/>
      <c r="B11" s="136"/>
    </row>
    <row r="12" spans="1:2" s="148" customFormat="1" ht="15.75" x14ac:dyDescent="0.25">
      <c r="A12" s="93" t="s">
        <v>396</v>
      </c>
      <c r="B12" s="147"/>
    </row>
    <row r="13" spans="1:2" x14ac:dyDescent="0.2">
      <c r="A13" s="136"/>
      <c r="B13" s="136"/>
    </row>
    <row r="14" spans="1:2" x14ac:dyDescent="0.2">
      <c r="A14" s="136" t="s">
        <v>121</v>
      </c>
      <c r="B14" s="136" t="s">
        <v>405</v>
      </c>
    </row>
    <row r="15" spans="1:2" x14ac:dyDescent="0.2">
      <c r="A15" s="136" t="s">
        <v>98</v>
      </c>
      <c r="B15" s="136" t="s">
        <v>406</v>
      </c>
    </row>
    <row r="16" spans="1:2" x14ac:dyDescent="0.2">
      <c r="A16" s="136" t="s">
        <v>394</v>
      </c>
      <c r="B16" s="136" t="s">
        <v>407</v>
      </c>
    </row>
  </sheetData>
  <sheetProtection sheet="1"/>
  <phoneticPr fontId="33" type="noConversion"/>
  <pageMargins left="1.0629921259842521" right="1.0236220472440944" top="0.78740157480314965" bottom="0.78740157480314965" header="0.70866141732283472" footer="0.70866141732283472"/>
  <pageSetup paperSize="9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1"/>
  <sheetViews>
    <sheetView workbookViewId="0">
      <selection activeCell="M25" sqref="M25"/>
    </sheetView>
  </sheetViews>
  <sheetFormatPr defaultColWidth="9.33203125" defaultRowHeight="12.75" x14ac:dyDescent="0.2"/>
  <cols>
    <col min="1" max="1" width="9.6640625" style="3" customWidth="1"/>
    <col min="2" max="2" width="9.6640625" style="4" customWidth="1"/>
    <col min="3" max="3" width="72" style="4" customWidth="1"/>
    <col min="4" max="4" width="25" style="4" customWidth="1"/>
    <col min="5" max="16384" width="9.33203125" style="4"/>
  </cols>
  <sheetData>
    <row r="1" spans="1:4" s="2" customFormat="1" ht="21" customHeight="1" thickBot="1" x14ac:dyDescent="0.25">
      <c r="A1" s="212"/>
      <c r="B1" s="213"/>
      <c r="C1" s="260"/>
      <c r="D1" s="259" t="s">
        <v>398</v>
      </c>
    </row>
    <row r="2" spans="1:4" s="94" customFormat="1" ht="25.5" customHeight="1" x14ac:dyDescent="0.2">
      <c r="A2" s="1242" t="s">
        <v>204</v>
      </c>
      <c r="B2" s="1243"/>
      <c r="C2" s="257" t="s">
        <v>211</v>
      </c>
      <c r="D2" s="261" t="s">
        <v>7</v>
      </c>
    </row>
    <row r="3" spans="1:4" s="94" customFormat="1" ht="16.5" thickBot="1" x14ac:dyDescent="0.25">
      <c r="A3" s="215" t="s">
        <v>203</v>
      </c>
      <c r="B3" s="216"/>
      <c r="C3" s="258" t="s">
        <v>9</v>
      </c>
      <c r="D3" s="262" t="s">
        <v>8</v>
      </c>
    </row>
    <row r="4" spans="1:4" s="95" customFormat="1" ht="15.95" customHeight="1" thickBot="1" x14ac:dyDescent="0.3">
      <c r="A4" s="217"/>
      <c r="B4" s="217"/>
      <c r="C4" s="217"/>
      <c r="D4" s="218" t="s">
        <v>923</v>
      </c>
    </row>
    <row r="5" spans="1:4" ht="13.5" thickBot="1" x14ac:dyDescent="0.25">
      <c r="A5" s="1240" t="s">
        <v>205</v>
      </c>
      <c r="B5" s="1241"/>
      <c r="C5" s="219" t="s">
        <v>924</v>
      </c>
      <c r="D5" s="220" t="s">
        <v>925</v>
      </c>
    </row>
    <row r="6" spans="1:4" s="52" customFormat="1" ht="12.95" customHeight="1" thickBot="1" x14ac:dyDescent="0.25">
      <c r="A6" s="199">
        <v>1</v>
      </c>
      <c r="B6" s="200">
        <v>2</v>
      </c>
      <c r="C6" s="200">
        <v>3</v>
      </c>
      <c r="D6" s="201">
        <v>4</v>
      </c>
    </row>
    <row r="7" spans="1:4" s="52" customFormat="1" ht="15.95" customHeight="1" thickBot="1" x14ac:dyDescent="0.25">
      <c r="A7" s="221"/>
      <c r="B7" s="222"/>
      <c r="C7" s="222" t="s">
        <v>926</v>
      </c>
      <c r="D7" s="223"/>
    </row>
    <row r="8" spans="1:4" s="96" customFormat="1" ht="12" customHeight="1" thickBot="1" x14ac:dyDescent="0.25">
      <c r="A8" s="199" t="s">
        <v>885</v>
      </c>
      <c r="B8" s="224"/>
      <c r="C8" s="225" t="s">
        <v>210</v>
      </c>
      <c r="D8" s="335">
        <f>SUM(D9:D16)</f>
        <v>0</v>
      </c>
    </row>
    <row r="9" spans="1:4" s="96" customFormat="1" ht="12" customHeight="1" x14ac:dyDescent="0.2">
      <c r="A9" s="228"/>
      <c r="B9" s="227" t="s">
        <v>57</v>
      </c>
      <c r="C9" s="12" t="s">
        <v>133</v>
      </c>
      <c r="D9" s="373"/>
    </row>
    <row r="10" spans="1:4" s="96" customFormat="1" ht="12" customHeight="1" x14ac:dyDescent="0.2">
      <c r="A10" s="226"/>
      <c r="B10" s="227" t="s">
        <v>58</v>
      </c>
      <c r="C10" s="9" t="s">
        <v>134</v>
      </c>
      <c r="D10" s="333"/>
    </row>
    <row r="11" spans="1:4" s="96" customFormat="1" ht="12" customHeight="1" x14ac:dyDescent="0.2">
      <c r="A11" s="226"/>
      <c r="B11" s="227" t="s">
        <v>59</v>
      </c>
      <c r="C11" s="9" t="s">
        <v>135</v>
      </c>
      <c r="D11" s="333"/>
    </row>
    <row r="12" spans="1:4" s="96" customFormat="1" ht="12" customHeight="1" x14ac:dyDescent="0.2">
      <c r="A12" s="226"/>
      <c r="B12" s="227" t="s">
        <v>60</v>
      </c>
      <c r="C12" s="9" t="s">
        <v>136</v>
      </c>
      <c r="D12" s="333"/>
    </row>
    <row r="13" spans="1:4" s="96" customFormat="1" ht="12" customHeight="1" x14ac:dyDescent="0.2">
      <c r="A13" s="226"/>
      <c r="B13" s="227" t="s">
        <v>91</v>
      </c>
      <c r="C13" s="8" t="s">
        <v>137</v>
      </c>
      <c r="D13" s="333"/>
    </row>
    <row r="14" spans="1:4" s="96" customFormat="1" ht="12" customHeight="1" x14ac:dyDescent="0.2">
      <c r="A14" s="229"/>
      <c r="B14" s="227" t="s">
        <v>61</v>
      </c>
      <c r="C14" s="9" t="s">
        <v>138</v>
      </c>
      <c r="D14" s="374"/>
    </row>
    <row r="15" spans="1:4" s="97" customFormat="1" ht="12" customHeight="1" x14ac:dyDescent="0.2">
      <c r="A15" s="226"/>
      <c r="B15" s="227" t="s">
        <v>62</v>
      </c>
      <c r="C15" s="9" t="s">
        <v>845</v>
      </c>
      <c r="D15" s="333"/>
    </row>
    <row r="16" spans="1:4" s="97" customFormat="1" ht="12" customHeight="1" thickBot="1" x14ac:dyDescent="0.25">
      <c r="A16" s="230"/>
      <c r="B16" s="231" t="s">
        <v>72</v>
      </c>
      <c r="C16" s="8" t="s">
        <v>197</v>
      </c>
      <c r="D16" s="334"/>
    </row>
    <row r="17" spans="1:4" s="96" customFormat="1" ht="12" customHeight="1" thickBot="1" x14ac:dyDescent="0.25">
      <c r="A17" s="199" t="s">
        <v>886</v>
      </c>
      <c r="B17" s="224"/>
      <c r="C17" s="225" t="s">
        <v>846</v>
      </c>
      <c r="D17" s="335">
        <f>SUM(D18:D21)</f>
        <v>0</v>
      </c>
    </row>
    <row r="18" spans="1:4" s="97" customFormat="1" ht="12" customHeight="1" x14ac:dyDescent="0.2">
      <c r="A18" s="226"/>
      <c r="B18" s="227" t="s">
        <v>63</v>
      </c>
      <c r="C18" s="11" t="s">
        <v>842</v>
      </c>
      <c r="D18" s="333"/>
    </row>
    <row r="19" spans="1:4" s="97" customFormat="1" ht="12" customHeight="1" x14ac:dyDescent="0.2">
      <c r="A19" s="226"/>
      <c r="B19" s="227" t="s">
        <v>64</v>
      </c>
      <c r="C19" s="9" t="s">
        <v>843</v>
      </c>
      <c r="D19" s="333"/>
    </row>
    <row r="20" spans="1:4" s="97" customFormat="1" ht="12" customHeight="1" x14ac:dyDescent="0.2">
      <c r="A20" s="226"/>
      <c r="B20" s="227" t="s">
        <v>65</v>
      </c>
      <c r="C20" s="9" t="s">
        <v>844</v>
      </c>
      <c r="D20" s="333"/>
    </row>
    <row r="21" spans="1:4" s="97" customFormat="1" ht="12" customHeight="1" thickBot="1" x14ac:dyDescent="0.25">
      <c r="A21" s="226"/>
      <c r="B21" s="227" t="s">
        <v>66</v>
      </c>
      <c r="C21" s="9" t="s">
        <v>843</v>
      </c>
      <c r="D21" s="333"/>
    </row>
    <row r="22" spans="1:4" s="97" customFormat="1" ht="12" customHeight="1" thickBot="1" x14ac:dyDescent="0.25">
      <c r="A22" s="207" t="s">
        <v>887</v>
      </c>
      <c r="B22" s="125"/>
      <c r="C22" s="125" t="s">
        <v>847</v>
      </c>
      <c r="D22" s="335">
        <f>+D23+D24</f>
        <v>0</v>
      </c>
    </row>
    <row r="23" spans="1:4" s="96" customFormat="1" ht="12" customHeight="1" x14ac:dyDescent="0.2">
      <c r="A23" s="369"/>
      <c r="B23" s="389" t="s">
        <v>37</v>
      </c>
      <c r="C23" s="141" t="s">
        <v>247</v>
      </c>
      <c r="D23" s="395"/>
    </row>
    <row r="24" spans="1:4" s="96" customFormat="1" ht="12" customHeight="1" thickBot="1" x14ac:dyDescent="0.25">
      <c r="A24" s="387"/>
      <c r="B24" s="388" t="s">
        <v>38</v>
      </c>
      <c r="C24" s="142" t="s">
        <v>251</v>
      </c>
      <c r="D24" s="396"/>
    </row>
    <row r="25" spans="1:4" s="96" customFormat="1" ht="12" customHeight="1" thickBot="1" x14ac:dyDescent="0.25">
      <c r="A25" s="207" t="s">
        <v>888</v>
      </c>
      <c r="B25" s="224"/>
      <c r="C25" s="125" t="s">
        <v>864</v>
      </c>
      <c r="D25" s="355"/>
    </row>
    <row r="26" spans="1:4" s="96" customFormat="1" ht="12" customHeight="1" thickBot="1" x14ac:dyDescent="0.25">
      <c r="A26" s="199" t="s">
        <v>889</v>
      </c>
      <c r="B26" s="168"/>
      <c r="C26" s="125" t="s">
        <v>860</v>
      </c>
      <c r="D26" s="376"/>
    </row>
    <row r="27" spans="1:4" s="97" customFormat="1" ht="12" customHeight="1" thickBot="1" x14ac:dyDescent="0.25">
      <c r="A27" s="384" t="s">
        <v>890</v>
      </c>
      <c r="B27" s="393"/>
      <c r="C27" s="386" t="s">
        <v>862</v>
      </c>
      <c r="D27" s="397">
        <f>+D28+D29</f>
        <v>0</v>
      </c>
    </row>
    <row r="28" spans="1:4" s="97" customFormat="1" ht="15" customHeight="1" x14ac:dyDescent="0.2">
      <c r="A28" s="228"/>
      <c r="B28" s="166" t="s">
        <v>44</v>
      </c>
      <c r="C28" s="141" t="s">
        <v>354</v>
      </c>
      <c r="D28" s="395"/>
    </row>
    <row r="29" spans="1:4" s="97" customFormat="1" ht="15" customHeight="1" thickBot="1" x14ac:dyDescent="0.25">
      <c r="A29" s="394"/>
      <c r="B29" s="167" t="s">
        <v>45</v>
      </c>
      <c r="C29" s="385" t="s">
        <v>850</v>
      </c>
      <c r="D29" s="90"/>
    </row>
    <row r="30" spans="1:4" ht="13.5" thickBot="1" x14ac:dyDescent="0.25">
      <c r="A30" s="238" t="s">
        <v>891</v>
      </c>
      <c r="B30" s="382"/>
      <c r="C30" s="383" t="s">
        <v>863</v>
      </c>
      <c r="D30" s="375"/>
    </row>
    <row r="31" spans="1:4" s="52" customFormat="1" ht="16.5" customHeight="1" thickBot="1" x14ac:dyDescent="0.25">
      <c r="A31" s="238" t="s">
        <v>892</v>
      </c>
      <c r="B31" s="239"/>
      <c r="C31" s="240" t="s">
        <v>861</v>
      </c>
      <c r="D31" s="379">
        <f>+D26+D27+D30</f>
        <v>0</v>
      </c>
    </row>
    <row r="32" spans="1:4" s="98" customFormat="1" ht="12" customHeight="1" x14ac:dyDescent="0.2">
      <c r="A32" s="241"/>
      <c r="B32" s="241"/>
      <c r="C32" s="242"/>
      <c r="D32" s="377"/>
    </row>
    <row r="33" spans="1:4" ht="12" customHeight="1" thickBot="1" x14ac:dyDescent="0.25">
      <c r="A33" s="243"/>
      <c r="B33" s="244"/>
      <c r="C33" s="244"/>
      <c r="D33" s="378"/>
    </row>
    <row r="34" spans="1:4" ht="12" customHeight="1" thickBot="1" x14ac:dyDescent="0.25">
      <c r="A34" s="245"/>
      <c r="B34" s="246"/>
      <c r="C34" s="247" t="s">
        <v>1</v>
      </c>
      <c r="D34" s="379"/>
    </row>
    <row r="35" spans="1:4" ht="12" customHeight="1" thickBot="1" x14ac:dyDescent="0.25">
      <c r="A35" s="207" t="s">
        <v>885</v>
      </c>
      <c r="B35" s="24"/>
      <c r="C35" s="125" t="s">
        <v>840</v>
      </c>
      <c r="D35" s="335">
        <f>SUM(D36:D40)</f>
        <v>0</v>
      </c>
    </row>
    <row r="36" spans="1:4" ht="12" customHeight="1" x14ac:dyDescent="0.2">
      <c r="A36" s="248"/>
      <c r="B36" s="165" t="s">
        <v>57</v>
      </c>
      <c r="C36" s="11" t="s">
        <v>916</v>
      </c>
      <c r="D36" s="83"/>
    </row>
    <row r="37" spans="1:4" ht="12" customHeight="1" x14ac:dyDescent="0.2">
      <c r="A37" s="249"/>
      <c r="B37" s="149" t="s">
        <v>58</v>
      </c>
      <c r="C37" s="9" t="s">
        <v>164</v>
      </c>
      <c r="D37" s="86"/>
    </row>
    <row r="38" spans="1:4" ht="12" customHeight="1" x14ac:dyDescent="0.2">
      <c r="A38" s="249"/>
      <c r="B38" s="149" t="s">
        <v>59</v>
      </c>
      <c r="C38" s="9" t="s">
        <v>88</v>
      </c>
      <c r="D38" s="86"/>
    </row>
    <row r="39" spans="1:4" s="98" customFormat="1" ht="12" customHeight="1" x14ac:dyDescent="0.2">
      <c r="A39" s="249"/>
      <c r="B39" s="149" t="s">
        <v>60</v>
      </c>
      <c r="C39" s="9" t="s">
        <v>165</v>
      </c>
      <c r="D39" s="86"/>
    </row>
    <row r="40" spans="1:4" ht="12" customHeight="1" thickBot="1" x14ac:dyDescent="0.25">
      <c r="A40" s="249"/>
      <c r="B40" s="149" t="s">
        <v>71</v>
      </c>
      <c r="C40" s="9" t="s">
        <v>166</v>
      </c>
      <c r="D40" s="86"/>
    </row>
    <row r="41" spans="1:4" ht="12" customHeight="1" thickBot="1" x14ac:dyDescent="0.25">
      <c r="A41" s="207" t="s">
        <v>886</v>
      </c>
      <c r="B41" s="24"/>
      <c r="C41" s="125" t="s">
        <v>857</v>
      </c>
      <c r="D41" s="335">
        <f>SUM(D42:D45)</f>
        <v>0</v>
      </c>
    </row>
    <row r="42" spans="1:4" ht="12" customHeight="1" x14ac:dyDescent="0.2">
      <c r="A42" s="248"/>
      <c r="B42" s="165" t="s">
        <v>63</v>
      </c>
      <c r="C42" s="11" t="s">
        <v>279</v>
      </c>
      <c r="D42" s="83"/>
    </row>
    <row r="43" spans="1:4" ht="12" customHeight="1" x14ac:dyDescent="0.2">
      <c r="A43" s="249"/>
      <c r="B43" s="149" t="s">
        <v>64</v>
      </c>
      <c r="C43" s="9" t="s">
        <v>168</v>
      </c>
      <c r="D43" s="86"/>
    </row>
    <row r="44" spans="1:4" ht="15" customHeight="1" x14ac:dyDescent="0.2">
      <c r="A44" s="249"/>
      <c r="B44" s="149" t="s">
        <v>67</v>
      </c>
      <c r="C44" s="9" t="s">
        <v>2</v>
      </c>
      <c r="D44" s="86"/>
    </row>
    <row r="45" spans="1:4" ht="13.5" thickBot="1" x14ac:dyDescent="0.25">
      <c r="A45" s="249"/>
      <c r="B45" s="149" t="s">
        <v>78</v>
      </c>
      <c r="C45" s="9" t="s">
        <v>854</v>
      </c>
      <c r="D45" s="86"/>
    </row>
    <row r="46" spans="1:4" ht="15" customHeight="1" thickBot="1" x14ac:dyDescent="0.25">
      <c r="A46" s="207" t="s">
        <v>887</v>
      </c>
      <c r="B46" s="24"/>
      <c r="C46" s="24" t="s">
        <v>855</v>
      </c>
      <c r="D46" s="355"/>
    </row>
    <row r="47" spans="1:4" ht="14.25" customHeight="1" thickBot="1" x14ac:dyDescent="0.25">
      <c r="A47" s="238" t="s">
        <v>888</v>
      </c>
      <c r="B47" s="382"/>
      <c r="C47" s="383" t="s">
        <v>858</v>
      </c>
      <c r="D47" s="375"/>
    </row>
    <row r="48" spans="1:4" ht="13.5" thickBot="1" x14ac:dyDescent="0.25">
      <c r="A48" s="207" t="s">
        <v>889</v>
      </c>
      <c r="B48" s="235"/>
      <c r="C48" s="251" t="s">
        <v>856</v>
      </c>
      <c r="D48" s="380">
        <f>+D35+D41+D46+D47</f>
        <v>0</v>
      </c>
    </row>
    <row r="49" spans="1:4" ht="13.5" thickBot="1" x14ac:dyDescent="0.25">
      <c r="A49" s="252"/>
      <c r="B49" s="253"/>
      <c r="C49" s="253"/>
      <c r="D49" s="381"/>
    </row>
    <row r="50" spans="1:4" ht="13.5" thickBot="1" x14ac:dyDescent="0.25">
      <c r="A50" s="254" t="s">
        <v>208</v>
      </c>
      <c r="B50" s="255"/>
      <c r="C50" s="256"/>
      <c r="D50" s="123"/>
    </row>
    <row r="51" spans="1:4" ht="13.5" thickBot="1" x14ac:dyDescent="0.25">
      <c r="A51" s="254" t="s">
        <v>209</v>
      </c>
      <c r="B51" s="255"/>
      <c r="C51" s="256"/>
      <c r="D51" s="123"/>
    </row>
  </sheetData>
  <sheetProtection sheet="1" formatCells="0"/>
  <mergeCells count="2">
    <mergeCell ref="A2:B2"/>
    <mergeCell ref="A5:B5"/>
  </mergeCells>
  <phoneticPr fontId="33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1"/>
  <sheetViews>
    <sheetView workbookViewId="0">
      <selection sqref="A1:D1"/>
    </sheetView>
  </sheetViews>
  <sheetFormatPr defaultColWidth="9.33203125" defaultRowHeight="12.75" x14ac:dyDescent="0.2"/>
  <cols>
    <col min="1" max="1" width="9.6640625" style="3" customWidth="1"/>
    <col min="2" max="2" width="9.6640625" style="4" customWidth="1"/>
    <col min="3" max="3" width="72" style="4" customWidth="1"/>
    <col min="4" max="4" width="25" style="4" customWidth="1"/>
    <col min="5" max="16384" width="9.33203125" style="4"/>
  </cols>
  <sheetData>
    <row r="1" spans="1:4" s="2" customFormat="1" ht="21" customHeight="1" thickBot="1" x14ac:dyDescent="0.25">
      <c r="A1" s="212"/>
      <c r="B1" s="213"/>
      <c r="C1" s="260"/>
      <c r="D1" s="259" t="s">
        <v>859</v>
      </c>
    </row>
    <row r="2" spans="1:4" s="94" customFormat="1" ht="25.5" customHeight="1" x14ac:dyDescent="0.2">
      <c r="A2" s="1242" t="s">
        <v>204</v>
      </c>
      <c r="B2" s="1243"/>
      <c r="C2" s="257" t="s">
        <v>211</v>
      </c>
      <c r="D2" s="261" t="s">
        <v>7</v>
      </c>
    </row>
    <row r="3" spans="1:4" s="94" customFormat="1" ht="16.5" thickBot="1" x14ac:dyDescent="0.25">
      <c r="A3" s="215" t="s">
        <v>203</v>
      </c>
      <c r="B3" s="216"/>
      <c r="C3" s="258" t="s">
        <v>212</v>
      </c>
      <c r="D3" s="262" t="s">
        <v>10</v>
      </c>
    </row>
    <row r="4" spans="1:4" s="95" customFormat="1" ht="15.95" customHeight="1" thickBot="1" x14ac:dyDescent="0.3">
      <c r="A4" s="217"/>
      <c r="B4" s="217"/>
      <c r="C4" s="217"/>
      <c r="D4" s="218" t="s">
        <v>923</v>
      </c>
    </row>
    <row r="5" spans="1:4" ht="13.5" thickBot="1" x14ac:dyDescent="0.25">
      <c r="A5" s="1240" t="s">
        <v>205</v>
      </c>
      <c r="B5" s="1241"/>
      <c r="C5" s="219" t="s">
        <v>924</v>
      </c>
      <c r="D5" s="220" t="s">
        <v>925</v>
      </c>
    </row>
    <row r="6" spans="1:4" s="52" customFormat="1" ht="12.95" customHeight="1" thickBot="1" x14ac:dyDescent="0.25">
      <c r="A6" s="199">
        <v>1</v>
      </c>
      <c r="B6" s="200">
        <v>2</v>
      </c>
      <c r="C6" s="200">
        <v>3</v>
      </c>
      <c r="D6" s="201">
        <v>4</v>
      </c>
    </row>
    <row r="7" spans="1:4" s="52" customFormat="1" ht="15.95" customHeight="1" thickBot="1" x14ac:dyDescent="0.25">
      <c r="A7" s="221"/>
      <c r="B7" s="222"/>
      <c r="C7" s="222" t="s">
        <v>926</v>
      </c>
      <c r="D7" s="223"/>
    </row>
    <row r="8" spans="1:4" s="96" customFormat="1" ht="12" customHeight="1" thickBot="1" x14ac:dyDescent="0.25">
      <c r="A8" s="199" t="s">
        <v>885</v>
      </c>
      <c r="B8" s="224"/>
      <c r="C8" s="225" t="s">
        <v>210</v>
      </c>
      <c r="D8" s="335">
        <f>SUM(D9:D16)</f>
        <v>0</v>
      </c>
    </row>
    <row r="9" spans="1:4" s="96" customFormat="1" ht="12" customHeight="1" x14ac:dyDescent="0.2">
      <c r="A9" s="228"/>
      <c r="B9" s="227" t="s">
        <v>57</v>
      </c>
      <c r="C9" s="12" t="s">
        <v>133</v>
      </c>
      <c r="D9" s="373"/>
    </row>
    <row r="10" spans="1:4" s="96" customFormat="1" ht="12" customHeight="1" x14ac:dyDescent="0.2">
      <c r="A10" s="226"/>
      <c r="B10" s="227" t="s">
        <v>58</v>
      </c>
      <c r="C10" s="9" t="s">
        <v>134</v>
      </c>
      <c r="D10" s="333"/>
    </row>
    <row r="11" spans="1:4" s="96" customFormat="1" ht="12" customHeight="1" x14ac:dyDescent="0.2">
      <c r="A11" s="226"/>
      <c r="B11" s="227" t="s">
        <v>59</v>
      </c>
      <c r="C11" s="9" t="s">
        <v>135</v>
      </c>
      <c r="D11" s="333"/>
    </row>
    <row r="12" spans="1:4" s="96" customFormat="1" ht="12" customHeight="1" x14ac:dyDescent="0.2">
      <c r="A12" s="226"/>
      <c r="B12" s="227" t="s">
        <v>60</v>
      </c>
      <c r="C12" s="9" t="s">
        <v>136</v>
      </c>
      <c r="D12" s="333"/>
    </row>
    <row r="13" spans="1:4" s="96" customFormat="1" ht="12" customHeight="1" x14ac:dyDescent="0.2">
      <c r="A13" s="226"/>
      <c r="B13" s="227" t="s">
        <v>91</v>
      </c>
      <c r="C13" s="8" t="s">
        <v>137</v>
      </c>
      <c r="D13" s="333"/>
    </row>
    <row r="14" spans="1:4" s="96" customFormat="1" ht="12" customHeight="1" x14ac:dyDescent="0.2">
      <c r="A14" s="229"/>
      <c r="B14" s="227" t="s">
        <v>61</v>
      </c>
      <c r="C14" s="9" t="s">
        <v>138</v>
      </c>
      <c r="D14" s="374"/>
    </row>
    <row r="15" spans="1:4" s="97" customFormat="1" ht="12" customHeight="1" x14ac:dyDescent="0.2">
      <c r="A15" s="226"/>
      <c r="B15" s="227" t="s">
        <v>62</v>
      </c>
      <c r="C15" s="9" t="s">
        <v>845</v>
      </c>
      <c r="D15" s="333"/>
    </row>
    <row r="16" spans="1:4" s="97" customFormat="1" ht="12" customHeight="1" thickBot="1" x14ac:dyDescent="0.25">
      <c r="A16" s="230"/>
      <c r="B16" s="231" t="s">
        <v>72</v>
      </c>
      <c r="C16" s="8" t="s">
        <v>197</v>
      </c>
      <c r="D16" s="334"/>
    </row>
    <row r="17" spans="1:4" s="96" customFormat="1" ht="12" customHeight="1" thickBot="1" x14ac:dyDescent="0.25">
      <c r="A17" s="199" t="s">
        <v>886</v>
      </c>
      <c r="B17" s="224"/>
      <c r="C17" s="225" t="s">
        <v>846</v>
      </c>
      <c r="D17" s="335">
        <f>SUM(D18:D21)</f>
        <v>0</v>
      </c>
    </row>
    <row r="18" spans="1:4" s="97" customFormat="1" ht="12" customHeight="1" x14ac:dyDescent="0.2">
      <c r="A18" s="226"/>
      <c r="B18" s="227" t="s">
        <v>63</v>
      </c>
      <c r="C18" s="11" t="s">
        <v>842</v>
      </c>
      <c r="D18" s="333"/>
    </row>
    <row r="19" spans="1:4" s="97" customFormat="1" ht="12" customHeight="1" x14ac:dyDescent="0.2">
      <c r="A19" s="226"/>
      <c r="B19" s="227" t="s">
        <v>64</v>
      </c>
      <c r="C19" s="9" t="s">
        <v>843</v>
      </c>
      <c r="D19" s="333"/>
    </row>
    <row r="20" spans="1:4" s="97" customFormat="1" ht="12" customHeight="1" x14ac:dyDescent="0.2">
      <c r="A20" s="226"/>
      <c r="B20" s="227" t="s">
        <v>65</v>
      </c>
      <c r="C20" s="9" t="s">
        <v>844</v>
      </c>
      <c r="D20" s="333"/>
    </row>
    <row r="21" spans="1:4" s="97" customFormat="1" ht="12" customHeight="1" thickBot="1" x14ac:dyDescent="0.25">
      <c r="A21" s="226"/>
      <c r="B21" s="227" t="s">
        <v>66</v>
      </c>
      <c r="C21" s="9" t="s">
        <v>843</v>
      </c>
      <c r="D21" s="333"/>
    </row>
    <row r="22" spans="1:4" s="97" customFormat="1" ht="12" customHeight="1" thickBot="1" x14ac:dyDescent="0.25">
      <c r="A22" s="207" t="s">
        <v>887</v>
      </c>
      <c r="B22" s="125"/>
      <c r="C22" s="125" t="s">
        <v>847</v>
      </c>
      <c r="D22" s="335">
        <f>+D23+D24</f>
        <v>0</v>
      </c>
    </row>
    <row r="23" spans="1:4" s="96" customFormat="1" ht="12" customHeight="1" x14ac:dyDescent="0.2">
      <c r="A23" s="369"/>
      <c r="B23" s="389" t="s">
        <v>37</v>
      </c>
      <c r="C23" s="141" t="s">
        <v>247</v>
      </c>
      <c r="D23" s="395"/>
    </row>
    <row r="24" spans="1:4" s="96" customFormat="1" ht="12" customHeight="1" thickBot="1" x14ac:dyDescent="0.25">
      <c r="A24" s="387"/>
      <c r="B24" s="388" t="s">
        <v>38</v>
      </c>
      <c r="C24" s="142" t="s">
        <v>251</v>
      </c>
      <c r="D24" s="396"/>
    </row>
    <row r="25" spans="1:4" s="96" customFormat="1" ht="12" customHeight="1" thickBot="1" x14ac:dyDescent="0.25">
      <c r="A25" s="207" t="s">
        <v>888</v>
      </c>
      <c r="B25" s="224"/>
      <c r="C25" s="125" t="s">
        <v>864</v>
      </c>
      <c r="D25" s="355"/>
    </row>
    <row r="26" spans="1:4" s="96" customFormat="1" ht="12" customHeight="1" thickBot="1" x14ac:dyDescent="0.25">
      <c r="A26" s="199" t="s">
        <v>889</v>
      </c>
      <c r="B26" s="168"/>
      <c r="C26" s="125" t="s">
        <v>860</v>
      </c>
      <c r="D26" s="376"/>
    </row>
    <row r="27" spans="1:4" s="97" customFormat="1" ht="12" customHeight="1" thickBot="1" x14ac:dyDescent="0.25">
      <c r="A27" s="384" t="s">
        <v>890</v>
      </c>
      <c r="B27" s="393"/>
      <c r="C27" s="386" t="s">
        <v>862</v>
      </c>
      <c r="D27" s="397">
        <f>+D28+D29</f>
        <v>0</v>
      </c>
    </row>
    <row r="28" spans="1:4" s="97" customFormat="1" ht="15" customHeight="1" x14ac:dyDescent="0.2">
      <c r="A28" s="228"/>
      <c r="B28" s="166" t="s">
        <v>44</v>
      </c>
      <c r="C28" s="141" t="s">
        <v>354</v>
      </c>
      <c r="D28" s="395"/>
    </row>
    <row r="29" spans="1:4" s="97" customFormat="1" ht="15" customHeight="1" thickBot="1" x14ac:dyDescent="0.25">
      <c r="A29" s="394"/>
      <c r="B29" s="167" t="s">
        <v>45</v>
      </c>
      <c r="C29" s="385" t="s">
        <v>850</v>
      </c>
      <c r="D29" s="90"/>
    </row>
    <row r="30" spans="1:4" ht="13.5" thickBot="1" x14ac:dyDescent="0.25">
      <c r="A30" s="238" t="s">
        <v>891</v>
      </c>
      <c r="B30" s="382"/>
      <c r="C30" s="383" t="s">
        <v>863</v>
      </c>
      <c r="D30" s="375"/>
    </row>
    <row r="31" spans="1:4" s="52" customFormat="1" ht="16.5" customHeight="1" thickBot="1" x14ac:dyDescent="0.25">
      <c r="A31" s="238" t="s">
        <v>892</v>
      </c>
      <c r="B31" s="239"/>
      <c r="C31" s="240" t="s">
        <v>861</v>
      </c>
      <c r="D31" s="379">
        <f>+D26+D27+D30</f>
        <v>0</v>
      </c>
    </row>
    <row r="32" spans="1:4" s="98" customFormat="1" ht="12" customHeight="1" x14ac:dyDescent="0.2">
      <c r="A32" s="241"/>
      <c r="B32" s="241"/>
      <c r="C32" s="242"/>
      <c r="D32" s="377"/>
    </row>
    <row r="33" spans="1:4" ht="12" customHeight="1" thickBot="1" x14ac:dyDescent="0.25">
      <c r="A33" s="243"/>
      <c r="B33" s="244"/>
      <c r="C33" s="244"/>
      <c r="D33" s="378"/>
    </row>
    <row r="34" spans="1:4" ht="12" customHeight="1" thickBot="1" x14ac:dyDescent="0.25">
      <c r="A34" s="245"/>
      <c r="B34" s="246"/>
      <c r="C34" s="247" t="s">
        <v>1</v>
      </c>
      <c r="D34" s="379"/>
    </row>
    <row r="35" spans="1:4" ht="12" customHeight="1" thickBot="1" x14ac:dyDescent="0.25">
      <c r="A35" s="207" t="s">
        <v>885</v>
      </c>
      <c r="B35" s="24"/>
      <c r="C35" s="125" t="s">
        <v>840</v>
      </c>
      <c r="D35" s="335">
        <f>SUM(D36:D40)</f>
        <v>0</v>
      </c>
    </row>
    <row r="36" spans="1:4" ht="12" customHeight="1" x14ac:dyDescent="0.2">
      <c r="A36" s="248"/>
      <c r="B36" s="165" t="s">
        <v>57</v>
      </c>
      <c r="C36" s="11" t="s">
        <v>916</v>
      </c>
      <c r="D36" s="83"/>
    </row>
    <row r="37" spans="1:4" ht="12" customHeight="1" x14ac:dyDescent="0.2">
      <c r="A37" s="249"/>
      <c r="B37" s="149" t="s">
        <v>58</v>
      </c>
      <c r="C37" s="9" t="s">
        <v>164</v>
      </c>
      <c r="D37" s="86"/>
    </row>
    <row r="38" spans="1:4" ht="12" customHeight="1" x14ac:dyDescent="0.2">
      <c r="A38" s="249"/>
      <c r="B38" s="149" t="s">
        <v>59</v>
      </c>
      <c r="C38" s="9" t="s">
        <v>88</v>
      </c>
      <c r="D38" s="86"/>
    </row>
    <row r="39" spans="1:4" s="98" customFormat="1" ht="12" customHeight="1" x14ac:dyDescent="0.2">
      <c r="A39" s="249"/>
      <c r="B39" s="149" t="s">
        <v>60</v>
      </c>
      <c r="C39" s="9" t="s">
        <v>165</v>
      </c>
      <c r="D39" s="86"/>
    </row>
    <row r="40" spans="1:4" ht="12" customHeight="1" thickBot="1" x14ac:dyDescent="0.25">
      <c r="A40" s="249"/>
      <c r="B40" s="149" t="s">
        <v>71</v>
      </c>
      <c r="C40" s="9" t="s">
        <v>166</v>
      </c>
      <c r="D40" s="86"/>
    </row>
    <row r="41" spans="1:4" ht="12" customHeight="1" thickBot="1" x14ac:dyDescent="0.25">
      <c r="A41" s="207" t="s">
        <v>886</v>
      </c>
      <c r="B41" s="24"/>
      <c r="C41" s="125" t="s">
        <v>857</v>
      </c>
      <c r="D41" s="335">
        <f>SUM(D42:D45)</f>
        <v>0</v>
      </c>
    </row>
    <row r="42" spans="1:4" ht="12" customHeight="1" x14ac:dyDescent="0.2">
      <c r="A42" s="248"/>
      <c r="B42" s="165" t="s">
        <v>63</v>
      </c>
      <c r="C42" s="11" t="s">
        <v>279</v>
      </c>
      <c r="D42" s="83"/>
    </row>
    <row r="43" spans="1:4" ht="12" customHeight="1" x14ac:dyDescent="0.2">
      <c r="A43" s="249"/>
      <c r="B43" s="149" t="s">
        <v>64</v>
      </c>
      <c r="C43" s="9" t="s">
        <v>168</v>
      </c>
      <c r="D43" s="86"/>
    </row>
    <row r="44" spans="1:4" ht="15" customHeight="1" x14ac:dyDescent="0.2">
      <c r="A44" s="249"/>
      <c r="B44" s="149" t="s">
        <v>67</v>
      </c>
      <c r="C44" s="9" t="s">
        <v>2</v>
      </c>
      <c r="D44" s="86"/>
    </row>
    <row r="45" spans="1:4" ht="13.5" thickBot="1" x14ac:dyDescent="0.25">
      <c r="A45" s="249"/>
      <c r="B45" s="149" t="s">
        <v>78</v>
      </c>
      <c r="C45" s="9" t="s">
        <v>854</v>
      </c>
      <c r="D45" s="86"/>
    </row>
    <row r="46" spans="1:4" ht="15" customHeight="1" thickBot="1" x14ac:dyDescent="0.25">
      <c r="A46" s="207" t="s">
        <v>887</v>
      </c>
      <c r="B46" s="24"/>
      <c r="C46" s="24" t="s">
        <v>855</v>
      </c>
      <c r="D46" s="355"/>
    </row>
    <row r="47" spans="1:4" ht="14.25" customHeight="1" thickBot="1" x14ac:dyDescent="0.25">
      <c r="A47" s="238" t="s">
        <v>888</v>
      </c>
      <c r="B47" s="382"/>
      <c r="C47" s="383" t="s">
        <v>858</v>
      </c>
      <c r="D47" s="375"/>
    </row>
    <row r="48" spans="1:4" ht="13.5" thickBot="1" x14ac:dyDescent="0.25">
      <c r="A48" s="207" t="s">
        <v>889</v>
      </c>
      <c r="B48" s="235"/>
      <c r="C48" s="251" t="s">
        <v>856</v>
      </c>
      <c r="D48" s="380">
        <f>+D35+D41+D46+D47</f>
        <v>0</v>
      </c>
    </row>
    <row r="49" spans="1:4" ht="13.5" thickBot="1" x14ac:dyDescent="0.25">
      <c r="A49" s="252"/>
      <c r="B49" s="253"/>
      <c r="C49" s="253"/>
      <c r="D49" s="381"/>
    </row>
    <row r="50" spans="1:4" ht="13.5" thickBot="1" x14ac:dyDescent="0.25">
      <c r="A50" s="254" t="s">
        <v>208</v>
      </c>
      <c r="B50" s="255"/>
      <c r="C50" s="256"/>
      <c r="D50" s="123"/>
    </row>
    <row r="51" spans="1:4" ht="13.5" thickBot="1" x14ac:dyDescent="0.25">
      <c r="A51" s="254" t="s">
        <v>209</v>
      </c>
      <c r="B51" s="255"/>
      <c r="C51" s="256"/>
      <c r="D51" s="123"/>
    </row>
  </sheetData>
  <sheetProtection sheet="1" formatCells="0"/>
  <mergeCells count="2">
    <mergeCell ref="A2:B2"/>
    <mergeCell ref="A5:B5"/>
  </mergeCells>
  <phoneticPr fontId="33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F52"/>
  <sheetViews>
    <sheetView view="pageLayout" zoomScaleNormal="100" zoomScaleSheetLayoutView="100" workbookViewId="0">
      <selection activeCell="E35" sqref="E35"/>
    </sheetView>
  </sheetViews>
  <sheetFormatPr defaultColWidth="9.33203125" defaultRowHeight="12.75" x14ac:dyDescent="0.2"/>
  <cols>
    <col min="1" max="1" width="4.83203125" style="3" customWidth="1"/>
    <col min="2" max="2" width="9.6640625" style="4" customWidth="1"/>
    <col min="3" max="3" width="71.83203125" style="4" customWidth="1"/>
    <col min="4" max="5" width="12.83203125" style="4" customWidth="1"/>
    <col min="6" max="16384" width="9.33203125" style="4"/>
  </cols>
  <sheetData>
    <row r="1" spans="1:5" s="2" customFormat="1" ht="21" customHeight="1" thickBot="1" x14ac:dyDescent="0.25">
      <c r="A1" s="212"/>
      <c r="B1" s="213"/>
      <c r="C1" s="260"/>
    </row>
    <row r="2" spans="1:5" s="94" customFormat="1" ht="35.25" customHeight="1" thickBot="1" x14ac:dyDescent="0.25">
      <c r="A2" s="1244" t="s">
        <v>204</v>
      </c>
      <c r="B2" s="1244"/>
      <c r="C2" s="828" t="s">
        <v>672</v>
      </c>
      <c r="D2" s="1237"/>
      <c r="E2" s="1236"/>
    </row>
    <row r="3" spans="1:5" s="95" customFormat="1" ht="15.95" customHeight="1" thickBot="1" x14ac:dyDescent="0.3">
      <c r="A3" s="217"/>
      <c r="B3" s="217"/>
      <c r="C3" s="217"/>
      <c r="E3" s="218" t="s">
        <v>923</v>
      </c>
    </row>
    <row r="4" spans="1:5" ht="39" thickBot="1" x14ac:dyDescent="0.25">
      <c r="A4" s="1240" t="s">
        <v>205</v>
      </c>
      <c r="B4" s="1241"/>
      <c r="C4" s="540" t="s">
        <v>924</v>
      </c>
      <c r="D4" s="823" t="s">
        <v>1171</v>
      </c>
      <c r="E4" s="1082" t="s">
        <v>1172</v>
      </c>
    </row>
    <row r="5" spans="1:5" s="52" customFormat="1" ht="12.95" customHeight="1" thickBot="1" x14ac:dyDescent="0.25">
      <c r="A5" s="199">
        <v>1</v>
      </c>
      <c r="B5" s="200">
        <v>2</v>
      </c>
      <c r="C5" s="541">
        <v>3</v>
      </c>
      <c r="D5" s="541">
        <v>4</v>
      </c>
      <c r="E5" s="541">
        <v>5</v>
      </c>
    </row>
    <row r="6" spans="1:5" s="52" customFormat="1" ht="15.95" customHeight="1" thickBot="1" x14ac:dyDescent="0.25">
      <c r="A6" s="221"/>
      <c r="B6" s="222"/>
      <c r="C6" s="222" t="s">
        <v>926</v>
      </c>
      <c r="D6" s="829"/>
      <c r="E6" s="1084"/>
    </row>
    <row r="7" spans="1:5" s="96" customFormat="1" ht="12" customHeight="1" thickBot="1" x14ac:dyDescent="0.25">
      <c r="A7" s="199" t="s">
        <v>885</v>
      </c>
      <c r="B7" s="224"/>
      <c r="C7" s="551" t="s">
        <v>210</v>
      </c>
      <c r="D7" s="663">
        <f>SUM(D8:D15)</f>
        <v>100</v>
      </c>
      <c r="E7" s="544">
        <f>SUM(E8:E15)</f>
        <v>100</v>
      </c>
    </row>
    <row r="8" spans="1:5" s="96" customFormat="1" ht="12" customHeight="1" x14ac:dyDescent="0.2">
      <c r="A8" s="228"/>
      <c r="B8" s="227" t="s">
        <v>57</v>
      </c>
      <c r="C8" s="552" t="s">
        <v>1041</v>
      </c>
      <c r="D8" s="668"/>
      <c r="E8" s="794"/>
    </row>
    <row r="9" spans="1:5" s="96" customFormat="1" ht="12" customHeight="1" x14ac:dyDescent="0.2">
      <c r="A9" s="226"/>
      <c r="B9" s="227" t="s">
        <v>58</v>
      </c>
      <c r="C9" s="553" t="s">
        <v>134</v>
      </c>
      <c r="D9" s="667">
        <v>100</v>
      </c>
      <c r="E9" s="795">
        <v>100</v>
      </c>
    </row>
    <row r="10" spans="1:5" s="96" customFormat="1" ht="12" customHeight="1" x14ac:dyDescent="0.2">
      <c r="A10" s="226"/>
      <c r="B10" s="227" t="s">
        <v>59</v>
      </c>
      <c r="C10" s="553" t="s">
        <v>135</v>
      </c>
      <c r="D10" s="667"/>
      <c r="E10" s="795"/>
    </row>
    <row r="11" spans="1:5" s="96" customFormat="1" ht="12" customHeight="1" x14ac:dyDescent="0.2">
      <c r="A11" s="226"/>
      <c r="B11" s="227" t="s">
        <v>60</v>
      </c>
      <c r="C11" s="553" t="s">
        <v>136</v>
      </c>
      <c r="D11" s="667"/>
      <c r="E11" s="795"/>
    </row>
    <row r="12" spans="1:5" s="96" customFormat="1" ht="12" customHeight="1" x14ac:dyDescent="0.2">
      <c r="A12" s="226"/>
      <c r="B12" s="227" t="s">
        <v>91</v>
      </c>
      <c r="C12" s="554" t="s">
        <v>137</v>
      </c>
      <c r="D12" s="667"/>
      <c r="E12" s="795"/>
    </row>
    <row r="13" spans="1:5" s="96" customFormat="1" ht="12" customHeight="1" x14ac:dyDescent="0.2">
      <c r="A13" s="229"/>
      <c r="B13" s="227" t="s">
        <v>61</v>
      </c>
      <c r="C13" s="553" t="s">
        <v>138</v>
      </c>
      <c r="D13" s="669"/>
      <c r="E13" s="796"/>
    </row>
    <row r="14" spans="1:5" s="97" customFormat="1" ht="12" customHeight="1" x14ac:dyDescent="0.2">
      <c r="A14" s="226"/>
      <c r="B14" s="227" t="s">
        <v>62</v>
      </c>
      <c r="C14" s="553" t="s">
        <v>845</v>
      </c>
      <c r="D14" s="667"/>
      <c r="E14" s="795"/>
    </row>
    <row r="15" spans="1:5" s="97" customFormat="1" ht="12" customHeight="1" thickBot="1" x14ac:dyDescent="0.25">
      <c r="A15" s="230"/>
      <c r="B15" s="231" t="s">
        <v>72</v>
      </c>
      <c r="C15" s="554" t="s">
        <v>197</v>
      </c>
      <c r="D15" s="670"/>
      <c r="E15" s="797"/>
    </row>
    <row r="16" spans="1:5" s="96" customFormat="1" ht="12" customHeight="1" thickBot="1" x14ac:dyDescent="0.25">
      <c r="A16" s="199" t="s">
        <v>886</v>
      </c>
      <c r="B16" s="224"/>
      <c r="C16" s="551" t="s">
        <v>846</v>
      </c>
      <c r="D16" s="663"/>
      <c r="E16" s="544">
        <f>E17</f>
        <v>950</v>
      </c>
    </row>
    <row r="17" spans="1:6" s="97" customFormat="1" ht="12" customHeight="1" x14ac:dyDescent="0.2">
      <c r="A17" s="226"/>
      <c r="B17" s="227" t="s">
        <v>63</v>
      </c>
      <c r="C17" s="555" t="s">
        <v>842</v>
      </c>
      <c r="D17" s="667"/>
      <c r="E17" s="1158">
        <v>950</v>
      </c>
    </row>
    <row r="18" spans="1:6" s="97" customFormat="1" ht="12" customHeight="1" x14ac:dyDescent="0.2">
      <c r="A18" s="226"/>
      <c r="B18" s="227" t="s">
        <v>64</v>
      </c>
      <c r="C18" s="553" t="s">
        <v>843</v>
      </c>
      <c r="D18" s="667"/>
      <c r="E18" s="795"/>
    </row>
    <row r="19" spans="1:6" s="97" customFormat="1" ht="12" customHeight="1" x14ac:dyDescent="0.2">
      <c r="A19" s="226"/>
      <c r="B19" s="227" t="s">
        <v>65</v>
      </c>
      <c r="C19" s="553" t="s">
        <v>844</v>
      </c>
      <c r="D19" s="667"/>
      <c r="E19" s="795"/>
    </row>
    <row r="20" spans="1:6" s="97" customFormat="1" ht="12" customHeight="1" thickBot="1" x14ac:dyDescent="0.25">
      <c r="A20" s="226"/>
      <c r="B20" s="227" t="s">
        <v>66</v>
      </c>
      <c r="C20" s="553" t="s">
        <v>843</v>
      </c>
      <c r="D20" s="667"/>
      <c r="E20" s="795"/>
    </row>
    <row r="21" spans="1:6" s="97" customFormat="1" ht="12" customHeight="1" thickBot="1" x14ac:dyDescent="0.25">
      <c r="A21" s="207" t="s">
        <v>887</v>
      </c>
      <c r="B21" s="125"/>
      <c r="C21" s="556" t="s">
        <v>847</v>
      </c>
      <c r="D21" s="663"/>
      <c r="E21" s="544"/>
    </row>
    <row r="22" spans="1:6" s="96" customFormat="1" ht="12" customHeight="1" x14ac:dyDescent="0.2">
      <c r="A22" s="369"/>
      <c r="B22" s="389" t="s">
        <v>37</v>
      </c>
      <c r="C22" s="557" t="s">
        <v>247</v>
      </c>
      <c r="D22" s="824"/>
      <c r="E22" s="798"/>
    </row>
    <row r="23" spans="1:6" s="96" customFormat="1" ht="12" customHeight="1" thickBot="1" x14ac:dyDescent="0.25">
      <c r="A23" s="387"/>
      <c r="B23" s="388" t="s">
        <v>38</v>
      </c>
      <c r="C23" s="558" t="s">
        <v>251</v>
      </c>
      <c r="D23" s="825"/>
      <c r="E23" s="799"/>
    </row>
    <row r="24" spans="1:6" s="96" customFormat="1" ht="12" customHeight="1" thickBot="1" x14ac:dyDescent="0.25">
      <c r="A24" s="207" t="s">
        <v>888</v>
      </c>
      <c r="B24" s="224"/>
      <c r="C24" s="556" t="s">
        <v>864</v>
      </c>
      <c r="D24" s="665">
        <f>D49-D7</f>
        <v>73913</v>
      </c>
      <c r="E24" s="1157">
        <f>D24+362</f>
        <v>74275</v>
      </c>
    </row>
    <row r="25" spans="1:6" s="96" customFormat="1" ht="12" customHeight="1" thickBot="1" x14ac:dyDescent="0.25">
      <c r="A25" s="199" t="s">
        <v>889</v>
      </c>
      <c r="B25" s="168"/>
      <c r="C25" s="556" t="s">
        <v>860</v>
      </c>
      <c r="D25" s="663">
        <f>D7+D16+D21+D24</f>
        <v>74013</v>
      </c>
      <c r="E25" s="544">
        <f>E7+E16+E21+E24</f>
        <v>75325</v>
      </c>
    </row>
    <row r="26" spans="1:6" s="97" customFormat="1" ht="12" customHeight="1" thickBot="1" x14ac:dyDescent="0.25">
      <c r="A26" s="384" t="s">
        <v>890</v>
      </c>
      <c r="B26" s="827"/>
      <c r="C26" s="559" t="s">
        <v>862</v>
      </c>
      <c r="D26" s="1083"/>
      <c r="E26" s="800">
        <f>E27</f>
        <v>8765</v>
      </c>
    </row>
    <row r="27" spans="1:6" s="97" customFormat="1" ht="15" customHeight="1" x14ac:dyDescent="0.2">
      <c r="A27" s="228"/>
      <c r="B27" s="166" t="s">
        <v>44</v>
      </c>
      <c r="C27" s="557" t="s">
        <v>354</v>
      </c>
      <c r="D27" s="824"/>
      <c r="E27" s="1152">
        <v>8765</v>
      </c>
    </row>
    <row r="28" spans="1:6" s="97" customFormat="1" ht="15" customHeight="1" x14ac:dyDescent="0.2">
      <c r="A28" s="549"/>
      <c r="B28" s="169" t="s">
        <v>45</v>
      </c>
      <c r="C28" s="560" t="s">
        <v>850</v>
      </c>
      <c r="D28" s="662"/>
      <c r="E28" s="805"/>
    </row>
    <row r="29" spans="1:6" s="97" customFormat="1" ht="15" customHeight="1" thickBot="1" x14ac:dyDescent="0.25">
      <c r="A29" s="394"/>
      <c r="B29" s="550" t="s">
        <v>932</v>
      </c>
      <c r="C29" s="561" t="s">
        <v>934</v>
      </c>
      <c r="D29" s="673"/>
      <c r="E29" s="801"/>
    </row>
    <row r="30" spans="1:6" ht="13.5" thickBot="1" x14ac:dyDescent="0.25">
      <c r="A30" s="238" t="s">
        <v>891</v>
      </c>
      <c r="B30" s="382"/>
      <c r="C30" s="562" t="s">
        <v>863</v>
      </c>
      <c r="D30" s="665"/>
      <c r="E30" s="652"/>
    </row>
    <row r="31" spans="1:6" s="52" customFormat="1" ht="16.5" customHeight="1" thickBot="1" x14ac:dyDescent="0.25">
      <c r="A31" s="238" t="s">
        <v>892</v>
      </c>
      <c r="B31" s="239"/>
      <c r="C31" s="563" t="s">
        <v>861</v>
      </c>
      <c r="D31" s="826">
        <f t="shared" ref="D31:E31" si="0">D25+D26+D30</f>
        <v>74013</v>
      </c>
      <c r="E31" s="802">
        <f t="shared" si="0"/>
        <v>84090</v>
      </c>
      <c r="F31" s="682"/>
    </row>
    <row r="32" spans="1:6" s="98" customFormat="1" ht="12" customHeight="1" x14ac:dyDescent="0.2">
      <c r="A32" s="241"/>
      <c r="B32" s="241"/>
      <c r="C32" s="242"/>
      <c r="D32" s="676"/>
      <c r="E32" s="676"/>
    </row>
    <row r="33" spans="1:5" ht="12" customHeight="1" thickBot="1" x14ac:dyDescent="0.25">
      <c r="A33" s="243"/>
      <c r="B33" s="244"/>
      <c r="C33" s="244"/>
      <c r="D33" s="675"/>
      <c r="E33" s="675"/>
    </row>
    <row r="34" spans="1:5" ht="39" thickBot="1" x14ac:dyDescent="0.25">
      <c r="A34" s="245"/>
      <c r="B34" s="246"/>
      <c r="C34" s="955" t="s">
        <v>1</v>
      </c>
      <c r="D34" s="823" t="s">
        <v>1171</v>
      </c>
      <c r="E34" s="1082" t="s">
        <v>1172</v>
      </c>
    </row>
    <row r="35" spans="1:5" ht="12" customHeight="1" thickBot="1" x14ac:dyDescent="0.25">
      <c r="A35" s="207" t="s">
        <v>885</v>
      </c>
      <c r="B35" s="564"/>
      <c r="C35" s="1060" t="s">
        <v>840</v>
      </c>
      <c r="D35" s="545">
        <f>SUM(D36:D40)</f>
        <v>74013</v>
      </c>
      <c r="E35" s="544">
        <f>SUM(E36:E41)</f>
        <v>84090</v>
      </c>
    </row>
    <row r="36" spans="1:5" ht="12" customHeight="1" x14ac:dyDescent="0.2">
      <c r="A36" s="248"/>
      <c r="B36" s="1051" t="s">
        <v>57</v>
      </c>
      <c r="C36" s="1077" t="s">
        <v>916</v>
      </c>
      <c r="D36" s="661">
        <v>49524</v>
      </c>
      <c r="E36" s="1153">
        <f>49524+1246</f>
        <v>50770</v>
      </c>
    </row>
    <row r="37" spans="1:5" ht="12" customHeight="1" x14ac:dyDescent="0.2">
      <c r="A37" s="249"/>
      <c r="B37" s="1052" t="s">
        <v>58</v>
      </c>
      <c r="C37" s="1062" t="s">
        <v>164</v>
      </c>
      <c r="D37" s="658">
        <v>11945</v>
      </c>
      <c r="E37" s="1159">
        <f>11945+210</f>
        <v>12155</v>
      </c>
    </row>
    <row r="38" spans="1:5" ht="12" customHeight="1" x14ac:dyDescent="0.2">
      <c r="A38" s="249"/>
      <c r="B38" s="1052" t="s">
        <v>59</v>
      </c>
      <c r="C38" s="1062" t="s">
        <v>88</v>
      </c>
      <c r="D38" s="658">
        <v>12544</v>
      </c>
      <c r="E38" s="1159">
        <f>12544+56</f>
        <v>12600</v>
      </c>
    </row>
    <row r="39" spans="1:5" s="98" customFormat="1" ht="12" customHeight="1" x14ac:dyDescent="0.2">
      <c r="A39" s="249"/>
      <c r="B39" s="1052" t="s">
        <v>60</v>
      </c>
      <c r="C39" s="1062" t="s">
        <v>165</v>
      </c>
      <c r="D39" s="658"/>
      <c r="E39" s="650"/>
    </row>
    <row r="40" spans="1:5" ht="12" customHeight="1" x14ac:dyDescent="0.2">
      <c r="A40" s="249"/>
      <c r="B40" s="1052" t="s">
        <v>71</v>
      </c>
      <c r="C40" s="1062" t="s">
        <v>166</v>
      </c>
      <c r="D40" s="658"/>
      <c r="E40" s="650"/>
    </row>
    <row r="41" spans="1:5" ht="12" customHeight="1" thickBot="1" x14ac:dyDescent="0.25">
      <c r="A41" s="1154"/>
      <c r="B41" s="1160" t="s">
        <v>61</v>
      </c>
      <c r="C41" s="1161" t="s">
        <v>1176</v>
      </c>
      <c r="D41" s="664"/>
      <c r="E41" s="1156">
        <v>8565</v>
      </c>
    </row>
    <row r="42" spans="1:5" ht="12" customHeight="1" thickBot="1" x14ac:dyDescent="0.25">
      <c r="A42" s="207" t="s">
        <v>886</v>
      </c>
      <c r="B42" s="564"/>
      <c r="C42" s="1060" t="s">
        <v>857</v>
      </c>
      <c r="D42" s="663"/>
      <c r="E42" s="544"/>
    </row>
    <row r="43" spans="1:5" ht="12" customHeight="1" x14ac:dyDescent="0.2">
      <c r="A43" s="248"/>
      <c r="B43" s="1051" t="s">
        <v>63</v>
      </c>
      <c r="C43" s="1077" t="s">
        <v>279</v>
      </c>
      <c r="D43" s="661"/>
      <c r="E43" s="649"/>
    </row>
    <row r="44" spans="1:5" ht="12" customHeight="1" x14ac:dyDescent="0.2">
      <c r="A44" s="249"/>
      <c r="B44" s="1052" t="s">
        <v>64</v>
      </c>
      <c r="C44" s="1062" t="s">
        <v>168</v>
      </c>
      <c r="D44" s="658"/>
      <c r="E44" s="650"/>
    </row>
    <row r="45" spans="1:5" ht="15" customHeight="1" x14ac:dyDescent="0.2">
      <c r="A45" s="249"/>
      <c r="B45" s="1052" t="s">
        <v>67</v>
      </c>
      <c r="C45" s="1062" t="s">
        <v>2</v>
      </c>
      <c r="D45" s="658"/>
      <c r="E45" s="650"/>
    </row>
    <row r="46" spans="1:5" ht="13.5" thickBot="1" x14ac:dyDescent="0.25">
      <c r="A46" s="249"/>
      <c r="B46" s="1052" t="s">
        <v>78</v>
      </c>
      <c r="C46" s="1062" t="s">
        <v>854</v>
      </c>
      <c r="D46" s="658"/>
      <c r="E46" s="650"/>
    </row>
    <row r="47" spans="1:5" ht="15" customHeight="1" thickBot="1" x14ac:dyDescent="0.25">
      <c r="A47" s="207" t="s">
        <v>887</v>
      </c>
      <c r="B47" s="564"/>
      <c r="C47" s="302" t="s">
        <v>855</v>
      </c>
      <c r="D47" s="665"/>
      <c r="E47" s="652"/>
    </row>
    <row r="48" spans="1:5" ht="14.25" customHeight="1" thickBot="1" x14ac:dyDescent="0.25">
      <c r="A48" s="384" t="s">
        <v>888</v>
      </c>
      <c r="B48" s="1076"/>
      <c r="C48" s="1078" t="s">
        <v>858</v>
      </c>
      <c r="D48" s="1085"/>
      <c r="E48" s="830"/>
    </row>
    <row r="49" spans="1:6" ht="13.5" thickBot="1" x14ac:dyDescent="0.25">
      <c r="A49" s="207" t="s">
        <v>889</v>
      </c>
      <c r="B49" s="1059"/>
      <c r="C49" s="1079" t="s">
        <v>856</v>
      </c>
      <c r="D49" s="826">
        <f>+D35+D42+D47+D48</f>
        <v>74013</v>
      </c>
      <c r="E49" s="802">
        <f>+E35+E42+E47+E48</f>
        <v>84090</v>
      </c>
      <c r="F49" s="44"/>
    </row>
    <row r="50" spans="1:6" x14ac:dyDescent="0.2">
      <c r="A50" s="252"/>
      <c r="B50" s="253"/>
      <c r="C50" s="253"/>
    </row>
    <row r="51" spans="1:6" ht="13.5" hidden="1" thickBot="1" x14ac:dyDescent="0.25">
      <c r="A51" s="254" t="s">
        <v>208</v>
      </c>
      <c r="B51" s="255"/>
      <c r="C51" s="256"/>
    </row>
    <row r="52" spans="1:6" ht="13.5" hidden="1" thickBot="1" x14ac:dyDescent="0.25">
      <c r="A52" s="254" t="s">
        <v>209</v>
      </c>
      <c r="B52" s="255"/>
      <c r="C52" s="256"/>
    </row>
  </sheetData>
  <mergeCells count="3">
    <mergeCell ref="A2:B2"/>
    <mergeCell ref="A4:B4"/>
    <mergeCell ref="D2:E2"/>
  </mergeCells>
  <phoneticPr fontId="33" type="noConversion"/>
  <pageMargins left="0.70866141732283472" right="0.70866141732283472" top="0.74803149606299213" bottom="0.74803149606299213" header="0.31496062992125984" footer="0.31496062992125984"/>
  <pageSetup paperSize="9" scale="62" orientation="portrait" r:id="rId1"/>
  <headerFooter>
    <oddHeader>&amp;R&amp;"Times New Roman CE,Félkövér"&amp;11 9. melléklet a 1/2018. (II. 16.) önkormányzati rendelethez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F51"/>
  <sheetViews>
    <sheetView tabSelected="1" view="pageLayout" zoomScaleNormal="100" zoomScaleSheetLayoutView="100" workbookViewId="0">
      <selection activeCell="C6" sqref="C6"/>
    </sheetView>
  </sheetViews>
  <sheetFormatPr defaultColWidth="9.33203125" defaultRowHeight="12.75" x14ac:dyDescent="0.2"/>
  <cols>
    <col min="1" max="1" width="4.83203125" style="539" customWidth="1"/>
    <col min="2" max="2" width="8.83203125" style="529" customWidth="1"/>
    <col min="3" max="3" width="71.83203125" style="529" customWidth="1"/>
    <col min="4" max="5" width="12.83203125" style="529" customWidth="1"/>
    <col min="6" max="16384" width="9.33203125" style="529"/>
  </cols>
  <sheetData>
    <row r="1" spans="1:5" s="526" customFormat="1" ht="21" customHeight="1" x14ac:dyDescent="0.2">
      <c r="A1" s="212"/>
      <c r="B1" s="213"/>
      <c r="C1" s="1081"/>
    </row>
    <row r="2" spans="1:5" s="527" customFormat="1" ht="40.5" customHeight="1" x14ac:dyDescent="0.2">
      <c r="A2" s="1245" t="s">
        <v>204</v>
      </c>
      <c r="B2" s="1245"/>
      <c r="C2" s="822" t="s">
        <v>476</v>
      </c>
      <c r="D2" s="1246"/>
      <c r="E2" s="1247"/>
    </row>
    <row r="3" spans="1:5" s="528" customFormat="1" ht="15.95" customHeight="1" thickBot="1" x14ac:dyDescent="0.3">
      <c r="A3" s="217"/>
      <c r="B3" s="217"/>
      <c r="C3" s="217"/>
      <c r="E3" s="218" t="s">
        <v>923</v>
      </c>
    </row>
    <row r="4" spans="1:5" ht="39" thickBot="1" x14ac:dyDescent="0.25">
      <c r="A4" s="1240" t="s">
        <v>205</v>
      </c>
      <c r="B4" s="1241"/>
      <c r="C4" s="540" t="s">
        <v>924</v>
      </c>
      <c r="D4" s="823" t="s">
        <v>1171</v>
      </c>
      <c r="E4" s="1082" t="s">
        <v>1172</v>
      </c>
    </row>
    <row r="5" spans="1:5" s="530" customFormat="1" ht="12.95" customHeight="1" thickBot="1" x14ac:dyDescent="0.25">
      <c r="A5" s="199">
        <v>1</v>
      </c>
      <c r="B5" s="200">
        <v>2</v>
      </c>
      <c r="C5" s="541">
        <v>3</v>
      </c>
      <c r="D5" s="541">
        <v>4</v>
      </c>
      <c r="E5" s="201">
        <v>5</v>
      </c>
    </row>
    <row r="6" spans="1:5" s="530" customFormat="1" ht="15.95" customHeight="1" thickBot="1" x14ac:dyDescent="0.25">
      <c r="A6" s="221"/>
      <c r="B6" s="222"/>
      <c r="C6" s="222" t="s">
        <v>926</v>
      </c>
      <c r="D6" s="829"/>
      <c r="E6" s="1084"/>
    </row>
    <row r="7" spans="1:5" s="531" customFormat="1" ht="12" customHeight="1" thickBot="1" x14ac:dyDescent="0.25">
      <c r="A7" s="199" t="s">
        <v>885</v>
      </c>
      <c r="B7" s="224"/>
      <c r="C7" s="551" t="s">
        <v>210</v>
      </c>
      <c r="D7" s="663">
        <f>SUM(D8:D15)</f>
        <v>2335</v>
      </c>
      <c r="E7" s="544">
        <f>SUM(E8:E15)</f>
        <v>2335</v>
      </c>
    </row>
    <row r="8" spans="1:5" s="531" customFormat="1" ht="12" customHeight="1" x14ac:dyDescent="0.2">
      <c r="A8" s="228"/>
      <c r="B8" s="227" t="s">
        <v>57</v>
      </c>
      <c r="C8" s="552" t="s">
        <v>1041</v>
      </c>
      <c r="D8" s="668">
        <v>920</v>
      </c>
      <c r="E8" s="794">
        <v>920</v>
      </c>
    </row>
    <row r="9" spans="1:5" s="531" customFormat="1" ht="12" customHeight="1" x14ac:dyDescent="0.2">
      <c r="A9" s="226"/>
      <c r="B9" s="227" t="s">
        <v>58</v>
      </c>
      <c r="C9" s="553" t="s">
        <v>134</v>
      </c>
      <c r="D9" s="667"/>
      <c r="E9" s="795"/>
    </row>
    <row r="10" spans="1:5" s="531" customFormat="1" ht="12" customHeight="1" x14ac:dyDescent="0.2">
      <c r="A10" s="226"/>
      <c r="B10" s="227" t="s">
        <v>59</v>
      </c>
      <c r="C10" s="553" t="s">
        <v>135</v>
      </c>
      <c r="D10" s="667"/>
      <c r="E10" s="795"/>
    </row>
    <row r="11" spans="1:5" s="531" customFormat="1" ht="12" customHeight="1" x14ac:dyDescent="0.2">
      <c r="A11" s="226"/>
      <c r="B11" s="227" t="s">
        <v>60</v>
      </c>
      <c r="C11" s="553" t="s">
        <v>136</v>
      </c>
      <c r="D11" s="667"/>
      <c r="E11" s="795"/>
    </row>
    <row r="12" spans="1:5" s="531" customFormat="1" ht="12" customHeight="1" x14ac:dyDescent="0.2">
      <c r="A12" s="226"/>
      <c r="B12" s="227" t="s">
        <v>91</v>
      </c>
      <c r="C12" s="554" t="s">
        <v>137</v>
      </c>
      <c r="D12" s="667">
        <v>919</v>
      </c>
      <c r="E12" s="795">
        <v>919</v>
      </c>
    </row>
    <row r="13" spans="1:5" s="531" customFormat="1" ht="12" customHeight="1" x14ac:dyDescent="0.2">
      <c r="A13" s="229"/>
      <c r="B13" s="227" t="s">
        <v>61</v>
      </c>
      <c r="C13" s="553" t="s">
        <v>138</v>
      </c>
      <c r="D13" s="669">
        <f>248+248</f>
        <v>496</v>
      </c>
      <c r="E13" s="796">
        <f>248+248</f>
        <v>496</v>
      </c>
    </row>
    <row r="14" spans="1:5" s="532" customFormat="1" ht="12" customHeight="1" x14ac:dyDescent="0.2">
      <c r="A14" s="226"/>
      <c r="B14" s="227" t="s">
        <v>62</v>
      </c>
      <c r="C14" s="553" t="s">
        <v>845</v>
      </c>
      <c r="D14" s="667"/>
      <c r="E14" s="795"/>
    </row>
    <row r="15" spans="1:5" s="532" customFormat="1" ht="12" customHeight="1" thickBot="1" x14ac:dyDescent="0.25">
      <c r="A15" s="230"/>
      <c r="B15" s="231" t="s">
        <v>72</v>
      </c>
      <c r="C15" s="554" t="s">
        <v>197</v>
      </c>
      <c r="D15" s="670"/>
      <c r="E15" s="797"/>
    </row>
    <row r="16" spans="1:5" s="531" customFormat="1" ht="12" customHeight="1" thickBot="1" x14ac:dyDescent="0.25">
      <c r="A16" s="199" t="s">
        <v>886</v>
      </c>
      <c r="B16" s="224"/>
      <c r="C16" s="551" t="s">
        <v>846</v>
      </c>
      <c r="D16" s="663"/>
      <c r="E16" s="544"/>
    </row>
    <row r="17" spans="1:6" s="532" customFormat="1" ht="12" customHeight="1" x14ac:dyDescent="0.2">
      <c r="A17" s="226"/>
      <c r="B17" s="227" t="s">
        <v>63</v>
      </c>
      <c r="C17" s="555" t="s">
        <v>842</v>
      </c>
      <c r="D17" s="667"/>
      <c r="E17" s="795"/>
    </row>
    <row r="18" spans="1:6" s="532" customFormat="1" ht="12" customHeight="1" x14ac:dyDescent="0.2">
      <c r="A18" s="226"/>
      <c r="B18" s="227" t="s">
        <v>64</v>
      </c>
      <c r="C18" s="553" t="s">
        <v>843</v>
      </c>
      <c r="D18" s="667"/>
      <c r="E18" s="795"/>
    </row>
    <row r="19" spans="1:6" s="532" customFormat="1" ht="12" customHeight="1" x14ac:dyDescent="0.2">
      <c r="A19" s="226"/>
      <c r="B19" s="227" t="s">
        <v>65</v>
      </c>
      <c r="C19" s="553" t="s">
        <v>844</v>
      </c>
      <c r="D19" s="667"/>
      <c r="E19" s="795"/>
    </row>
    <row r="20" spans="1:6" s="532" customFormat="1" ht="12" customHeight="1" thickBot="1" x14ac:dyDescent="0.25">
      <c r="A20" s="226"/>
      <c r="B20" s="227" t="s">
        <v>66</v>
      </c>
      <c r="C20" s="553" t="s">
        <v>843</v>
      </c>
      <c r="D20" s="667"/>
      <c r="E20" s="795"/>
    </row>
    <row r="21" spans="1:6" s="532" customFormat="1" ht="12" customHeight="1" thickBot="1" x14ac:dyDescent="0.25">
      <c r="A21" s="207" t="s">
        <v>887</v>
      </c>
      <c r="B21" s="125"/>
      <c r="C21" s="556" t="s">
        <v>847</v>
      </c>
      <c r="D21" s="663"/>
      <c r="E21" s="544"/>
    </row>
    <row r="22" spans="1:6" s="531" customFormat="1" ht="12" customHeight="1" x14ac:dyDescent="0.2">
      <c r="A22" s="369"/>
      <c r="B22" s="389" t="s">
        <v>37</v>
      </c>
      <c r="C22" s="557" t="s">
        <v>247</v>
      </c>
      <c r="D22" s="824"/>
      <c r="E22" s="798"/>
    </row>
    <row r="23" spans="1:6" s="531" customFormat="1" ht="12" customHeight="1" thickBot="1" x14ac:dyDescent="0.25">
      <c r="A23" s="387"/>
      <c r="B23" s="388" t="s">
        <v>38</v>
      </c>
      <c r="C23" s="558" t="s">
        <v>251</v>
      </c>
      <c r="D23" s="825"/>
      <c r="E23" s="799"/>
    </row>
    <row r="24" spans="1:6" s="531" customFormat="1" ht="12" customHeight="1" thickBot="1" x14ac:dyDescent="0.25">
      <c r="A24" s="207" t="s">
        <v>888</v>
      </c>
      <c r="B24" s="224"/>
      <c r="C24" s="556" t="s">
        <v>864</v>
      </c>
      <c r="D24" s="665">
        <f>D48-D7</f>
        <v>105891</v>
      </c>
      <c r="E24" s="652">
        <f>D24</f>
        <v>105891</v>
      </c>
    </row>
    <row r="25" spans="1:6" s="531" customFormat="1" ht="12" customHeight="1" thickBot="1" x14ac:dyDescent="0.25">
      <c r="A25" s="199" t="s">
        <v>889</v>
      </c>
      <c r="B25" s="168"/>
      <c r="C25" s="556" t="s">
        <v>860</v>
      </c>
      <c r="D25" s="663">
        <f>D7+D16+D21+D24</f>
        <v>108226</v>
      </c>
      <c r="E25" s="544">
        <f>E7+E24</f>
        <v>108226</v>
      </c>
      <c r="F25" s="806"/>
    </row>
    <row r="26" spans="1:6" s="532" customFormat="1" ht="12" customHeight="1" thickBot="1" x14ac:dyDescent="0.25">
      <c r="A26" s="384" t="s">
        <v>890</v>
      </c>
      <c r="B26" s="827"/>
      <c r="C26" s="559" t="s">
        <v>862</v>
      </c>
      <c r="D26" s="1083"/>
      <c r="E26" s="800">
        <f>SUM(E27:E28)</f>
        <v>10103</v>
      </c>
    </row>
    <row r="27" spans="1:6" s="532" customFormat="1" ht="15" customHeight="1" x14ac:dyDescent="0.2">
      <c r="A27" s="228"/>
      <c r="B27" s="166" t="s">
        <v>44</v>
      </c>
      <c r="C27" s="557" t="s">
        <v>354</v>
      </c>
      <c r="D27" s="824"/>
      <c r="E27" s="1152">
        <v>10103</v>
      </c>
    </row>
    <row r="28" spans="1:6" s="532" customFormat="1" ht="15" customHeight="1" thickBot="1" x14ac:dyDescent="0.25">
      <c r="A28" s="394"/>
      <c r="B28" s="167" t="s">
        <v>45</v>
      </c>
      <c r="C28" s="566" t="s">
        <v>850</v>
      </c>
      <c r="D28" s="673"/>
      <c r="E28" s="801"/>
    </row>
    <row r="29" spans="1:6" ht="13.5" thickBot="1" x14ac:dyDescent="0.25">
      <c r="A29" s="238" t="s">
        <v>891</v>
      </c>
      <c r="B29" s="542"/>
      <c r="C29" s="562" t="s">
        <v>863</v>
      </c>
      <c r="D29" s="665"/>
      <c r="E29" s="652"/>
    </row>
    <row r="30" spans="1:6" s="530" customFormat="1" ht="16.5" customHeight="1" thickBot="1" x14ac:dyDescent="0.25">
      <c r="A30" s="238" t="s">
        <v>892</v>
      </c>
      <c r="B30" s="543"/>
      <c r="C30" s="567" t="s">
        <v>861</v>
      </c>
      <c r="D30" s="826">
        <f>D25+D26+D29</f>
        <v>108226</v>
      </c>
      <c r="E30" s="802">
        <f>E25+E26+E29</f>
        <v>118329</v>
      </c>
    </row>
    <row r="31" spans="1:6" s="533" customFormat="1" ht="12" customHeight="1" x14ac:dyDescent="0.2">
      <c r="A31" s="241"/>
      <c r="B31" s="241"/>
      <c r="C31" s="242"/>
      <c r="D31" s="676"/>
      <c r="E31" s="676"/>
    </row>
    <row r="32" spans="1:6" ht="12" customHeight="1" thickBot="1" x14ac:dyDescent="0.25">
      <c r="A32" s="243"/>
      <c r="B32" s="244"/>
      <c r="C32" s="244"/>
      <c r="D32" s="675"/>
      <c r="E32" s="675"/>
    </row>
    <row r="33" spans="1:5" ht="39" thickBot="1" x14ac:dyDescent="0.25">
      <c r="A33" s="245"/>
      <c r="B33" s="246"/>
      <c r="C33" s="247" t="s">
        <v>1</v>
      </c>
      <c r="D33" s="823" t="s">
        <v>1171</v>
      </c>
      <c r="E33" s="1082" t="s">
        <v>1172</v>
      </c>
    </row>
    <row r="34" spans="1:5" ht="12" customHeight="1" thickBot="1" x14ac:dyDescent="0.25">
      <c r="A34" s="207" t="s">
        <v>885</v>
      </c>
      <c r="B34" s="24"/>
      <c r="C34" s="556" t="s">
        <v>840</v>
      </c>
      <c r="D34" s="663">
        <f>SUM(D35:D39)</f>
        <v>108226</v>
      </c>
      <c r="E34" s="544">
        <f>SUM(E35:E40)</f>
        <v>118240</v>
      </c>
    </row>
    <row r="35" spans="1:5" ht="12" customHeight="1" x14ac:dyDescent="0.2">
      <c r="A35" s="248"/>
      <c r="B35" s="165" t="s">
        <v>57</v>
      </c>
      <c r="C35" s="555" t="s">
        <v>916</v>
      </c>
      <c r="D35" s="661">
        <v>70813</v>
      </c>
      <c r="E35" s="1153">
        <f>70813+100</f>
        <v>70913</v>
      </c>
    </row>
    <row r="36" spans="1:5" ht="12" customHeight="1" x14ac:dyDescent="0.2">
      <c r="A36" s="249"/>
      <c r="B36" s="149" t="s">
        <v>58</v>
      </c>
      <c r="C36" s="553" t="s">
        <v>164</v>
      </c>
      <c r="D36" s="658">
        <v>15219</v>
      </c>
      <c r="E36" s="650">
        <v>15219</v>
      </c>
    </row>
    <row r="37" spans="1:5" ht="12" customHeight="1" x14ac:dyDescent="0.2">
      <c r="A37" s="249"/>
      <c r="B37" s="149" t="s">
        <v>59</v>
      </c>
      <c r="C37" s="553" t="s">
        <v>88</v>
      </c>
      <c r="D37" s="658">
        <v>22194</v>
      </c>
      <c r="E37" s="650">
        <v>22194</v>
      </c>
    </row>
    <row r="38" spans="1:5" s="533" customFormat="1" ht="12" customHeight="1" x14ac:dyDescent="0.2">
      <c r="A38" s="249"/>
      <c r="B38" s="149" t="s">
        <v>60</v>
      </c>
      <c r="C38" s="553" t="s">
        <v>165</v>
      </c>
      <c r="D38" s="658"/>
      <c r="E38" s="650"/>
    </row>
    <row r="39" spans="1:5" ht="12" customHeight="1" x14ac:dyDescent="0.2">
      <c r="A39" s="249"/>
      <c r="B39" s="149" t="s">
        <v>71</v>
      </c>
      <c r="C39" s="553" t="s">
        <v>166</v>
      </c>
      <c r="D39" s="658"/>
      <c r="E39" s="650"/>
    </row>
    <row r="40" spans="1:5" ht="12" customHeight="1" thickBot="1" x14ac:dyDescent="0.25">
      <c r="A40" s="1154"/>
      <c r="B40" s="1155" t="s">
        <v>61</v>
      </c>
      <c r="C40" s="554" t="s">
        <v>1176</v>
      </c>
      <c r="D40" s="664"/>
      <c r="E40" s="1156">
        <v>9914</v>
      </c>
    </row>
    <row r="41" spans="1:5" ht="12" customHeight="1" thickBot="1" x14ac:dyDescent="0.25">
      <c r="A41" s="207" t="s">
        <v>886</v>
      </c>
      <c r="B41" s="24"/>
      <c r="C41" s="556" t="s">
        <v>857</v>
      </c>
      <c r="D41" s="663"/>
      <c r="E41" s="544">
        <f>SUM(E42:E43)</f>
        <v>89</v>
      </c>
    </row>
    <row r="42" spans="1:5" ht="12" customHeight="1" x14ac:dyDescent="0.2">
      <c r="A42" s="248"/>
      <c r="B42" s="165" t="s">
        <v>63</v>
      </c>
      <c r="C42" s="555" t="s">
        <v>279</v>
      </c>
      <c r="D42" s="661"/>
      <c r="E42" s="1153">
        <v>89</v>
      </c>
    </row>
    <row r="43" spans="1:5" ht="12" customHeight="1" x14ac:dyDescent="0.2">
      <c r="A43" s="249"/>
      <c r="B43" s="149" t="s">
        <v>64</v>
      </c>
      <c r="C43" s="553" t="s">
        <v>168</v>
      </c>
      <c r="D43" s="658"/>
      <c r="E43" s="650"/>
    </row>
    <row r="44" spans="1:5" ht="15" customHeight="1" x14ac:dyDescent="0.2">
      <c r="A44" s="249"/>
      <c r="B44" s="149" t="s">
        <v>67</v>
      </c>
      <c r="C44" s="553" t="s">
        <v>2</v>
      </c>
      <c r="D44" s="658"/>
      <c r="E44" s="650"/>
    </row>
    <row r="45" spans="1:5" ht="13.5" thickBot="1" x14ac:dyDescent="0.25">
      <c r="A45" s="249"/>
      <c r="B45" s="149" t="s">
        <v>78</v>
      </c>
      <c r="C45" s="553" t="s">
        <v>854</v>
      </c>
      <c r="D45" s="658"/>
      <c r="E45" s="650"/>
    </row>
    <row r="46" spans="1:5" ht="15" customHeight="1" thickBot="1" x14ac:dyDescent="0.25">
      <c r="A46" s="207" t="s">
        <v>887</v>
      </c>
      <c r="B46" s="24"/>
      <c r="C46" s="564" t="s">
        <v>855</v>
      </c>
      <c r="D46" s="665"/>
      <c r="E46" s="652"/>
    </row>
    <row r="47" spans="1:5" ht="14.25" customHeight="1" thickBot="1" x14ac:dyDescent="0.25">
      <c r="A47" s="238" t="s">
        <v>888</v>
      </c>
      <c r="B47" s="542"/>
      <c r="C47" s="562" t="s">
        <v>858</v>
      </c>
      <c r="D47" s="665"/>
      <c r="E47" s="652"/>
    </row>
    <row r="48" spans="1:5" ht="13.5" thickBot="1" x14ac:dyDescent="0.25">
      <c r="A48" s="207" t="s">
        <v>889</v>
      </c>
      <c r="B48" s="235"/>
      <c r="C48" s="565" t="s">
        <v>856</v>
      </c>
      <c r="D48" s="826">
        <f>D34+D41+D46+D47</f>
        <v>108226</v>
      </c>
      <c r="E48" s="802">
        <f>E34+E41+E46+E47</f>
        <v>118329</v>
      </c>
    </row>
    <row r="49" spans="1:3" x14ac:dyDescent="0.2">
      <c r="A49" s="534"/>
      <c r="B49" s="535"/>
      <c r="C49" s="535"/>
    </row>
    <row r="50" spans="1:3" ht="13.5" hidden="1" thickBot="1" x14ac:dyDescent="0.25">
      <c r="A50" s="536" t="s">
        <v>208</v>
      </c>
      <c r="B50" s="537"/>
      <c r="C50" s="538"/>
    </row>
    <row r="51" spans="1:3" ht="13.5" hidden="1" thickBot="1" x14ac:dyDescent="0.25">
      <c r="A51" s="536" t="s">
        <v>209</v>
      </c>
      <c r="B51" s="537"/>
      <c r="C51" s="538"/>
    </row>
  </sheetData>
  <sheetProtection formatCells="0"/>
  <mergeCells count="3">
    <mergeCell ref="A2:B2"/>
    <mergeCell ref="A4:B4"/>
    <mergeCell ref="D2:E2"/>
  </mergeCells>
  <phoneticPr fontId="33" type="noConversion"/>
  <printOptions horizontalCentered="1"/>
  <pageMargins left="0.78740157480314965" right="0.78740157480314965" top="0.98425196850393704" bottom="0.98425196850393704" header="0.55118110236220474" footer="0.78740157480314965"/>
  <pageSetup paperSize="9" scale="66" orientation="portrait" verticalDpi="300" r:id="rId1"/>
  <headerFooter alignWithMargins="0">
    <oddHeader>&amp;R&amp;"Times New Roman CE,Félkövér"&amp;11 10. melléklet a 1/2018. (II. 16.) önkormányzati rendelethez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workbookViewId="0">
      <selection activeCell="C16" sqref="C16"/>
    </sheetView>
  </sheetViews>
  <sheetFormatPr defaultColWidth="9.33203125" defaultRowHeight="12.75" x14ac:dyDescent="0.2"/>
  <cols>
    <col min="1" max="1" width="5.5" style="49" customWidth="1"/>
    <col min="2" max="2" width="33.1640625" style="49" customWidth="1"/>
    <col min="3" max="3" width="12.33203125" style="49" customWidth="1"/>
    <col min="4" max="4" width="11.5" style="49" customWidth="1"/>
    <col min="5" max="5" width="11.33203125" style="49" customWidth="1"/>
    <col min="6" max="6" width="11" style="49" customWidth="1"/>
    <col min="7" max="7" width="14.33203125" style="49" customWidth="1"/>
    <col min="8" max="16384" width="9.33203125" style="49"/>
  </cols>
  <sheetData>
    <row r="1" spans="1:7" ht="43.5" customHeight="1" x14ac:dyDescent="0.25">
      <c r="A1" s="1249" t="s">
        <v>865</v>
      </c>
      <c r="B1" s="1249"/>
      <c r="C1" s="1249"/>
      <c r="D1" s="1249"/>
      <c r="E1" s="1249"/>
      <c r="F1" s="1249"/>
      <c r="G1" s="1249"/>
    </row>
    <row r="3" spans="1:7" s="172" customFormat="1" ht="27" customHeight="1" x14ac:dyDescent="0.25">
      <c r="A3" s="170" t="s">
        <v>217</v>
      </c>
      <c r="B3" s="171"/>
      <c r="C3" s="1248" t="s">
        <v>218</v>
      </c>
      <c r="D3" s="1248"/>
      <c r="E3" s="1248"/>
      <c r="F3" s="1248"/>
      <c r="G3" s="1248"/>
    </row>
    <row r="4" spans="1:7" s="172" customFormat="1" ht="15.75" x14ac:dyDescent="0.25">
      <c r="A4" s="171"/>
      <c r="B4" s="171"/>
      <c r="C4" s="171"/>
      <c r="D4" s="171"/>
      <c r="E4" s="171"/>
      <c r="F4" s="171"/>
      <c r="G4" s="171"/>
    </row>
    <row r="5" spans="1:7" s="172" customFormat="1" ht="24.75" customHeight="1" x14ac:dyDescent="0.25">
      <c r="A5" s="170" t="s">
        <v>219</v>
      </c>
      <c r="B5" s="171"/>
      <c r="C5" s="1248" t="s">
        <v>218</v>
      </c>
      <c r="D5" s="1248"/>
      <c r="E5" s="1248"/>
      <c r="F5" s="1248"/>
      <c r="G5" s="171"/>
    </row>
    <row r="6" spans="1:7" s="173" customFormat="1" x14ac:dyDescent="0.2">
      <c r="A6" s="211"/>
      <c r="B6" s="211"/>
      <c r="C6" s="211"/>
      <c r="D6" s="211"/>
      <c r="E6" s="211"/>
      <c r="F6" s="211"/>
      <c r="G6" s="211"/>
    </row>
    <row r="7" spans="1:7" s="174" customFormat="1" ht="15" customHeight="1" x14ac:dyDescent="0.25">
      <c r="A7" s="278" t="s">
        <v>220</v>
      </c>
      <c r="B7" s="277"/>
      <c r="C7" s="277"/>
      <c r="D7" s="263"/>
      <c r="E7" s="263"/>
      <c r="F7" s="263"/>
      <c r="G7" s="263"/>
    </row>
    <row r="8" spans="1:7" s="174" customFormat="1" ht="15" customHeight="1" thickBot="1" x14ac:dyDescent="0.3">
      <c r="A8" s="278" t="s">
        <v>221</v>
      </c>
      <c r="B8" s="263"/>
      <c r="C8" s="263"/>
      <c r="D8" s="263"/>
      <c r="E8" s="263"/>
      <c r="F8" s="263"/>
      <c r="G8" s="263"/>
    </row>
    <row r="9" spans="1:7" s="82" customFormat="1" ht="42" customHeight="1" thickBot="1" x14ac:dyDescent="0.25">
      <c r="A9" s="196" t="s">
        <v>883</v>
      </c>
      <c r="B9" s="197" t="s">
        <v>222</v>
      </c>
      <c r="C9" s="197" t="s">
        <v>223</v>
      </c>
      <c r="D9" s="197" t="s">
        <v>224</v>
      </c>
      <c r="E9" s="197" t="s">
        <v>225</v>
      </c>
      <c r="F9" s="197" t="s">
        <v>226</v>
      </c>
      <c r="G9" s="198" t="s">
        <v>920</v>
      </c>
    </row>
    <row r="10" spans="1:7" ht="24" customHeight="1" x14ac:dyDescent="0.2">
      <c r="A10" s="264" t="s">
        <v>885</v>
      </c>
      <c r="B10" s="205" t="s">
        <v>227</v>
      </c>
      <c r="C10" s="175"/>
      <c r="D10" s="175"/>
      <c r="E10" s="175"/>
      <c r="F10" s="175"/>
      <c r="G10" s="265">
        <f>SUM(C10:F10)</f>
        <v>0</v>
      </c>
    </row>
    <row r="11" spans="1:7" ht="24" customHeight="1" x14ac:dyDescent="0.2">
      <c r="A11" s="266" t="s">
        <v>886</v>
      </c>
      <c r="B11" s="206" t="s">
        <v>228</v>
      </c>
      <c r="C11" s="176"/>
      <c r="D11" s="176"/>
      <c r="E11" s="176"/>
      <c r="F11" s="176"/>
      <c r="G11" s="267">
        <f t="shared" ref="G11:G16" si="0">SUM(C11:F11)</f>
        <v>0</v>
      </c>
    </row>
    <row r="12" spans="1:7" ht="24" customHeight="1" x14ac:dyDescent="0.2">
      <c r="A12" s="266" t="s">
        <v>887</v>
      </c>
      <c r="B12" s="206" t="s">
        <v>229</v>
      </c>
      <c r="C12" s="176"/>
      <c r="D12" s="176"/>
      <c r="E12" s="176"/>
      <c r="F12" s="176"/>
      <c r="G12" s="267">
        <f t="shared" si="0"/>
        <v>0</v>
      </c>
    </row>
    <row r="13" spans="1:7" ht="24" customHeight="1" x14ac:dyDescent="0.2">
      <c r="A13" s="266" t="s">
        <v>888</v>
      </c>
      <c r="B13" s="206" t="s">
        <v>230</v>
      </c>
      <c r="C13" s="176"/>
      <c r="D13" s="176"/>
      <c r="E13" s="176"/>
      <c r="F13" s="176"/>
      <c r="G13" s="267">
        <f t="shared" si="0"/>
        <v>0</v>
      </c>
    </row>
    <row r="14" spans="1:7" ht="24" customHeight="1" x14ac:dyDescent="0.2">
      <c r="A14" s="266" t="s">
        <v>889</v>
      </c>
      <c r="B14" s="206" t="s">
        <v>231</v>
      </c>
      <c r="C14" s="176"/>
      <c r="D14" s="176"/>
      <c r="E14" s="176"/>
      <c r="F14" s="176"/>
      <c r="G14" s="267">
        <f t="shared" si="0"/>
        <v>0</v>
      </c>
    </row>
    <row r="15" spans="1:7" ht="24" customHeight="1" thickBot="1" x14ac:dyDescent="0.25">
      <c r="A15" s="268" t="s">
        <v>890</v>
      </c>
      <c r="B15" s="269" t="s">
        <v>232</v>
      </c>
      <c r="C15" s="177"/>
      <c r="D15" s="177"/>
      <c r="E15" s="177"/>
      <c r="F15" s="177"/>
      <c r="G15" s="270">
        <f t="shared" si="0"/>
        <v>0</v>
      </c>
    </row>
    <row r="16" spans="1:7" s="178" customFormat="1" ht="24" customHeight="1" thickBot="1" x14ac:dyDescent="0.25">
      <c r="A16" s="271" t="s">
        <v>891</v>
      </c>
      <c r="B16" s="272" t="s">
        <v>920</v>
      </c>
      <c r="C16" s="273">
        <f>SUM(C10:C15)</f>
        <v>0</v>
      </c>
      <c r="D16" s="273">
        <f>SUM(D10:D15)</f>
        <v>0</v>
      </c>
      <c r="E16" s="273">
        <f>SUM(E10:E15)</f>
        <v>0</v>
      </c>
      <c r="F16" s="273">
        <f>SUM(F10:F15)</f>
        <v>0</v>
      </c>
      <c r="G16" s="274">
        <f t="shared" si="0"/>
        <v>0</v>
      </c>
    </row>
    <row r="17" spans="1:7" s="173" customFormat="1" x14ac:dyDescent="0.2">
      <c r="A17" s="211"/>
      <c r="B17" s="211"/>
      <c r="C17" s="211"/>
      <c r="D17" s="211"/>
      <c r="E17" s="211"/>
      <c r="F17" s="211"/>
      <c r="G17" s="211"/>
    </row>
    <row r="18" spans="1:7" s="173" customFormat="1" x14ac:dyDescent="0.2">
      <c r="A18" s="211"/>
      <c r="B18" s="211"/>
      <c r="C18" s="211"/>
      <c r="D18" s="211"/>
      <c r="E18" s="211"/>
      <c r="F18" s="211"/>
      <c r="G18" s="211"/>
    </row>
    <row r="19" spans="1:7" s="173" customFormat="1" x14ac:dyDescent="0.2">
      <c r="A19" s="211"/>
      <c r="B19" s="211"/>
      <c r="C19" s="211"/>
      <c r="D19" s="211"/>
      <c r="E19" s="211"/>
      <c r="F19" s="211"/>
      <c r="G19" s="211"/>
    </row>
    <row r="20" spans="1:7" s="173" customFormat="1" ht="15.75" x14ac:dyDescent="0.25">
      <c r="A20" s="172" t="s">
        <v>401</v>
      </c>
      <c r="B20" s="211"/>
      <c r="C20" s="211"/>
      <c r="D20" s="211"/>
      <c r="E20" s="211"/>
      <c r="F20" s="211"/>
      <c r="G20" s="211"/>
    </row>
    <row r="21" spans="1:7" s="173" customFormat="1" x14ac:dyDescent="0.2">
      <c r="A21" s="211"/>
      <c r="B21" s="211"/>
      <c r="C21" s="211"/>
      <c r="D21" s="211"/>
      <c r="E21" s="211"/>
      <c r="F21" s="211"/>
      <c r="G21" s="211"/>
    </row>
    <row r="22" spans="1:7" x14ac:dyDescent="0.2">
      <c r="A22" s="211"/>
      <c r="B22" s="211"/>
      <c r="C22" s="211"/>
      <c r="D22" s="211"/>
      <c r="E22" s="211"/>
      <c r="F22" s="211"/>
      <c r="G22" s="211"/>
    </row>
    <row r="23" spans="1:7" x14ac:dyDescent="0.2">
      <c r="A23" s="211"/>
      <c r="B23" s="211"/>
      <c r="C23" s="173"/>
      <c r="D23" s="173"/>
      <c r="E23" s="173"/>
      <c r="F23" s="173"/>
      <c r="G23" s="211"/>
    </row>
    <row r="24" spans="1:7" ht="13.5" x14ac:dyDescent="0.25">
      <c r="A24" s="211"/>
      <c r="B24" s="211"/>
      <c r="C24" s="275"/>
      <c r="D24" s="276" t="s">
        <v>233</v>
      </c>
      <c r="E24" s="276"/>
      <c r="F24" s="275"/>
      <c r="G24" s="211"/>
    </row>
    <row r="25" spans="1:7" ht="13.5" x14ac:dyDescent="0.25">
      <c r="C25" s="179"/>
      <c r="D25" s="180"/>
      <c r="E25" s="180"/>
      <c r="F25" s="179"/>
    </row>
    <row r="26" spans="1:7" ht="13.5" x14ac:dyDescent="0.25">
      <c r="C26" s="179"/>
      <c r="D26" s="180"/>
      <c r="E26" s="180"/>
      <c r="F26" s="179"/>
    </row>
  </sheetData>
  <sheetProtection sheet="1"/>
  <mergeCells count="3">
    <mergeCell ref="C3:G3"/>
    <mergeCell ref="C5:F5"/>
    <mergeCell ref="A1:G1"/>
  </mergeCells>
  <phoneticPr fontId="33" type="noConversion"/>
  <printOptions horizontalCentered="1"/>
  <pageMargins left="0.78740157480314965" right="0.78740157480314965" top="1.1499999999999999" bottom="0.98425196850393704" header="0.78740157480314965" footer="0.78740157480314965"/>
  <pageSetup paperSize="9" scale="95" orientation="portrait" horizontalDpi="300" verticalDpi="300" r:id="rId1"/>
  <headerFooter alignWithMargins="0">
    <oddHeader>&amp;C&amp;"Times New Roman CE,Félkövér"&amp;12&amp;R&amp;"Times New Roman CE,Félkövér dőlt"&amp;11 13. melléklet a ……/2013. (….) önkormányzati rendelethez</oddHead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workbookViewId="0">
      <selection activeCell="B22" sqref="B22"/>
    </sheetView>
  </sheetViews>
  <sheetFormatPr defaultColWidth="9.33203125" defaultRowHeight="12.75" x14ac:dyDescent="0.2"/>
  <cols>
    <col min="1" max="1" width="6.83203125" style="45" customWidth="1"/>
    <col min="2" max="2" width="49.6640625" style="44" customWidth="1"/>
    <col min="3" max="8" width="12.83203125" style="44" customWidth="1"/>
    <col min="9" max="9" width="13.83203125" style="44" customWidth="1"/>
    <col min="10" max="16384" width="9.33203125" style="44"/>
  </cols>
  <sheetData>
    <row r="1" spans="1:10" ht="27.75" customHeight="1" x14ac:dyDescent="0.2">
      <c r="A1" s="1225" t="s">
        <v>868</v>
      </c>
      <c r="B1" s="1225"/>
      <c r="C1" s="1225"/>
      <c r="D1" s="1225"/>
      <c r="E1" s="1225"/>
      <c r="F1" s="1225"/>
      <c r="G1" s="1225"/>
      <c r="H1" s="1225"/>
      <c r="I1" s="1225"/>
    </row>
    <row r="2" spans="1:10" ht="20.25" customHeight="1" thickBot="1" x14ac:dyDescent="0.3">
      <c r="I2" s="53" t="s">
        <v>11</v>
      </c>
    </row>
    <row r="3" spans="1:10" s="54" customFormat="1" ht="26.25" customHeight="1" x14ac:dyDescent="0.2">
      <c r="A3" s="1257" t="s">
        <v>17</v>
      </c>
      <c r="B3" s="1252" t="s">
        <v>34</v>
      </c>
      <c r="C3" s="1257" t="s">
        <v>35</v>
      </c>
      <c r="D3" s="1257" t="s">
        <v>866</v>
      </c>
      <c r="E3" s="1254" t="s">
        <v>16</v>
      </c>
      <c r="F3" s="1255"/>
      <c r="G3" s="1255"/>
      <c r="H3" s="1256"/>
      <c r="I3" s="1252" t="s">
        <v>918</v>
      </c>
    </row>
    <row r="4" spans="1:10" s="55" customFormat="1" ht="32.25" customHeight="1" thickBot="1" x14ac:dyDescent="0.25">
      <c r="A4" s="1258"/>
      <c r="B4" s="1253"/>
      <c r="C4" s="1253"/>
      <c r="D4" s="1258"/>
      <c r="E4" s="279" t="s">
        <v>124</v>
      </c>
      <c r="F4" s="279" t="s">
        <v>199</v>
      </c>
      <c r="G4" s="279" t="s">
        <v>369</v>
      </c>
      <c r="H4" s="280" t="s">
        <v>867</v>
      </c>
      <c r="I4" s="1253"/>
    </row>
    <row r="5" spans="1:10" s="56" customFormat="1" ht="12.95" customHeight="1" thickBot="1" x14ac:dyDescent="0.25">
      <c r="A5" s="281">
        <v>1</v>
      </c>
      <c r="B5" s="282">
        <v>2</v>
      </c>
      <c r="C5" s="283">
        <v>3</v>
      </c>
      <c r="D5" s="282">
        <v>4</v>
      </c>
      <c r="E5" s="281">
        <v>5</v>
      </c>
      <c r="F5" s="283">
        <v>6</v>
      </c>
      <c r="G5" s="283">
        <v>7</v>
      </c>
      <c r="H5" s="284">
        <v>8</v>
      </c>
      <c r="I5" s="285" t="s">
        <v>36</v>
      </c>
    </row>
    <row r="6" spans="1:10" ht="24.75" customHeight="1" thickBot="1" x14ac:dyDescent="0.25">
      <c r="A6" s="286" t="s">
        <v>885</v>
      </c>
      <c r="B6" s="287" t="s">
        <v>869</v>
      </c>
      <c r="C6" s="295"/>
      <c r="D6" s="70"/>
      <c r="E6" s="71"/>
      <c r="F6" s="72"/>
      <c r="G6" s="72"/>
      <c r="H6" s="73"/>
      <c r="I6" s="57">
        <f t="shared" ref="I6:I17" si="0">SUM(D6:H6)</f>
        <v>0</v>
      </c>
    </row>
    <row r="7" spans="1:10" ht="20.100000000000001" customHeight="1" x14ac:dyDescent="0.2">
      <c r="A7" s="288" t="s">
        <v>886</v>
      </c>
      <c r="B7" s="61" t="s">
        <v>18</v>
      </c>
      <c r="C7" s="62"/>
      <c r="D7" s="63"/>
      <c r="E7" s="64"/>
      <c r="F7" s="32"/>
      <c r="G7" s="32"/>
      <c r="H7" s="29"/>
      <c r="I7" s="289">
        <f t="shared" si="0"/>
        <v>0</v>
      </c>
    </row>
    <row r="8" spans="1:10" ht="20.100000000000001" customHeight="1" thickBot="1" x14ac:dyDescent="0.25">
      <c r="A8" s="288" t="s">
        <v>887</v>
      </c>
      <c r="B8" s="61" t="s">
        <v>18</v>
      </c>
      <c r="C8" s="62"/>
      <c r="D8" s="63"/>
      <c r="E8" s="64"/>
      <c r="F8" s="32"/>
      <c r="G8" s="32"/>
      <c r="H8" s="29"/>
      <c r="I8" s="289">
        <f t="shared" si="0"/>
        <v>0</v>
      </c>
    </row>
    <row r="9" spans="1:10" ht="26.1" customHeight="1" thickBot="1" x14ac:dyDescent="0.25">
      <c r="A9" s="286" t="s">
        <v>888</v>
      </c>
      <c r="B9" s="287" t="s">
        <v>870</v>
      </c>
      <c r="C9" s="296"/>
      <c r="D9" s="70"/>
      <c r="E9" s="71"/>
      <c r="F9" s="72"/>
      <c r="G9" s="72"/>
      <c r="H9" s="73"/>
      <c r="I9" s="57">
        <f t="shared" si="0"/>
        <v>0</v>
      </c>
    </row>
    <row r="10" spans="1:10" ht="20.100000000000001" customHeight="1" x14ac:dyDescent="0.2">
      <c r="A10" s="288" t="s">
        <v>889</v>
      </c>
      <c r="B10" s="61" t="s">
        <v>18</v>
      </c>
      <c r="C10" s="62"/>
      <c r="D10" s="63"/>
      <c r="E10" s="64"/>
      <c r="F10" s="32"/>
      <c r="G10" s="32"/>
      <c r="H10" s="29"/>
      <c r="I10" s="289">
        <f t="shared" si="0"/>
        <v>0</v>
      </c>
    </row>
    <row r="11" spans="1:10" ht="20.100000000000001" customHeight="1" thickBot="1" x14ac:dyDescent="0.25">
      <c r="A11" s="288" t="s">
        <v>890</v>
      </c>
      <c r="B11" s="61" t="s">
        <v>18</v>
      </c>
      <c r="C11" s="62"/>
      <c r="D11" s="63"/>
      <c r="E11" s="64"/>
      <c r="F11" s="32"/>
      <c r="G11" s="32"/>
      <c r="H11" s="29"/>
      <c r="I11" s="289">
        <f t="shared" si="0"/>
        <v>0</v>
      </c>
    </row>
    <row r="12" spans="1:10" ht="20.100000000000001" customHeight="1" thickBot="1" x14ac:dyDescent="0.25">
      <c r="A12" s="286" t="s">
        <v>891</v>
      </c>
      <c r="B12" s="287" t="s">
        <v>214</v>
      </c>
      <c r="C12" s="296"/>
      <c r="D12" s="70"/>
      <c r="E12" s="71"/>
      <c r="F12" s="72"/>
      <c r="G12" s="72"/>
      <c r="H12" s="73"/>
      <c r="I12" s="57">
        <f t="shared" si="0"/>
        <v>0</v>
      </c>
    </row>
    <row r="13" spans="1:10" ht="20.100000000000001" customHeight="1" thickBot="1" x14ac:dyDescent="0.25">
      <c r="A13" s="288" t="s">
        <v>892</v>
      </c>
      <c r="B13" s="61" t="s">
        <v>18</v>
      </c>
      <c r="C13" s="62"/>
      <c r="D13" s="63"/>
      <c r="E13" s="64"/>
      <c r="F13" s="32"/>
      <c r="G13" s="32"/>
      <c r="H13" s="29"/>
      <c r="I13" s="289">
        <f t="shared" si="0"/>
        <v>0</v>
      </c>
    </row>
    <row r="14" spans="1:10" ht="20.100000000000001" customHeight="1" thickBot="1" x14ac:dyDescent="0.25">
      <c r="A14" s="286" t="s">
        <v>893</v>
      </c>
      <c r="B14" s="287" t="s">
        <v>215</v>
      </c>
      <c r="C14" s="296"/>
      <c r="D14" s="70"/>
      <c r="E14" s="71"/>
      <c r="F14" s="72"/>
      <c r="G14" s="72"/>
      <c r="H14" s="73"/>
      <c r="I14" s="57">
        <f t="shared" si="0"/>
        <v>0</v>
      </c>
      <c r="J14" s="65"/>
    </row>
    <row r="15" spans="1:10" ht="20.100000000000001" customHeight="1" thickBot="1" x14ac:dyDescent="0.25">
      <c r="A15" s="290" t="s">
        <v>894</v>
      </c>
      <c r="B15" s="66" t="s">
        <v>18</v>
      </c>
      <c r="C15" s="67"/>
      <c r="D15" s="68"/>
      <c r="E15" s="69"/>
      <c r="F15" s="33"/>
      <c r="G15" s="33"/>
      <c r="H15" s="31"/>
      <c r="I15" s="291">
        <f t="shared" si="0"/>
        <v>0</v>
      </c>
    </row>
    <row r="16" spans="1:10" ht="20.100000000000001" customHeight="1" thickBot="1" x14ac:dyDescent="0.25">
      <c r="A16" s="286" t="s">
        <v>895</v>
      </c>
      <c r="B16" s="292" t="s">
        <v>216</v>
      </c>
      <c r="C16" s="296"/>
      <c r="D16" s="70"/>
      <c r="E16" s="71"/>
      <c r="F16" s="72"/>
      <c r="G16" s="72"/>
      <c r="H16" s="73"/>
      <c r="I16" s="57">
        <f t="shared" si="0"/>
        <v>0</v>
      </c>
    </row>
    <row r="17" spans="1:9" ht="20.100000000000001" customHeight="1" thickBot="1" x14ac:dyDescent="0.25">
      <c r="A17" s="293" t="s">
        <v>896</v>
      </c>
      <c r="B17" s="74" t="s">
        <v>18</v>
      </c>
      <c r="C17" s="75"/>
      <c r="D17" s="76"/>
      <c r="E17" s="77"/>
      <c r="F17" s="78"/>
      <c r="G17" s="78"/>
      <c r="H17" s="30"/>
      <c r="I17" s="294">
        <f t="shared" si="0"/>
        <v>0</v>
      </c>
    </row>
    <row r="18" spans="1:9" ht="20.100000000000001" customHeight="1" thickBot="1" x14ac:dyDescent="0.25">
      <c r="A18" s="1250" t="s">
        <v>90</v>
      </c>
      <c r="B18" s="1251"/>
      <c r="C18" s="122"/>
      <c r="D18" s="57">
        <f>D6+D9+D12+D14+D16</f>
        <v>0</v>
      </c>
      <c r="E18" s="58">
        <f>E6+E9+E12+E14+E16</f>
        <v>0</v>
      </c>
      <c r="F18" s="59">
        <f>F6+F9+F12+F14+F16</f>
        <v>0</v>
      </c>
      <c r="G18" s="59">
        <f>G6+G9+G12+G14+G16</f>
        <v>0</v>
      </c>
      <c r="H18" s="60">
        <f>H6+H9+H12+H14+H16</f>
        <v>0</v>
      </c>
      <c r="I18" s="57">
        <f>SUM(D18:H18)</f>
        <v>0</v>
      </c>
    </row>
  </sheetData>
  <sheetProtection sheet="1"/>
  <mergeCells count="8">
    <mergeCell ref="A1:I1"/>
    <mergeCell ref="A18:B18"/>
    <mergeCell ref="I3:I4"/>
    <mergeCell ref="E3:H3"/>
    <mergeCell ref="A3:A4"/>
    <mergeCell ref="B3:B4"/>
    <mergeCell ref="C3:C4"/>
    <mergeCell ref="D3:D4"/>
  </mergeCells>
  <phoneticPr fontId="0" type="noConversion"/>
  <printOptions horizontalCentered="1"/>
  <pageMargins left="0.78740157480314965" right="0.78740157480314965" top="1.03" bottom="0.98425196850393704" header="0.78740157480314965" footer="0.78740157480314965"/>
  <pageSetup paperSize="9" scale="95" orientation="landscape" verticalDpi="300" r:id="rId1"/>
  <headerFooter alignWithMargins="0">
    <oddHeader>&amp;R&amp;"Times New Roman CE,Félkövér dőlt"2. számú tájékoztató tábla</oddHead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T204"/>
  <sheetViews>
    <sheetView topLeftCell="G98" workbookViewId="0">
      <selection activeCell="J116" sqref="J116"/>
    </sheetView>
  </sheetViews>
  <sheetFormatPr defaultColWidth="9.33203125" defaultRowHeight="15" x14ac:dyDescent="0.25"/>
  <cols>
    <col min="1" max="1" width="6" style="422" bestFit="1" customWidth="1"/>
    <col min="2" max="2" width="63" style="422" customWidth="1"/>
    <col min="3" max="3" width="6.33203125" style="421" hidden="1" customWidth="1"/>
    <col min="4" max="4" width="9.83203125" style="480" bestFit="1" customWidth="1"/>
    <col min="5" max="5" width="18.1640625" style="480" customWidth="1"/>
    <col min="6" max="6" width="15.1640625" style="480" customWidth="1"/>
    <col min="7" max="7" width="15.5" style="480" customWidth="1"/>
    <col min="8" max="8" width="11.33203125" style="480" bestFit="1" customWidth="1"/>
    <col min="9" max="9" width="9.83203125" style="480" bestFit="1" customWidth="1"/>
    <col min="10" max="10" width="13.1640625" style="481" bestFit="1" customWidth="1"/>
    <col min="11" max="11" width="17.33203125" style="421" customWidth="1"/>
    <col min="12" max="12" width="9.1640625" style="421" hidden="1" customWidth="1"/>
    <col min="13" max="13" width="16.83203125" style="421" customWidth="1"/>
    <col min="14" max="14" width="0" style="421" hidden="1" customWidth="1"/>
    <col min="15" max="15" width="18.5" style="421" customWidth="1"/>
    <col min="16" max="16" width="9.83203125" style="421" customWidth="1"/>
    <col min="17" max="17" width="16.1640625" style="465" customWidth="1"/>
    <col min="18" max="18" width="9.33203125" style="422"/>
    <col min="19" max="19" width="9.33203125" style="423"/>
    <col min="20" max="16384" width="9.33203125" style="422"/>
  </cols>
  <sheetData>
    <row r="1" spans="1:19" x14ac:dyDescent="0.25">
      <c r="A1" s="1259" t="s">
        <v>679</v>
      </c>
      <c r="B1" s="1259"/>
      <c r="C1" s="1259"/>
      <c r="D1" s="1259"/>
      <c r="E1" s="1259"/>
      <c r="F1" s="1259"/>
      <c r="G1" s="1259"/>
      <c r="H1" s="1259"/>
      <c r="I1" s="1259"/>
      <c r="J1" s="1259"/>
      <c r="K1" s="1259"/>
      <c r="L1" s="1259"/>
      <c r="M1" s="1259"/>
      <c r="N1" s="1259"/>
      <c r="O1" s="1259"/>
      <c r="P1" s="1259"/>
      <c r="Q1" s="1259"/>
    </row>
    <row r="2" spans="1:19" x14ac:dyDescent="0.25">
      <c r="A2" s="1260" t="s">
        <v>472</v>
      </c>
      <c r="B2" s="1260"/>
      <c r="C2" s="1260"/>
      <c r="D2" s="1260"/>
      <c r="E2" s="1260"/>
      <c r="F2" s="1260"/>
      <c r="G2" s="1260"/>
      <c r="H2" s="1260"/>
      <c r="I2" s="1260"/>
      <c r="J2" s="1260"/>
      <c r="K2" s="1260"/>
      <c r="L2" s="1260"/>
      <c r="M2" s="1260"/>
      <c r="N2" s="1260"/>
      <c r="O2" s="1260"/>
      <c r="P2" s="1260"/>
      <c r="Q2" s="1260"/>
    </row>
    <row r="3" spans="1:19" x14ac:dyDescent="0.25">
      <c r="A3" s="424"/>
      <c r="B3" s="424"/>
      <c r="C3" s="424"/>
      <c r="D3" s="424"/>
      <c r="E3" s="424"/>
      <c r="F3" s="424"/>
      <c r="G3" s="424"/>
      <c r="H3" s="424"/>
      <c r="I3" s="424"/>
      <c r="J3" s="424"/>
      <c r="Q3" s="421"/>
    </row>
    <row r="4" spans="1:19" s="428" customFormat="1" x14ac:dyDescent="0.2">
      <c r="A4" s="425"/>
      <c r="B4" s="426" t="s">
        <v>12</v>
      </c>
      <c r="C4" s="427">
        <v>2011</v>
      </c>
      <c r="D4" s="1261" t="s">
        <v>473</v>
      </c>
      <c r="E4" s="1262"/>
      <c r="F4" s="1262"/>
      <c r="G4" s="1262"/>
      <c r="H4" s="1262"/>
      <c r="I4" s="1262"/>
      <c r="J4" s="1263"/>
      <c r="K4" s="1261" t="s">
        <v>474</v>
      </c>
      <c r="L4" s="1262"/>
      <c r="M4" s="1262"/>
      <c r="N4" s="1262"/>
      <c r="O4" s="1262"/>
      <c r="P4" s="1262"/>
      <c r="Q4" s="1263"/>
      <c r="S4" s="429"/>
    </row>
    <row r="5" spans="1:19" s="428" customFormat="1" ht="75" x14ac:dyDescent="0.2">
      <c r="A5" s="430"/>
      <c r="B5" s="431"/>
      <c r="C5" s="432" t="s">
        <v>475</v>
      </c>
      <c r="D5" s="433" t="s">
        <v>451</v>
      </c>
      <c r="E5" s="433" t="s">
        <v>476</v>
      </c>
      <c r="F5" s="433" t="s">
        <v>477</v>
      </c>
      <c r="G5" s="433" t="s">
        <v>478</v>
      </c>
      <c r="H5" s="433" t="s">
        <v>449</v>
      </c>
      <c r="I5" s="433" t="s">
        <v>450</v>
      </c>
      <c r="J5" s="434" t="s">
        <v>918</v>
      </c>
      <c r="K5" s="433" t="s">
        <v>476</v>
      </c>
      <c r="L5" s="433" t="s">
        <v>477</v>
      </c>
      <c r="M5" s="433" t="s">
        <v>478</v>
      </c>
      <c r="N5" s="433" t="s">
        <v>449</v>
      </c>
      <c r="O5" s="433" t="s">
        <v>680</v>
      </c>
      <c r="P5" s="433" t="s">
        <v>450</v>
      </c>
      <c r="Q5" s="434" t="s">
        <v>918</v>
      </c>
      <c r="S5" s="429"/>
    </row>
    <row r="6" spans="1:19" x14ac:dyDescent="0.25">
      <c r="A6" s="436">
        <v>1</v>
      </c>
      <c r="B6" s="437" t="s">
        <v>479</v>
      </c>
      <c r="C6" s="438"/>
      <c r="D6" s="439">
        <v>27.562999999999999</v>
      </c>
      <c r="E6" s="439">
        <v>0</v>
      </c>
      <c r="F6" s="439">
        <v>0</v>
      </c>
      <c r="G6" s="439">
        <v>0</v>
      </c>
      <c r="H6" s="439">
        <v>392.04300000000001</v>
      </c>
      <c r="I6" s="439">
        <v>0</v>
      </c>
      <c r="J6" s="440">
        <v>419.60599999999999</v>
      </c>
      <c r="K6" s="441">
        <v>0</v>
      </c>
      <c r="L6" s="441">
        <v>0</v>
      </c>
      <c r="M6" s="441">
        <v>0</v>
      </c>
      <c r="N6" s="441">
        <v>0</v>
      </c>
      <c r="O6" s="441">
        <v>0</v>
      </c>
      <c r="P6" s="441">
        <v>0</v>
      </c>
      <c r="Q6" s="442">
        <v>0</v>
      </c>
    </row>
    <row r="7" spans="1:19" x14ac:dyDescent="0.25">
      <c r="A7" s="436">
        <v>2</v>
      </c>
      <c r="B7" s="437" t="s">
        <v>480</v>
      </c>
      <c r="C7" s="438"/>
      <c r="D7" s="439">
        <v>0</v>
      </c>
      <c r="E7" s="439">
        <v>0</v>
      </c>
      <c r="F7" s="439">
        <v>0</v>
      </c>
      <c r="G7" s="439">
        <v>0</v>
      </c>
      <c r="H7" s="439">
        <v>20548.030999999999</v>
      </c>
      <c r="I7" s="439">
        <v>0</v>
      </c>
      <c r="J7" s="440">
        <v>20548.030999999999</v>
      </c>
      <c r="K7" s="441">
        <v>0</v>
      </c>
      <c r="L7" s="441">
        <v>0</v>
      </c>
      <c r="M7" s="441">
        <v>0</v>
      </c>
      <c r="N7" s="441">
        <v>9998.68</v>
      </c>
      <c r="O7" s="441">
        <v>9998.68</v>
      </c>
      <c r="P7" s="441">
        <v>0</v>
      </c>
      <c r="Q7" s="442">
        <v>9998.68</v>
      </c>
    </row>
    <row r="8" spans="1:19" x14ac:dyDescent="0.25">
      <c r="A8" s="436">
        <v>3</v>
      </c>
      <c r="B8" s="437" t="s">
        <v>481</v>
      </c>
      <c r="C8" s="438">
        <v>0</v>
      </c>
      <c r="D8" s="439">
        <v>0</v>
      </c>
      <c r="E8" s="439">
        <v>0</v>
      </c>
      <c r="F8" s="439">
        <v>0</v>
      </c>
      <c r="G8" s="439">
        <v>0</v>
      </c>
      <c r="H8" s="439">
        <v>81690.829999999987</v>
      </c>
      <c r="I8" s="439">
        <v>0</v>
      </c>
      <c r="J8" s="440">
        <v>81690.829999999987</v>
      </c>
      <c r="K8" s="441">
        <v>0</v>
      </c>
      <c r="L8" s="441">
        <v>0</v>
      </c>
      <c r="M8" s="441">
        <v>0</v>
      </c>
      <c r="N8" s="441">
        <v>100697.92</v>
      </c>
      <c r="O8" s="441">
        <v>100697.92</v>
      </c>
      <c r="P8" s="441">
        <v>0</v>
      </c>
      <c r="Q8" s="442">
        <v>100697.92</v>
      </c>
    </row>
    <row r="9" spans="1:19" x14ac:dyDescent="0.25">
      <c r="A9" s="436">
        <v>4</v>
      </c>
      <c r="B9" s="437" t="s">
        <v>482</v>
      </c>
      <c r="C9" s="438"/>
      <c r="D9" s="439">
        <v>0</v>
      </c>
      <c r="E9" s="439">
        <v>0</v>
      </c>
      <c r="F9" s="439">
        <v>0</v>
      </c>
      <c r="G9" s="439">
        <v>0</v>
      </c>
      <c r="H9" s="439">
        <v>33829.214999999997</v>
      </c>
      <c r="I9" s="439">
        <v>0</v>
      </c>
      <c r="J9" s="440">
        <v>33829.214999999997</v>
      </c>
      <c r="K9" s="441">
        <v>0</v>
      </c>
      <c r="L9" s="441">
        <v>0</v>
      </c>
      <c r="M9" s="441">
        <v>0</v>
      </c>
      <c r="N9" s="441">
        <v>42924.409999999996</v>
      </c>
      <c r="O9" s="441">
        <v>42924.409999999996</v>
      </c>
      <c r="P9" s="441">
        <v>0</v>
      </c>
      <c r="Q9" s="442">
        <v>42924.409999999996</v>
      </c>
    </row>
    <row r="10" spans="1:19" x14ac:dyDescent="0.25">
      <c r="A10" s="436">
        <v>5</v>
      </c>
      <c r="B10" s="437" t="s">
        <v>483</v>
      </c>
      <c r="C10" s="438"/>
      <c r="D10" s="439">
        <v>0</v>
      </c>
      <c r="E10" s="439">
        <v>0</v>
      </c>
      <c r="F10" s="439">
        <v>0</v>
      </c>
      <c r="G10" s="439">
        <v>0</v>
      </c>
      <c r="H10" s="439">
        <v>18379.445</v>
      </c>
      <c r="I10" s="439">
        <v>0</v>
      </c>
      <c r="J10" s="440">
        <v>18379.445</v>
      </c>
      <c r="K10" s="441">
        <v>0</v>
      </c>
      <c r="L10" s="441">
        <v>0</v>
      </c>
      <c r="M10" s="441">
        <v>0</v>
      </c>
      <c r="N10" s="441">
        <v>21189.848000000002</v>
      </c>
      <c r="O10" s="441">
        <v>21189.848000000002</v>
      </c>
      <c r="P10" s="441">
        <v>0</v>
      </c>
      <c r="Q10" s="442">
        <v>21189.848000000002</v>
      </c>
    </row>
    <row r="11" spans="1:19" x14ac:dyDescent="0.25">
      <c r="A11" s="436">
        <v>6</v>
      </c>
      <c r="B11" s="437" t="s">
        <v>116</v>
      </c>
      <c r="C11" s="438"/>
      <c r="D11" s="439">
        <v>0</v>
      </c>
      <c r="E11" s="439">
        <v>0</v>
      </c>
      <c r="F11" s="439">
        <v>0</v>
      </c>
      <c r="G11" s="439">
        <v>0</v>
      </c>
      <c r="H11" s="439">
        <v>0</v>
      </c>
      <c r="I11" s="439">
        <v>0</v>
      </c>
      <c r="J11" s="440">
        <v>0</v>
      </c>
      <c r="K11" s="441">
        <v>0</v>
      </c>
      <c r="L11" s="441">
        <v>0</v>
      </c>
      <c r="M11" s="441">
        <v>0</v>
      </c>
      <c r="N11" s="441">
        <v>0</v>
      </c>
      <c r="O11" s="441">
        <v>0</v>
      </c>
      <c r="P11" s="441">
        <v>0</v>
      </c>
      <c r="Q11" s="442">
        <v>0</v>
      </c>
    </row>
    <row r="12" spans="1:19" x14ac:dyDescent="0.25">
      <c r="A12" s="436">
        <v>7</v>
      </c>
      <c r="B12" s="437" t="s">
        <v>484</v>
      </c>
      <c r="C12" s="438"/>
      <c r="D12" s="439">
        <v>0</v>
      </c>
      <c r="E12" s="439">
        <v>0</v>
      </c>
      <c r="F12" s="439">
        <v>0</v>
      </c>
      <c r="G12" s="439">
        <v>0</v>
      </c>
      <c r="H12" s="439">
        <v>29482.17</v>
      </c>
      <c r="I12" s="439">
        <v>0</v>
      </c>
      <c r="J12" s="440">
        <v>29482.17</v>
      </c>
      <c r="K12" s="441">
        <v>0</v>
      </c>
      <c r="L12" s="441">
        <v>0</v>
      </c>
      <c r="M12" s="441">
        <v>0</v>
      </c>
      <c r="N12" s="441">
        <v>36583.661999999997</v>
      </c>
      <c r="O12" s="441">
        <v>36583.661999999997</v>
      </c>
      <c r="P12" s="441">
        <v>0</v>
      </c>
      <c r="Q12" s="442">
        <v>36583.661999999997</v>
      </c>
    </row>
    <row r="13" spans="1:19" x14ac:dyDescent="0.25">
      <c r="A13" s="436">
        <v>8</v>
      </c>
      <c r="B13" s="437" t="s">
        <v>485</v>
      </c>
      <c r="C13" s="438"/>
      <c r="D13" s="439">
        <v>0</v>
      </c>
      <c r="E13" s="439">
        <v>0</v>
      </c>
      <c r="F13" s="439">
        <v>0</v>
      </c>
      <c r="G13" s="439">
        <v>0</v>
      </c>
      <c r="H13" s="439">
        <v>0</v>
      </c>
      <c r="I13" s="439">
        <v>0</v>
      </c>
      <c r="J13" s="440">
        <v>0</v>
      </c>
      <c r="K13" s="441">
        <v>0</v>
      </c>
      <c r="L13" s="441">
        <v>0</v>
      </c>
      <c r="M13" s="441">
        <v>0</v>
      </c>
      <c r="N13" s="441">
        <v>0</v>
      </c>
      <c r="O13" s="441">
        <v>0</v>
      </c>
      <c r="P13" s="441">
        <v>0</v>
      </c>
      <c r="Q13" s="442">
        <v>0</v>
      </c>
    </row>
    <row r="14" spans="1:19" x14ac:dyDescent="0.25">
      <c r="A14" s="436">
        <v>9</v>
      </c>
      <c r="B14" s="437" t="s">
        <v>486</v>
      </c>
      <c r="C14" s="438">
        <v>0</v>
      </c>
      <c r="D14" s="439">
        <v>0</v>
      </c>
      <c r="E14" s="439">
        <v>0</v>
      </c>
      <c r="F14" s="439">
        <v>0</v>
      </c>
      <c r="G14" s="439">
        <v>0</v>
      </c>
      <c r="H14" s="439">
        <v>91588.676000000007</v>
      </c>
      <c r="I14" s="439">
        <v>0</v>
      </c>
      <c r="J14" s="440">
        <v>91588.676000000007</v>
      </c>
      <c r="K14" s="441">
        <v>0</v>
      </c>
      <c r="L14" s="441">
        <v>0</v>
      </c>
      <c r="M14" s="441">
        <v>0</v>
      </c>
      <c r="N14" s="441">
        <v>0</v>
      </c>
      <c r="O14" s="441">
        <v>0</v>
      </c>
      <c r="P14" s="441">
        <v>0</v>
      </c>
      <c r="Q14" s="442">
        <v>0</v>
      </c>
    </row>
    <row r="15" spans="1:19" x14ac:dyDescent="0.25">
      <c r="A15" s="436"/>
      <c r="B15" s="437" t="s">
        <v>487</v>
      </c>
      <c r="C15" s="438"/>
      <c r="D15" s="439">
        <v>0</v>
      </c>
      <c r="E15" s="439">
        <v>0</v>
      </c>
      <c r="F15" s="439">
        <v>0</v>
      </c>
      <c r="G15" s="439">
        <v>0</v>
      </c>
      <c r="H15" s="439">
        <v>0</v>
      </c>
      <c r="I15" s="439">
        <v>0</v>
      </c>
      <c r="J15" s="440">
        <v>0</v>
      </c>
      <c r="K15" s="441">
        <v>0</v>
      </c>
      <c r="L15" s="441">
        <v>0</v>
      </c>
      <c r="M15" s="441">
        <v>0</v>
      </c>
      <c r="N15" s="441">
        <v>0</v>
      </c>
      <c r="O15" s="441">
        <v>0</v>
      </c>
      <c r="P15" s="441">
        <v>0</v>
      </c>
      <c r="Q15" s="442">
        <v>0</v>
      </c>
    </row>
    <row r="16" spans="1:19" ht="30" x14ac:dyDescent="0.25">
      <c r="A16" s="436">
        <v>10</v>
      </c>
      <c r="B16" s="437" t="s">
        <v>488</v>
      </c>
      <c r="C16" s="438"/>
      <c r="D16" s="439">
        <v>0</v>
      </c>
      <c r="E16" s="439">
        <v>0</v>
      </c>
      <c r="F16" s="439">
        <v>0</v>
      </c>
      <c r="G16" s="439">
        <v>0</v>
      </c>
      <c r="H16" s="439">
        <v>63892.480000000003</v>
      </c>
      <c r="I16" s="439">
        <v>0</v>
      </c>
      <c r="J16" s="440">
        <v>63892.480000000003</v>
      </c>
      <c r="K16" s="441">
        <v>0</v>
      </c>
      <c r="L16" s="441">
        <v>0</v>
      </c>
      <c r="M16" s="441">
        <v>0</v>
      </c>
      <c r="N16" s="441">
        <v>0</v>
      </c>
      <c r="O16" s="441">
        <v>0</v>
      </c>
      <c r="P16" s="441">
        <v>0</v>
      </c>
      <c r="Q16" s="442">
        <v>0</v>
      </c>
    </row>
    <row r="17" spans="1:19" x14ac:dyDescent="0.25">
      <c r="A17" s="436">
        <v>11</v>
      </c>
      <c r="B17" s="437" t="s">
        <v>489</v>
      </c>
      <c r="C17" s="438"/>
      <c r="D17" s="439">
        <v>0</v>
      </c>
      <c r="E17" s="439">
        <v>0</v>
      </c>
      <c r="F17" s="439">
        <v>0</v>
      </c>
      <c r="G17" s="439">
        <v>0</v>
      </c>
      <c r="H17" s="439">
        <v>27696.196</v>
      </c>
      <c r="I17" s="439">
        <v>0</v>
      </c>
      <c r="J17" s="440">
        <v>27696.196</v>
      </c>
      <c r="K17" s="441">
        <v>0</v>
      </c>
      <c r="L17" s="441">
        <v>0</v>
      </c>
      <c r="M17" s="441">
        <v>0</v>
      </c>
      <c r="N17" s="441">
        <v>0</v>
      </c>
      <c r="O17" s="441">
        <v>0</v>
      </c>
      <c r="P17" s="441">
        <v>0</v>
      </c>
      <c r="Q17" s="442">
        <v>0</v>
      </c>
    </row>
    <row r="18" spans="1:19" x14ac:dyDescent="0.25">
      <c r="A18" s="436">
        <v>12</v>
      </c>
      <c r="B18" s="437" t="s">
        <v>490</v>
      </c>
      <c r="C18" s="438"/>
      <c r="D18" s="439">
        <v>0</v>
      </c>
      <c r="E18" s="439">
        <v>0</v>
      </c>
      <c r="F18" s="439">
        <v>0</v>
      </c>
      <c r="G18" s="439">
        <v>0</v>
      </c>
      <c r="H18" s="439">
        <v>0</v>
      </c>
      <c r="I18" s="439">
        <v>0</v>
      </c>
      <c r="J18" s="440">
        <v>0</v>
      </c>
      <c r="K18" s="441">
        <v>0</v>
      </c>
      <c r="L18" s="441">
        <v>0</v>
      </c>
      <c r="M18" s="441">
        <v>0</v>
      </c>
      <c r="N18" s="441">
        <v>0</v>
      </c>
      <c r="O18" s="441">
        <v>0</v>
      </c>
      <c r="P18" s="441">
        <v>0</v>
      </c>
      <c r="Q18" s="442">
        <v>0</v>
      </c>
    </row>
    <row r="19" spans="1:19" x14ac:dyDescent="0.25">
      <c r="A19" s="436">
        <v>13</v>
      </c>
      <c r="B19" s="437" t="s">
        <v>491</v>
      </c>
      <c r="C19" s="438"/>
      <c r="D19" s="439">
        <v>0</v>
      </c>
      <c r="E19" s="439">
        <v>0</v>
      </c>
      <c r="F19" s="439">
        <v>0</v>
      </c>
      <c r="G19" s="439">
        <v>0</v>
      </c>
      <c r="H19" s="439">
        <v>0</v>
      </c>
      <c r="I19" s="439">
        <v>0</v>
      </c>
      <c r="J19" s="440">
        <v>0</v>
      </c>
      <c r="K19" s="441">
        <v>0</v>
      </c>
      <c r="L19" s="441">
        <v>0</v>
      </c>
      <c r="M19" s="441">
        <v>0</v>
      </c>
      <c r="N19" s="441">
        <v>0</v>
      </c>
      <c r="O19" s="441">
        <v>0</v>
      </c>
      <c r="P19" s="441">
        <v>0</v>
      </c>
      <c r="Q19" s="442">
        <v>0</v>
      </c>
    </row>
    <row r="20" spans="1:19" x14ac:dyDescent="0.25">
      <c r="A20" s="436">
        <v>14</v>
      </c>
      <c r="B20" s="437" t="s">
        <v>492</v>
      </c>
      <c r="C20" s="438"/>
      <c r="D20" s="439">
        <v>0</v>
      </c>
      <c r="E20" s="439">
        <v>0</v>
      </c>
      <c r="F20" s="439">
        <v>0</v>
      </c>
      <c r="G20" s="439">
        <v>0</v>
      </c>
      <c r="H20" s="439">
        <v>177.84299999999999</v>
      </c>
      <c r="I20" s="439">
        <v>0</v>
      </c>
      <c r="J20" s="440">
        <v>177.84299999999999</v>
      </c>
      <c r="K20" s="441">
        <v>0</v>
      </c>
      <c r="L20" s="441">
        <v>0</v>
      </c>
      <c r="M20" s="441">
        <v>0</v>
      </c>
      <c r="N20" s="441">
        <v>234.5</v>
      </c>
      <c r="O20" s="441">
        <v>234.5</v>
      </c>
      <c r="P20" s="441">
        <v>0</v>
      </c>
      <c r="Q20" s="442">
        <v>234.5</v>
      </c>
    </row>
    <row r="21" spans="1:19" ht="45" x14ac:dyDescent="0.25">
      <c r="A21" s="436">
        <v>15</v>
      </c>
      <c r="B21" s="437" t="s">
        <v>493</v>
      </c>
      <c r="C21" s="438"/>
      <c r="D21" s="439">
        <v>0</v>
      </c>
      <c r="E21" s="439">
        <v>0</v>
      </c>
      <c r="F21" s="439">
        <v>0</v>
      </c>
      <c r="G21" s="439">
        <v>0</v>
      </c>
      <c r="H21" s="439">
        <v>2732.6729999999998</v>
      </c>
      <c r="I21" s="439">
        <v>0</v>
      </c>
      <c r="J21" s="440">
        <v>2732.6729999999998</v>
      </c>
      <c r="K21" s="441">
        <v>0</v>
      </c>
      <c r="L21" s="441">
        <v>0</v>
      </c>
      <c r="M21" s="441">
        <v>0</v>
      </c>
      <c r="N21" s="441">
        <v>3411.7649999999999</v>
      </c>
      <c r="O21" s="441">
        <v>3411.7649999999999</v>
      </c>
      <c r="P21" s="441">
        <v>0</v>
      </c>
      <c r="Q21" s="442">
        <v>3411.7649999999999</v>
      </c>
    </row>
    <row r="22" spans="1:19" s="450" customFormat="1" ht="30" x14ac:dyDescent="0.25">
      <c r="A22" s="453">
        <v>16</v>
      </c>
      <c r="B22" s="454" t="s">
        <v>494</v>
      </c>
      <c r="C22" s="455">
        <v>0</v>
      </c>
      <c r="D22" s="455">
        <v>27.562999999999999</v>
      </c>
      <c r="E22" s="455">
        <v>0</v>
      </c>
      <c r="F22" s="455">
        <v>0</v>
      </c>
      <c r="G22" s="455">
        <v>0</v>
      </c>
      <c r="H22" s="455">
        <v>197130.09599999999</v>
      </c>
      <c r="I22" s="455">
        <v>0</v>
      </c>
      <c r="J22" s="455">
        <v>197157.65899999999</v>
      </c>
      <c r="K22" s="455">
        <v>0</v>
      </c>
      <c r="L22" s="455">
        <v>0</v>
      </c>
      <c r="M22" s="455">
        <v>0</v>
      </c>
      <c r="N22" s="455">
        <v>114342.86500000001</v>
      </c>
      <c r="O22" s="455">
        <v>114342.86500000001</v>
      </c>
      <c r="P22" s="455">
        <v>0</v>
      </c>
      <c r="Q22" s="455">
        <v>114342.86500000001</v>
      </c>
    </row>
    <row r="23" spans="1:19" s="456" customFormat="1" x14ac:dyDescent="0.25">
      <c r="A23" s="443">
        <v>17</v>
      </c>
      <c r="B23" s="444" t="s">
        <v>495</v>
      </c>
      <c r="C23" s="445">
        <v>0</v>
      </c>
      <c r="D23" s="445">
        <v>4243.21</v>
      </c>
      <c r="E23" s="445">
        <v>1897.9190000000001</v>
      </c>
      <c r="F23" s="445">
        <v>97.016999999999996</v>
      </c>
      <c r="G23" s="445">
        <v>68.47</v>
      </c>
      <c r="H23" s="445">
        <v>10089.620000000001</v>
      </c>
      <c r="I23" s="445">
        <v>0</v>
      </c>
      <c r="J23" s="445">
        <v>16396.236000000001</v>
      </c>
      <c r="K23" s="445">
        <v>5104.866</v>
      </c>
      <c r="L23" s="445">
        <v>546.55100000000004</v>
      </c>
      <c r="M23" s="445">
        <v>250</v>
      </c>
      <c r="N23" s="445">
        <v>6559.9620000000014</v>
      </c>
      <c r="O23" s="445">
        <v>7106.5130000000017</v>
      </c>
      <c r="P23" s="445">
        <v>0</v>
      </c>
      <c r="Q23" s="497">
        <v>12461.379000000001</v>
      </c>
      <c r="S23" s="457"/>
    </row>
    <row r="24" spans="1:19" s="458" customFormat="1" x14ac:dyDescent="0.25">
      <c r="A24" s="436"/>
      <c r="B24" s="448" t="s">
        <v>496</v>
      </c>
      <c r="C24" s="449"/>
      <c r="D24" s="439">
        <v>0</v>
      </c>
      <c r="E24" s="439">
        <v>0</v>
      </c>
      <c r="F24" s="439">
        <v>0</v>
      </c>
      <c r="G24" s="439">
        <v>0</v>
      </c>
      <c r="H24" s="439">
        <v>0</v>
      </c>
      <c r="I24" s="439">
        <v>0</v>
      </c>
      <c r="J24" s="440">
        <v>0</v>
      </c>
      <c r="K24" s="441">
        <v>0</v>
      </c>
      <c r="L24" s="441">
        <v>0</v>
      </c>
      <c r="M24" s="441">
        <v>0</v>
      </c>
      <c r="N24" s="441">
        <v>0</v>
      </c>
      <c r="O24" s="441">
        <v>0</v>
      </c>
      <c r="P24" s="441">
        <v>0</v>
      </c>
      <c r="Q24" s="442">
        <v>0</v>
      </c>
      <c r="S24" s="450"/>
    </row>
    <row r="25" spans="1:19" s="458" customFormat="1" x14ac:dyDescent="0.25">
      <c r="A25" s="447">
        <v>18</v>
      </c>
      <c r="B25" s="451" t="s">
        <v>497</v>
      </c>
      <c r="C25" s="449"/>
      <c r="D25" s="439">
        <v>0</v>
      </c>
      <c r="E25" s="439">
        <v>0</v>
      </c>
      <c r="F25" s="439">
        <v>0</v>
      </c>
      <c r="G25" s="439">
        <v>0</v>
      </c>
      <c r="H25" s="439">
        <v>0</v>
      </c>
      <c r="I25" s="439">
        <v>0</v>
      </c>
      <c r="J25" s="440">
        <v>0</v>
      </c>
      <c r="K25" s="441">
        <v>0</v>
      </c>
      <c r="L25" s="441">
        <v>0</v>
      </c>
      <c r="M25" s="441">
        <v>0</v>
      </c>
      <c r="N25" s="441">
        <v>0</v>
      </c>
      <c r="O25" s="441">
        <v>0</v>
      </c>
      <c r="P25" s="441">
        <v>0</v>
      </c>
      <c r="Q25" s="442">
        <v>0</v>
      </c>
      <c r="S25" s="450"/>
    </row>
    <row r="26" spans="1:19" s="458" customFormat="1" x14ac:dyDescent="0.25">
      <c r="A26" s="447">
        <v>19</v>
      </c>
      <c r="B26" s="451" t="s">
        <v>498</v>
      </c>
      <c r="C26" s="449"/>
      <c r="D26" s="439">
        <v>0</v>
      </c>
      <c r="E26" s="439">
        <v>0</v>
      </c>
      <c r="F26" s="439">
        <v>0</v>
      </c>
      <c r="G26" s="439">
        <v>0</v>
      </c>
      <c r="H26" s="439">
        <v>-379.15300000000002</v>
      </c>
      <c r="I26" s="439">
        <v>0</v>
      </c>
      <c r="J26" s="440">
        <v>-379.15300000000002</v>
      </c>
      <c r="K26" s="441">
        <v>0</v>
      </c>
      <c r="L26" s="441">
        <v>0</v>
      </c>
      <c r="M26" s="441">
        <v>0</v>
      </c>
      <c r="N26" s="441">
        <v>0</v>
      </c>
      <c r="O26" s="441">
        <v>0</v>
      </c>
      <c r="P26" s="441">
        <v>0</v>
      </c>
      <c r="Q26" s="442">
        <v>0</v>
      </c>
      <c r="S26" s="450"/>
    </row>
    <row r="27" spans="1:19" s="460" customFormat="1" x14ac:dyDescent="0.25">
      <c r="A27" s="447">
        <v>20</v>
      </c>
      <c r="B27" s="451" t="s">
        <v>499</v>
      </c>
      <c r="C27" s="459"/>
      <c r="D27" s="439">
        <v>60.6</v>
      </c>
      <c r="E27" s="439">
        <v>0</v>
      </c>
      <c r="F27" s="439">
        <v>50.9</v>
      </c>
      <c r="G27" s="439">
        <v>0</v>
      </c>
      <c r="H27" s="439">
        <v>0</v>
      </c>
      <c r="I27" s="439">
        <v>0</v>
      </c>
      <c r="J27" s="440">
        <v>111.5</v>
      </c>
      <c r="K27" s="441">
        <v>0</v>
      </c>
      <c r="L27" s="441">
        <v>0</v>
      </c>
      <c r="M27" s="441">
        <v>0</v>
      </c>
      <c r="N27" s="441">
        <v>0</v>
      </c>
      <c r="O27" s="441">
        <v>0</v>
      </c>
      <c r="P27" s="441">
        <v>0</v>
      </c>
      <c r="Q27" s="442">
        <v>0</v>
      </c>
      <c r="S27" s="450"/>
    </row>
    <row r="28" spans="1:19" s="458" customFormat="1" x14ac:dyDescent="0.25">
      <c r="A28" s="447">
        <v>21</v>
      </c>
      <c r="B28" s="451" t="s">
        <v>500</v>
      </c>
      <c r="C28" s="449"/>
      <c r="D28" s="439">
        <v>0</v>
      </c>
      <c r="E28" s="439">
        <v>0</v>
      </c>
      <c r="F28" s="439">
        <v>0</v>
      </c>
      <c r="G28" s="439">
        <v>0</v>
      </c>
      <c r="H28" s="439">
        <v>1749.952</v>
      </c>
      <c r="I28" s="439">
        <v>0</v>
      </c>
      <c r="J28" s="440">
        <v>1749.952</v>
      </c>
      <c r="K28" s="441">
        <v>0</v>
      </c>
      <c r="L28" s="441">
        <v>0</v>
      </c>
      <c r="M28" s="441">
        <v>0</v>
      </c>
      <c r="N28" s="441">
        <v>0</v>
      </c>
      <c r="O28" s="441">
        <v>0</v>
      </c>
      <c r="P28" s="441">
        <v>0</v>
      </c>
      <c r="Q28" s="442">
        <v>0</v>
      </c>
      <c r="S28" s="450"/>
    </row>
    <row r="29" spans="1:19" s="458" customFormat="1" ht="30" x14ac:dyDescent="0.25">
      <c r="A29" s="447">
        <v>22</v>
      </c>
      <c r="B29" s="451" t="s">
        <v>501</v>
      </c>
      <c r="C29" s="449"/>
      <c r="D29" s="439">
        <v>0</v>
      </c>
      <c r="E29" s="439">
        <v>0</v>
      </c>
      <c r="F29" s="439">
        <v>0</v>
      </c>
      <c r="G29" s="439">
        <v>0</v>
      </c>
      <c r="H29" s="439">
        <v>940.2</v>
      </c>
      <c r="I29" s="439">
        <v>0</v>
      </c>
      <c r="J29" s="440">
        <v>940.2</v>
      </c>
      <c r="K29" s="441">
        <v>0</v>
      </c>
      <c r="L29" s="441">
        <v>0</v>
      </c>
      <c r="M29" s="441">
        <v>0</v>
      </c>
      <c r="N29" s="441">
        <v>0</v>
      </c>
      <c r="O29" s="441">
        <v>0</v>
      </c>
      <c r="P29" s="441">
        <v>0</v>
      </c>
      <c r="Q29" s="442">
        <v>0</v>
      </c>
      <c r="S29" s="450"/>
    </row>
    <row r="30" spans="1:19" s="458" customFormat="1" x14ac:dyDescent="0.25">
      <c r="A30" s="447">
        <v>23</v>
      </c>
      <c r="B30" s="451" t="s">
        <v>502</v>
      </c>
      <c r="C30" s="449">
        <v>0</v>
      </c>
      <c r="D30" s="439">
        <v>29.12</v>
      </c>
      <c r="E30" s="439">
        <v>0</v>
      </c>
      <c r="F30" s="439">
        <v>0</v>
      </c>
      <c r="G30" s="439">
        <v>68.47</v>
      </c>
      <c r="H30" s="439">
        <v>7778.621000000001</v>
      </c>
      <c r="I30" s="439">
        <v>0</v>
      </c>
      <c r="J30" s="440">
        <v>7876.2110000000002</v>
      </c>
      <c r="K30" s="441">
        <v>0</v>
      </c>
      <c r="L30" s="441">
        <v>0</v>
      </c>
      <c r="M30" s="441">
        <v>250</v>
      </c>
      <c r="N30" s="441">
        <v>6559.9620000000014</v>
      </c>
      <c r="O30" s="441">
        <v>6559.9620000000014</v>
      </c>
      <c r="P30" s="441">
        <v>0</v>
      </c>
      <c r="Q30" s="442">
        <v>6809.9620000000014</v>
      </c>
      <c r="S30" s="450"/>
    </row>
    <row r="31" spans="1:19" s="458" customFormat="1" x14ac:dyDescent="0.25">
      <c r="A31" s="447">
        <v>24</v>
      </c>
      <c r="B31" s="461" t="s">
        <v>503</v>
      </c>
      <c r="C31" s="449"/>
      <c r="D31" s="439">
        <v>0</v>
      </c>
      <c r="E31" s="439">
        <v>0</v>
      </c>
      <c r="F31" s="439">
        <v>0</v>
      </c>
      <c r="G31" s="439">
        <v>0</v>
      </c>
      <c r="H31" s="439">
        <v>2307.4070000000002</v>
      </c>
      <c r="I31" s="439">
        <v>0</v>
      </c>
      <c r="J31" s="440">
        <v>2307.4070000000002</v>
      </c>
      <c r="K31" s="441">
        <v>0</v>
      </c>
      <c r="L31" s="441">
        <v>0</v>
      </c>
      <c r="M31" s="441">
        <v>0</v>
      </c>
      <c r="N31" s="441">
        <v>2307.4070000000002</v>
      </c>
      <c r="O31" s="441">
        <v>2307.4070000000002</v>
      </c>
      <c r="P31" s="441">
        <v>0</v>
      </c>
      <c r="Q31" s="442">
        <v>2307.4070000000002</v>
      </c>
      <c r="S31" s="450"/>
    </row>
    <row r="32" spans="1:19" s="458" customFormat="1" x14ac:dyDescent="0.25">
      <c r="A32" s="447">
        <v>25</v>
      </c>
      <c r="B32" s="461" t="s">
        <v>504</v>
      </c>
      <c r="C32" s="449"/>
      <c r="D32" s="439">
        <v>0</v>
      </c>
      <c r="E32" s="439">
        <v>0</v>
      </c>
      <c r="F32" s="439">
        <v>0</v>
      </c>
      <c r="G32" s="439">
        <v>0</v>
      </c>
      <c r="H32" s="439">
        <v>289.65800000000002</v>
      </c>
      <c r="I32" s="439">
        <v>0</v>
      </c>
      <c r="J32" s="440">
        <v>289.65800000000002</v>
      </c>
      <c r="K32" s="441">
        <v>0</v>
      </c>
      <c r="L32" s="441">
        <v>0</v>
      </c>
      <c r="M32" s="441">
        <v>0</v>
      </c>
      <c r="N32" s="441">
        <v>700.48800000000006</v>
      </c>
      <c r="O32" s="441">
        <v>700.48800000000006</v>
      </c>
      <c r="P32" s="441">
        <v>0</v>
      </c>
      <c r="Q32" s="442">
        <v>700.48800000000006</v>
      </c>
      <c r="S32" s="450"/>
    </row>
    <row r="33" spans="1:20" s="458" customFormat="1" x14ac:dyDescent="0.25">
      <c r="A33" s="447">
        <v>26</v>
      </c>
      <c r="B33" s="461" t="s">
        <v>505</v>
      </c>
      <c r="C33" s="449"/>
      <c r="D33" s="439">
        <v>29.12</v>
      </c>
      <c r="E33" s="439">
        <v>0</v>
      </c>
      <c r="F33" s="439">
        <v>0</v>
      </c>
      <c r="G33" s="439">
        <v>68.47</v>
      </c>
      <c r="H33" s="439">
        <v>1668.768</v>
      </c>
      <c r="I33" s="439">
        <v>0</v>
      </c>
      <c r="J33" s="440">
        <v>1766.3579999999999</v>
      </c>
      <c r="K33" s="441">
        <v>0</v>
      </c>
      <c r="L33" s="441">
        <v>0</v>
      </c>
      <c r="M33" s="441">
        <v>250</v>
      </c>
      <c r="N33" s="441">
        <v>1536.19</v>
      </c>
      <c r="O33" s="441">
        <v>1536.19</v>
      </c>
      <c r="P33" s="441">
        <v>0</v>
      </c>
      <c r="Q33" s="442">
        <v>1786.19</v>
      </c>
      <c r="S33" s="450"/>
    </row>
    <row r="34" spans="1:20" s="458" customFormat="1" x14ac:dyDescent="0.25">
      <c r="A34" s="447">
        <v>27</v>
      </c>
      <c r="B34" s="461" t="s">
        <v>506</v>
      </c>
      <c r="C34" s="449"/>
      <c r="D34" s="439">
        <v>0</v>
      </c>
      <c r="E34" s="439">
        <v>0</v>
      </c>
      <c r="F34" s="439">
        <v>0</v>
      </c>
      <c r="G34" s="439">
        <v>0</v>
      </c>
      <c r="H34" s="439">
        <v>38.97</v>
      </c>
      <c r="I34" s="439">
        <v>0</v>
      </c>
      <c r="J34" s="440">
        <v>38.97</v>
      </c>
      <c r="K34" s="441">
        <v>0</v>
      </c>
      <c r="L34" s="441">
        <v>0</v>
      </c>
      <c r="M34" s="441">
        <v>0</v>
      </c>
      <c r="N34" s="441">
        <v>40</v>
      </c>
      <c r="O34" s="441">
        <v>40</v>
      </c>
      <c r="P34" s="441">
        <v>0</v>
      </c>
      <c r="Q34" s="442">
        <v>40</v>
      </c>
      <c r="S34" s="450"/>
    </row>
    <row r="35" spans="1:20" s="458" customFormat="1" x14ac:dyDescent="0.25">
      <c r="A35" s="447">
        <v>28</v>
      </c>
      <c r="B35" s="461" t="s">
        <v>507</v>
      </c>
      <c r="C35" s="449"/>
      <c r="D35" s="439">
        <v>0</v>
      </c>
      <c r="E35" s="439">
        <v>0</v>
      </c>
      <c r="F35" s="439">
        <v>0</v>
      </c>
      <c r="G35" s="439">
        <v>0</v>
      </c>
      <c r="H35" s="439">
        <v>3168.8980000000001</v>
      </c>
      <c r="I35" s="439">
        <v>0</v>
      </c>
      <c r="J35" s="440">
        <v>3168.8980000000001</v>
      </c>
      <c r="K35" s="498">
        <v>0</v>
      </c>
      <c r="L35" s="498">
        <v>0</v>
      </c>
      <c r="M35" s="498">
        <v>0</v>
      </c>
      <c r="N35" s="498">
        <v>0</v>
      </c>
      <c r="O35" s="498">
        <v>0</v>
      </c>
      <c r="P35" s="498">
        <v>0</v>
      </c>
      <c r="Q35" s="499">
        <v>0</v>
      </c>
      <c r="S35" s="460"/>
    </row>
    <row r="36" spans="1:20" s="458" customFormat="1" x14ac:dyDescent="0.25">
      <c r="A36" s="447">
        <v>29</v>
      </c>
      <c r="B36" s="461" t="s">
        <v>508</v>
      </c>
      <c r="C36" s="449"/>
      <c r="D36" s="439">
        <v>0</v>
      </c>
      <c r="E36" s="439">
        <v>0</v>
      </c>
      <c r="F36" s="439">
        <v>0</v>
      </c>
      <c r="G36" s="439">
        <v>0</v>
      </c>
      <c r="H36" s="439">
        <v>304.92</v>
      </c>
      <c r="I36" s="439">
        <v>0</v>
      </c>
      <c r="J36" s="440">
        <v>304.92</v>
      </c>
      <c r="K36" s="441">
        <v>0</v>
      </c>
      <c r="L36" s="441">
        <v>0</v>
      </c>
      <c r="M36" s="441">
        <v>0</v>
      </c>
      <c r="N36" s="441">
        <v>1975.877</v>
      </c>
      <c r="O36" s="441">
        <v>1975.877</v>
      </c>
      <c r="P36" s="441">
        <v>0</v>
      </c>
      <c r="Q36" s="442">
        <v>1975.877</v>
      </c>
      <c r="S36" s="450"/>
    </row>
    <row r="37" spans="1:20" s="458" customFormat="1" x14ac:dyDescent="0.25">
      <c r="A37" s="447">
        <v>30</v>
      </c>
      <c r="B37" s="451" t="s">
        <v>509</v>
      </c>
      <c r="C37" s="449"/>
      <c r="D37" s="439">
        <v>4153.027</v>
      </c>
      <c r="E37" s="439">
        <v>1049.8510000000001</v>
      </c>
      <c r="F37" s="439">
        <v>37.506999999999998</v>
      </c>
      <c r="G37" s="439">
        <v>0</v>
      </c>
      <c r="H37" s="439">
        <v>0</v>
      </c>
      <c r="I37" s="439">
        <v>0</v>
      </c>
      <c r="J37" s="440">
        <v>5240.3850000000002</v>
      </c>
      <c r="K37" s="441">
        <v>5104.866</v>
      </c>
      <c r="L37" s="441">
        <v>546.55100000000004</v>
      </c>
      <c r="M37" s="441">
        <v>0</v>
      </c>
      <c r="N37" s="441">
        <v>0</v>
      </c>
      <c r="O37" s="441">
        <v>546.55100000000004</v>
      </c>
      <c r="P37" s="441">
        <v>0</v>
      </c>
      <c r="Q37" s="442">
        <v>5651.4170000000004</v>
      </c>
      <c r="S37" s="450"/>
    </row>
    <row r="38" spans="1:20" s="458" customFormat="1" x14ac:dyDescent="0.25">
      <c r="A38" s="447">
        <v>31</v>
      </c>
      <c r="B38" s="451" t="s">
        <v>510</v>
      </c>
      <c r="C38" s="449"/>
      <c r="D38" s="439">
        <v>0</v>
      </c>
      <c r="E38" s="439">
        <v>848.06799999999998</v>
      </c>
      <c r="F38" s="439">
        <v>0</v>
      </c>
      <c r="G38" s="439">
        <v>0</v>
      </c>
      <c r="H38" s="439">
        <v>0</v>
      </c>
      <c r="I38" s="439">
        <v>0</v>
      </c>
      <c r="J38" s="440">
        <v>848.06799999999998</v>
      </c>
      <c r="K38" s="441">
        <v>0</v>
      </c>
      <c r="L38" s="441">
        <v>0</v>
      </c>
      <c r="M38" s="441">
        <v>0</v>
      </c>
      <c r="N38" s="441">
        <v>0</v>
      </c>
      <c r="O38" s="441">
        <v>0</v>
      </c>
      <c r="P38" s="441">
        <v>0</v>
      </c>
      <c r="Q38" s="442">
        <v>0</v>
      </c>
      <c r="S38" s="450"/>
    </row>
    <row r="39" spans="1:20" s="458" customFormat="1" x14ac:dyDescent="0.25">
      <c r="A39" s="447">
        <v>32</v>
      </c>
      <c r="B39" s="451" t="s">
        <v>511</v>
      </c>
      <c r="C39" s="449"/>
      <c r="D39" s="439">
        <v>0</v>
      </c>
      <c r="E39" s="439">
        <v>0</v>
      </c>
      <c r="F39" s="439">
        <v>0</v>
      </c>
      <c r="G39" s="439">
        <v>0</v>
      </c>
      <c r="H39" s="439">
        <v>0</v>
      </c>
      <c r="I39" s="439">
        <v>0</v>
      </c>
      <c r="J39" s="440">
        <v>0</v>
      </c>
      <c r="K39" s="441">
        <v>0</v>
      </c>
      <c r="L39" s="441">
        <v>0</v>
      </c>
      <c r="M39" s="441">
        <v>0</v>
      </c>
      <c r="N39" s="441">
        <v>0</v>
      </c>
      <c r="O39" s="441">
        <v>0</v>
      </c>
      <c r="P39" s="441">
        <v>0</v>
      </c>
      <c r="Q39" s="442">
        <v>0</v>
      </c>
      <c r="S39" s="450"/>
    </row>
    <row r="40" spans="1:20" s="458" customFormat="1" ht="30" x14ac:dyDescent="0.25">
      <c r="A40" s="447">
        <v>33</v>
      </c>
      <c r="B40" s="451" t="s">
        <v>512</v>
      </c>
      <c r="C40" s="449"/>
      <c r="D40" s="439">
        <v>0.46300000000000002</v>
      </c>
      <c r="E40" s="439">
        <v>0</v>
      </c>
      <c r="F40" s="439">
        <v>8.61</v>
      </c>
      <c r="G40" s="439">
        <v>0</v>
      </c>
      <c r="H40" s="439">
        <v>0</v>
      </c>
      <c r="I40" s="439">
        <v>0</v>
      </c>
      <c r="J40" s="440">
        <v>9.0729999999999986</v>
      </c>
      <c r="K40" s="441">
        <v>0</v>
      </c>
      <c r="L40" s="441">
        <v>0</v>
      </c>
      <c r="M40" s="441">
        <v>0</v>
      </c>
      <c r="N40" s="441">
        <v>0</v>
      </c>
      <c r="O40" s="441">
        <v>0</v>
      </c>
      <c r="P40" s="441">
        <v>0</v>
      </c>
      <c r="Q40" s="442">
        <v>0</v>
      </c>
      <c r="S40" s="450"/>
    </row>
    <row r="41" spans="1:20" x14ac:dyDescent="0.25">
      <c r="A41" s="436">
        <v>34</v>
      </c>
      <c r="B41" s="437" t="s">
        <v>513</v>
      </c>
      <c r="C41" s="438"/>
      <c r="D41" s="439">
        <v>0</v>
      </c>
      <c r="E41" s="439">
        <v>512.44100000000003</v>
      </c>
      <c r="F41" s="439">
        <v>7.4980000000000002</v>
      </c>
      <c r="G41" s="439">
        <v>0</v>
      </c>
      <c r="H41" s="439">
        <v>25938.665000000001</v>
      </c>
      <c r="I41" s="439">
        <v>0</v>
      </c>
      <c r="J41" s="440">
        <v>26458.603999999999</v>
      </c>
      <c r="K41" s="441">
        <v>1378.3138200000001</v>
      </c>
      <c r="L41" s="441">
        <v>147.56877000000003</v>
      </c>
      <c r="M41" s="441">
        <v>0</v>
      </c>
      <c r="N41" s="441">
        <v>0</v>
      </c>
      <c r="O41" s="441">
        <v>147.56877000000003</v>
      </c>
      <c r="P41" s="441">
        <v>0</v>
      </c>
      <c r="Q41" s="442">
        <v>1525.8825900000002</v>
      </c>
    </row>
    <row r="42" spans="1:20" x14ac:dyDescent="0.25">
      <c r="A42" s="436">
        <v>35</v>
      </c>
      <c r="B42" s="437" t="s">
        <v>514</v>
      </c>
      <c r="C42" s="438"/>
      <c r="D42" s="439">
        <v>0</v>
      </c>
      <c r="E42" s="439">
        <v>1.218</v>
      </c>
      <c r="F42" s="439">
        <v>8.2000000000000003E-2</v>
      </c>
      <c r="G42" s="439">
        <v>1E-3</v>
      </c>
      <c r="H42" s="439">
        <v>227.964</v>
      </c>
      <c r="I42" s="439">
        <v>1.409</v>
      </c>
      <c r="J42" s="440">
        <v>230.67399999999998</v>
      </c>
      <c r="K42" s="441">
        <v>0</v>
      </c>
      <c r="L42" s="441">
        <v>0</v>
      </c>
      <c r="M42" s="441">
        <v>0</v>
      </c>
      <c r="N42" s="441">
        <v>0</v>
      </c>
      <c r="O42" s="441">
        <v>0</v>
      </c>
      <c r="P42" s="441">
        <v>0</v>
      </c>
      <c r="Q42" s="442">
        <v>0</v>
      </c>
    </row>
    <row r="43" spans="1:20" s="466" customFormat="1" ht="30" x14ac:dyDescent="0.25">
      <c r="A43" s="453">
        <v>36</v>
      </c>
      <c r="B43" s="454" t="s">
        <v>515</v>
      </c>
      <c r="C43" s="455">
        <v>0</v>
      </c>
      <c r="D43" s="455">
        <v>4243.21</v>
      </c>
      <c r="E43" s="455">
        <v>2411.578</v>
      </c>
      <c r="F43" s="455">
        <v>104.59699999999999</v>
      </c>
      <c r="G43" s="455">
        <v>68.471000000000004</v>
      </c>
      <c r="H43" s="455">
        <v>36256.249000000003</v>
      </c>
      <c r="I43" s="455">
        <v>1.409</v>
      </c>
      <c r="J43" s="455">
        <v>43085.513999999996</v>
      </c>
      <c r="K43" s="455">
        <v>6483.1798200000003</v>
      </c>
      <c r="L43" s="455">
        <v>694.11977000000002</v>
      </c>
      <c r="M43" s="455">
        <v>250</v>
      </c>
      <c r="N43" s="455">
        <v>6559.9620000000014</v>
      </c>
      <c r="O43" s="455">
        <v>7254.0817700000016</v>
      </c>
      <c r="P43" s="455">
        <v>0</v>
      </c>
      <c r="Q43" s="455">
        <v>13987.261590000002</v>
      </c>
      <c r="R43" s="465"/>
      <c r="S43" s="423"/>
    </row>
    <row r="44" spans="1:20" x14ac:dyDescent="0.25">
      <c r="A44" s="467">
        <v>37</v>
      </c>
      <c r="B44" s="468" t="s">
        <v>516</v>
      </c>
      <c r="C44" s="438"/>
      <c r="D44" s="439">
        <v>0</v>
      </c>
      <c r="E44" s="439">
        <v>0</v>
      </c>
      <c r="F44" s="439">
        <v>0</v>
      </c>
      <c r="G44" s="439">
        <v>0</v>
      </c>
      <c r="H44" s="439">
        <v>0</v>
      </c>
      <c r="I44" s="439">
        <v>0</v>
      </c>
      <c r="J44" s="440">
        <v>0</v>
      </c>
      <c r="K44" s="441">
        <v>0</v>
      </c>
      <c r="L44" s="441">
        <v>0</v>
      </c>
      <c r="M44" s="441">
        <v>0</v>
      </c>
      <c r="N44" s="441">
        <v>0</v>
      </c>
      <c r="O44" s="441">
        <v>0</v>
      </c>
      <c r="P44" s="441">
        <v>0</v>
      </c>
      <c r="Q44" s="442">
        <v>0</v>
      </c>
      <c r="T44"/>
    </row>
    <row r="45" spans="1:20" ht="30" x14ac:dyDescent="0.25">
      <c r="A45" s="436">
        <v>38</v>
      </c>
      <c r="B45" s="437" t="s">
        <v>517</v>
      </c>
      <c r="C45" s="438"/>
      <c r="D45" s="439">
        <v>313</v>
      </c>
      <c r="E45" s="439">
        <v>0</v>
      </c>
      <c r="F45" s="439">
        <v>0</v>
      </c>
      <c r="G45" s="439">
        <v>0</v>
      </c>
      <c r="H45" s="439">
        <v>0</v>
      </c>
      <c r="I45" s="439">
        <v>0</v>
      </c>
      <c r="J45" s="440">
        <v>313</v>
      </c>
      <c r="K45" s="441">
        <v>0</v>
      </c>
      <c r="L45" s="441">
        <v>0</v>
      </c>
      <c r="M45" s="441">
        <v>0</v>
      </c>
      <c r="N45" s="441">
        <v>12500</v>
      </c>
      <c r="O45" s="441">
        <v>12500</v>
      </c>
      <c r="P45" s="441">
        <v>0</v>
      </c>
      <c r="Q45" s="442">
        <v>12500</v>
      </c>
    </row>
    <row r="46" spans="1:20" ht="30" x14ac:dyDescent="0.25">
      <c r="A46" s="436">
        <v>39</v>
      </c>
      <c r="B46" s="437" t="s">
        <v>518</v>
      </c>
      <c r="C46" s="438">
        <v>0</v>
      </c>
      <c r="D46" s="439">
        <v>0</v>
      </c>
      <c r="E46" s="439">
        <v>0</v>
      </c>
      <c r="F46" s="439">
        <v>0</v>
      </c>
      <c r="G46" s="439">
        <v>0</v>
      </c>
      <c r="H46" s="439">
        <v>11442.049000000001</v>
      </c>
      <c r="I46" s="439">
        <v>0</v>
      </c>
      <c r="J46" s="440">
        <v>11442.049000000001</v>
      </c>
      <c r="K46" s="441">
        <v>0</v>
      </c>
      <c r="L46" s="441">
        <v>0</v>
      </c>
      <c r="M46" s="441">
        <v>0</v>
      </c>
      <c r="N46" s="441">
        <v>11561.272000000001</v>
      </c>
      <c r="O46" s="441">
        <v>11561.272000000001</v>
      </c>
      <c r="P46" s="441">
        <v>0</v>
      </c>
      <c r="Q46" s="442">
        <v>11561.272000000001</v>
      </c>
    </row>
    <row r="47" spans="1:20" s="458" customFormat="1" x14ac:dyDescent="0.25">
      <c r="A47" s="447">
        <v>40</v>
      </c>
      <c r="B47" s="451" t="s">
        <v>519</v>
      </c>
      <c r="C47" s="449"/>
      <c r="D47" s="439">
        <v>0</v>
      </c>
      <c r="E47" s="439">
        <v>0</v>
      </c>
      <c r="F47" s="439">
        <v>0</v>
      </c>
      <c r="G47" s="439">
        <v>0</v>
      </c>
      <c r="H47" s="439">
        <v>3645.9</v>
      </c>
      <c r="I47" s="439">
        <v>0</v>
      </c>
      <c r="J47" s="440">
        <v>3645.9</v>
      </c>
      <c r="K47" s="441">
        <v>0</v>
      </c>
      <c r="L47" s="441">
        <v>0</v>
      </c>
      <c r="M47" s="441">
        <v>0</v>
      </c>
      <c r="N47" s="441">
        <v>4018.8</v>
      </c>
      <c r="O47" s="441">
        <v>4018.8</v>
      </c>
      <c r="P47" s="441">
        <v>0</v>
      </c>
      <c r="Q47" s="442">
        <v>4018.8</v>
      </c>
      <c r="S47" s="450"/>
    </row>
    <row r="48" spans="1:20" s="458" customFormat="1" x14ac:dyDescent="0.25">
      <c r="A48" s="447">
        <v>41</v>
      </c>
      <c r="B48" s="469" t="s">
        <v>520</v>
      </c>
      <c r="C48" s="449"/>
      <c r="D48" s="439">
        <v>0</v>
      </c>
      <c r="E48" s="439">
        <v>0</v>
      </c>
      <c r="F48" s="439">
        <v>0</v>
      </c>
      <c r="G48" s="439">
        <v>0</v>
      </c>
      <c r="H48" s="439">
        <v>7796.1490000000003</v>
      </c>
      <c r="I48" s="439">
        <v>0</v>
      </c>
      <c r="J48" s="440">
        <v>7796.1490000000003</v>
      </c>
      <c r="K48" s="441">
        <v>0</v>
      </c>
      <c r="L48" s="441">
        <v>0</v>
      </c>
      <c r="M48" s="441">
        <v>0</v>
      </c>
      <c r="N48" s="441">
        <v>7542.4719999999998</v>
      </c>
      <c r="O48" s="441">
        <f>7542.472-2668</f>
        <v>4874.4719999999998</v>
      </c>
      <c r="P48" s="441">
        <v>0</v>
      </c>
      <c r="Q48" s="442">
        <v>4874</v>
      </c>
      <c r="S48" s="450"/>
    </row>
    <row r="49" spans="1:19" s="458" customFormat="1" x14ac:dyDescent="0.25">
      <c r="A49" s="447">
        <v>42</v>
      </c>
      <c r="B49" s="469" t="s">
        <v>681</v>
      </c>
      <c r="C49" s="449"/>
      <c r="D49" s="439">
        <v>0</v>
      </c>
      <c r="E49" s="439">
        <v>0</v>
      </c>
      <c r="F49" s="439">
        <v>0</v>
      </c>
      <c r="G49" s="439">
        <v>0</v>
      </c>
      <c r="H49" s="439">
        <v>0</v>
      </c>
      <c r="I49" s="439">
        <v>0</v>
      </c>
      <c r="J49" s="440">
        <v>0</v>
      </c>
      <c r="K49" s="441">
        <v>0</v>
      </c>
      <c r="L49" s="441">
        <v>0</v>
      </c>
      <c r="M49" s="441">
        <v>0</v>
      </c>
      <c r="N49" s="441">
        <v>0</v>
      </c>
      <c r="O49" s="441">
        <v>2668</v>
      </c>
      <c r="P49" s="441">
        <v>0</v>
      </c>
      <c r="Q49" s="442">
        <v>2668</v>
      </c>
      <c r="S49" s="450"/>
    </row>
    <row r="50" spans="1:19" x14ac:dyDescent="0.25">
      <c r="A50" s="453">
        <v>43</v>
      </c>
      <c r="B50" s="454" t="s">
        <v>521</v>
      </c>
      <c r="C50" s="455">
        <v>0</v>
      </c>
      <c r="D50" s="455">
        <v>4583.7730000000001</v>
      </c>
      <c r="E50" s="455">
        <v>2411.578</v>
      </c>
      <c r="F50" s="455">
        <v>104.59699999999999</v>
      </c>
      <c r="G50" s="455">
        <v>68.471000000000004</v>
      </c>
      <c r="H50" s="455">
        <v>244828.394</v>
      </c>
      <c r="I50" s="455">
        <v>1.409</v>
      </c>
      <c r="J50" s="455">
        <v>251998.22199999998</v>
      </c>
      <c r="K50" s="455">
        <v>6483.1798200000003</v>
      </c>
      <c r="L50" s="455">
        <v>694.11977000000002</v>
      </c>
      <c r="M50" s="455">
        <v>250</v>
      </c>
      <c r="N50" s="455">
        <v>144964.09900000002</v>
      </c>
      <c r="O50" s="455">
        <v>145658.21877000001</v>
      </c>
      <c r="P50" s="455">
        <v>0</v>
      </c>
      <c r="Q50" s="455">
        <v>152391.39859000003</v>
      </c>
    </row>
    <row r="51" spans="1:19" x14ac:dyDescent="0.25">
      <c r="A51" s="436">
        <v>44</v>
      </c>
      <c r="B51" s="437" t="s">
        <v>522</v>
      </c>
      <c r="C51" s="438"/>
      <c r="D51" s="439">
        <v>0</v>
      </c>
      <c r="E51" s="439">
        <v>0</v>
      </c>
      <c r="F51" s="439">
        <v>0</v>
      </c>
      <c r="G51" s="439">
        <v>0</v>
      </c>
      <c r="H51" s="439">
        <v>0</v>
      </c>
      <c r="I51" s="439">
        <v>0</v>
      </c>
      <c r="J51" s="440">
        <v>0</v>
      </c>
      <c r="K51" s="441">
        <v>0</v>
      </c>
      <c r="L51" s="441">
        <v>0</v>
      </c>
      <c r="M51" s="441">
        <v>0</v>
      </c>
      <c r="N51" s="441">
        <v>0</v>
      </c>
      <c r="O51" s="441">
        <v>0</v>
      </c>
      <c r="P51" s="441">
        <v>0</v>
      </c>
      <c r="Q51" s="442">
        <v>0</v>
      </c>
    </row>
    <row r="52" spans="1:19" x14ac:dyDescent="0.25">
      <c r="A52" s="436">
        <v>45</v>
      </c>
      <c r="B52" s="437" t="s">
        <v>523</v>
      </c>
      <c r="C52" s="438"/>
      <c r="D52" s="439">
        <v>0</v>
      </c>
      <c r="E52" s="439">
        <v>0</v>
      </c>
      <c r="F52" s="439">
        <v>0</v>
      </c>
      <c r="G52" s="439">
        <v>0</v>
      </c>
      <c r="H52" s="439">
        <v>0</v>
      </c>
      <c r="I52" s="439">
        <v>0</v>
      </c>
      <c r="J52" s="440">
        <v>0</v>
      </c>
      <c r="K52" s="441">
        <v>0</v>
      </c>
      <c r="L52" s="441">
        <v>0</v>
      </c>
      <c r="M52" s="441">
        <v>0</v>
      </c>
      <c r="N52" s="441">
        <v>0</v>
      </c>
      <c r="O52" s="441">
        <v>0</v>
      </c>
      <c r="P52" s="441">
        <v>0</v>
      </c>
      <c r="Q52" s="442">
        <v>0</v>
      </c>
    </row>
    <row r="53" spans="1:19" x14ac:dyDescent="0.25">
      <c r="A53" s="436">
        <v>46</v>
      </c>
      <c r="B53" s="437" t="s">
        <v>524</v>
      </c>
      <c r="C53" s="438"/>
      <c r="D53" s="439">
        <v>0</v>
      </c>
      <c r="E53" s="439">
        <v>0</v>
      </c>
      <c r="F53" s="439">
        <v>0</v>
      </c>
      <c r="G53" s="439">
        <v>0</v>
      </c>
      <c r="H53" s="439">
        <v>0</v>
      </c>
      <c r="I53" s="439">
        <v>0</v>
      </c>
      <c r="J53" s="440">
        <v>0</v>
      </c>
      <c r="K53" s="441">
        <v>0</v>
      </c>
      <c r="L53" s="441">
        <v>0</v>
      </c>
      <c r="M53" s="441">
        <v>0</v>
      </c>
      <c r="N53" s="441">
        <v>0</v>
      </c>
      <c r="O53" s="441">
        <v>0</v>
      </c>
      <c r="P53" s="441">
        <v>0</v>
      </c>
      <c r="Q53" s="442">
        <v>0</v>
      </c>
    </row>
    <row r="54" spans="1:19" x14ac:dyDescent="0.25">
      <c r="A54" s="436">
        <v>47</v>
      </c>
      <c r="B54" s="437" t="s">
        <v>525</v>
      </c>
      <c r="C54" s="438"/>
      <c r="D54" s="439">
        <v>0</v>
      </c>
      <c r="E54" s="439">
        <v>0</v>
      </c>
      <c r="F54" s="439">
        <v>0</v>
      </c>
      <c r="G54" s="439">
        <v>0</v>
      </c>
      <c r="H54" s="439">
        <v>0</v>
      </c>
      <c r="I54" s="439">
        <v>0</v>
      </c>
      <c r="J54" s="440">
        <v>0</v>
      </c>
      <c r="K54" s="441">
        <v>0</v>
      </c>
      <c r="L54" s="441">
        <v>0</v>
      </c>
      <c r="M54" s="441">
        <v>0</v>
      </c>
      <c r="N54" s="441">
        <v>0</v>
      </c>
      <c r="O54" s="441">
        <v>0</v>
      </c>
      <c r="P54" s="441">
        <v>0</v>
      </c>
      <c r="Q54" s="442">
        <v>0</v>
      </c>
    </row>
    <row r="55" spans="1:19" x14ac:dyDescent="0.25">
      <c r="A55" s="436">
        <v>48</v>
      </c>
      <c r="B55" s="437" t="s">
        <v>526</v>
      </c>
      <c r="C55" s="438">
        <v>0</v>
      </c>
      <c r="D55" s="439">
        <v>0</v>
      </c>
      <c r="E55" s="439">
        <v>0</v>
      </c>
      <c r="F55" s="439">
        <v>0</v>
      </c>
      <c r="G55" s="439">
        <v>0</v>
      </c>
      <c r="H55" s="439">
        <v>332.12199999999996</v>
      </c>
      <c r="I55" s="439">
        <v>0</v>
      </c>
      <c r="J55" s="440">
        <v>332.12199999999996</v>
      </c>
      <c r="K55" s="441">
        <v>0</v>
      </c>
      <c r="L55" s="441">
        <v>0</v>
      </c>
      <c r="M55" s="441">
        <v>0</v>
      </c>
      <c r="N55" s="441">
        <v>400</v>
      </c>
      <c r="O55" s="441">
        <v>400</v>
      </c>
      <c r="P55" s="441">
        <v>0</v>
      </c>
      <c r="Q55" s="442">
        <v>400</v>
      </c>
    </row>
    <row r="56" spans="1:19" s="458" customFormat="1" x14ac:dyDescent="0.25">
      <c r="A56" s="447">
        <v>49</v>
      </c>
      <c r="B56" s="451" t="s">
        <v>527</v>
      </c>
      <c r="C56" s="449"/>
      <c r="D56" s="439">
        <v>0</v>
      </c>
      <c r="E56" s="439">
        <v>0</v>
      </c>
      <c r="F56" s="439">
        <v>0</v>
      </c>
      <c r="G56" s="439">
        <v>0</v>
      </c>
      <c r="H56" s="439">
        <v>128.249</v>
      </c>
      <c r="I56" s="439">
        <v>0</v>
      </c>
      <c r="J56" s="440">
        <v>128.249</v>
      </c>
      <c r="K56" s="441">
        <v>0</v>
      </c>
      <c r="L56" s="441">
        <v>0</v>
      </c>
      <c r="M56" s="441">
        <v>0</v>
      </c>
      <c r="N56" s="441">
        <v>150</v>
      </c>
      <c r="O56" s="441">
        <v>150</v>
      </c>
      <c r="P56" s="441">
        <v>0</v>
      </c>
      <c r="Q56" s="442">
        <v>150</v>
      </c>
      <c r="S56" s="450"/>
    </row>
    <row r="57" spans="1:19" s="458" customFormat="1" x14ac:dyDescent="0.25">
      <c r="A57" s="447">
        <v>50</v>
      </c>
      <c r="B57" s="451" t="s">
        <v>528</v>
      </c>
      <c r="C57" s="449"/>
      <c r="D57" s="439">
        <v>0</v>
      </c>
      <c r="E57" s="439">
        <v>0</v>
      </c>
      <c r="F57" s="439">
        <v>0</v>
      </c>
      <c r="G57" s="439">
        <v>0</v>
      </c>
      <c r="H57" s="439">
        <v>203.87299999999999</v>
      </c>
      <c r="I57" s="439">
        <v>0</v>
      </c>
      <c r="J57" s="440">
        <v>203.87299999999999</v>
      </c>
      <c r="K57" s="441">
        <v>0</v>
      </c>
      <c r="L57" s="441">
        <v>0</v>
      </c>
      <c r="M57" s="441">
        <v>0</v>
      </c>
      <c r="N57" s="441">
        <v>250</v>
      </c>
      <c r="O57" s="441">
        <v>250</v>
      </c>
      <c r="P57" s="441">
        <v>0</v>
      </c>
      <c r="Q57" s="442">
        <v>250</v>
      </c>
      <c r="S57" s="450"/>
    </row>
    <row r="58" spans="1:19" s="458" customFormat="1" x14ac:dyDescent="0.25">
      <c r="A58" s="447">
        <v>51</v>
      </c>
      <c r="B58" s="451" t="s">
        <v>529</v>
      </c>
      <c r="C58" s="470"/>
      <c r="D58" s="439">
        <v>0</v>
      </c>
      <c r="E58" s="439">
        <v>0</v>
      </c>
      <c r="F58" s="439">
        <v>0</v>
      </c>
      <c r="G58" s="439">
        <v>0</v>
      </c>
      <c r="H58" s="439">
        <v>0</v>
      </c>
      <c r="I58" s="439">
        <v>0</v>
      </c>
      <c r="J58" s="440">
        <v>0</v>
      </c>
      <c r="K58" s="441">
        <v>0</v>
      </c>
      <c r="L58" s="441">
        <v>0</v>
      </c>
      <c r="M58" s="441">
        <v>0</v>
      </c>
      <c r="N58" s="441">
        <v>0</v>
      </c>
      <c r="O58" s="441">
        <v>0</v>
      </c>
      <c r="P58" s="441">
        <v>0</v>
      </c>
      <c r="Q58" s="442">
        <v>0</v>
      </c>
      <c r="S58" s="450"/>
    </row>
    <row r="59" spans="1:19" ht="30" x14ac:dyDescent="0.25">
      <c r="A59" s="436">
        <v>52</v>
      </c>
      <c r="B59" s="437" t="s">
        <v>530</v>
      </c>
      <c r="C59" s="438"/>
      <c r="D59" s="439">
        <v>0</v>
      </c>
      <c r="E59" s="439">
        <v>0</v>
      </c>
      <c r="F59" s="439">
        <v>0</v>
      </c>
      <c r="G59" s="439">
        <v>0</v>
      </c>
      <c r="H59" s="439">
        <v>0</v>
      </c>
      <c r="I59" s="439">
        <v>0</v>
      </c>
      <c r="J59" s="440">
        <v>0</v>
      </c>
      <c r="K59" s="441">
        <v>0</v>
      </c>
      <c r="L59" s="441">
        <v>0</v>
      </c>
      <c r="M59" s="441">
        <v>0</v>
      </c>
      <c r="N59" s="441">
        <v>0</v>
      </c>
      <c r="O59" s="441">
        <v>0</v>
      </c>
      <c r="P59" s="441">
        <v>0</v>
      </c>
      <c r="Q59" s="442">
        <v>0</v>
      </c>
    </row>
    <row r="60" spans="1:19" s="466" customFormat="1" ht="30" x14ac:dyDescent="0.25">
      <c r="A60" s="453">
        <v>53</v>
      </c>
      <c r="B60" s="454" t="s">
        <v>531</v>
      </c>
      <c r="C60" s="455">
        <v>0</v>
      </c>
      <c r="D60" s="455">
        <v>0</v>
      </c>
      <c r="E60" s="455">
        <v>0</v>
      </c>
      <c r="F60" s="455">
        <v>0</v>
      </c>
      <c r="G60" s="455">
        <v>0</v>
      </c>
      <c r="H60" s="455">
        <v>332.12199999999996</v>
      </c>
      <c r="I60" s="455">
        <v>0</v>
      </c>
      <c r="J60" s="455">
        <v>332.12199999999996</v>
      </c>
      <c r="K60" s="455">
        <v>0</v>
      </c>
      <c r="L60" s="455">
        <v>0</v>
      </c>
      <c r="M60" s="455">
        <v>0</v>
      </c>
      <c r="N60" s="455">
        <v>400</v>
      </c>
      <c r="O60" s="455">
        <v>400</v>
      </c>
      <c r="P60" s="455">
        <v>0</v>
      </c>
      <c r="Q60" s="455">
        <v>400</v>
      </c>
      <c r="S60" s="423"/>
    </row>
    <row r="61" spans="1:19" s="466" customFormat="1" x14ac:dyDescent="0.25">
      <c r="A61" s="467">
        <v>54</v>
      </c>
      <c r="B61" s="468" t="s">
        <v>532</v>
      </c>
      <c r="C61" s="471"/>
      <c r="D61" s="439">
        <v>0</v>
      </c>
      <c r="E61" s="439">
        <v>0</v>
      </c>
      <c r="F61" s="439">
        <v>0</v>
      </c>
      <c r="G61" s="439">
        <v>0</v>
      </c>
      <c r="H61" s="439">
        <v>0</v>
      </c>
      <c r="I61" s="439">
        <v>0</v>
      </c>
      <c r="J61" s="440">
        <v>0</v>
      </c>
      <c r="K61" s="441">
        <v>0</v>
      </c>
      <c r="L61" s="441">
        <v>0</v>
      </c>
      <c r="M61" s="441">
        <v>0</v>
      </c>
      <c r="N61" s="441">
        <v>0</v>
      </c>
      <c r="O61" s="441">
        <v>0</v>
      </c>
      <c r="P61" s="441">
        <v>0</v>
      </c>
      <c r="Q61" s="442">
        <v>0</v>
      </c>
      <c r="S61" s="423"/>
    </row>
    <row r="62" spans="1:19" ht="30" x14ac:dyDescent="0.25">
      <c r="A62" s="436">
        <v>55</v>
      </c>
      <c r="B62" s="437" t="s">
        <v>533</v>
      </c>
      <c r="C62" s="438"/>
      <c r="D62" s="439">
        <v>280.10700000000003</v>
      </c>
      <c r="E62" s="439">
        <v>0</v>
      </c>
      <c r="F62" s="439">
        <v>0</v>
      </c>
      <c r="G62" s="439">
        <v>0</v>
      </c>
      <c r="H62" s="439">
        <v>2407.5880000000002</v>
      </c>
      <c r="I62" s="439">
        <v>0</v>
      </c>
      <c r="J62" s="440">
        <v>2687.6950000000002</v>
      </c>
      <c r="K62" s="441">
        <v>0</v>
      </c>
      <c r="L62" s="441">
        <v>0</v>
      </c>
      <c r="M62" s="441">
        <v>0</v>
      </c>
      <c r="N62" s="441">
        <v>0</v>
      </c>
      <c r="O62" s="441">
        <v>0</v>
      </c>
      <c r="P62" s="441">
        <v>0</v>
      </c>
      <c r="Q62" s="442">
        <v>0</v>
      </c>
    </row>
    <row r="63" spans="1:19" ht="30" x14ac:dyDescent="0.25">
      <c r="A63" s="436">
        <v>56</v>
      </c>
      <c r="B63" s="437" t="s">
        <v>534</v>
      </c>
      <c r="C63" s="438">
        <v>0</v>
      </c>
      <c r="D63" s="439">
        <v>0</v>
      </c>
      <c r="E63" s="439">
        <v>0</v>
      </c>
      <c r="F63" s="439">
        <v>0</v>
      </c>
      <c r="G63" s="439">
        <v>0</v>
      </c>
      <c r="H63" s="439">
        <v>185517.524</v>
      </c>
      <c r="I63" s="439">
        <v>0</v>
      </c>
      <c r="J63" s="440">
        <v>185517.524</v>
      </c>
      <c r="K63" s="441">
        <v>0</v>
      </c>
      <c r="L63" s="441">
        <v>0</v>
      </c>
      <c r="M63" s="441">
        <v>0</v>
      </c>
      <c r="N63" s="441">
        <v>1453.2360000000001</v>
      </c>
      <c r="O63" s="441">
        <v>1453.2360000000001</v>
      </c>
      <c r="P63" s="441">
        <v>0</v>
      </c>
      <c r="Q63" s="442">
        <v>1453.2360000000001</v>
      </c>
    </row>
    <row r="64" spans="1:19" s="458" customFormat="1" ht="30" x14ac:dyDescent="0.25">
      <c r="A64" s="447">
        <v>57</v>
      </c>
      <c r="B64" s="451" t="s">
        <v>535</v>
      </c>
      <c r="C64" s="449"/>
      <c r="D64" s="439">
        <v>0</v>
      </c>
      <c r="E64" s="439">
        <v>0</v>
      </c>
      <c r="F64" s="439">
        <v>0</v>
      </c>
      <c r="G64" s="439">
        <v>0</v>
      </c>
      <c r="H64" s="439">
        <v>8801.6620000000003</v>
      </c>
      <c r="I64" s="439">
        <v>0</v>
      </c>
      <c r="J64" s="440">
        <v>8801.6620000000003</v>
      </c>
      <c r="K64" s="441">
        <v>0</v>
      </c>
      <c r="L64" s="441">
        <v>0</v>
      </c>
      <c r="M64" s="441">
        <v>0</v>
      </c>
      <c r="N64" s="441">
        <v>0</v>
      </c>
      <c r="O64" s="441">
        <v>0</v>
      </c>
      <c r="P64" s="441">
        <v>0</v>
      </c>
      <c r="Q64" s="442">
        <v>0</v>
      </c>
      <c r="S64" s="450"/>
    </row>
    <row r="65" spans="1:19" s="456" customFormat="1" ht="30" x14ac:dyDescent="0.25">
      <c r="A65" s="462">
        <v>58</v>
      </c>
      <c r="B65" s="472" t="s">
        <v>536</v>
      </c>
      <c r="C65" s="463"/>
      <c r="D65" s="439">
        <v>0</v>
      </c>
      <c r="E65" s="439">
        <v>0</v>
      </c>
      <c r="F65" s="439">
        <v>0</v>
      </c>
      <c r="G65" s="439">
        <v>0</v>
      </c>
      <c r="H65" s="439">
        <v>176715.86199999999</v>
      </c>
      <c r="I65" s="439">
        <v>0</v>
      </c>
      <c r="J65" s="440">
        <v>176715.86199999999</v>
      </c>
      <c r="K65" s="441">
        <v>0</v>
      </c>
      <c r="L65" s="441">
        <v>0</v>
      </c>
      <c r="M65" s="441">
        <v>0</v>
      </c>
      <c r="N65" s="441">
        <v>1453.2360000000001</v>
      </c>
      <c r="O65" s="441">
        <v>1453.2360000000001</v>
      </c>
      <c r="P65" s="441">
        <v>0</v>
      </c>
      <c r="Q65" s="442">
        <v>1453.2360000000001</v>
      </c>
      <c r="S65" s="464"/>
    </row>
    <row r="66" spans="1:19" x14ac:dyDescent="0.25">
      <c r="A66" s="453">
        <v>59</v>
      </c>
      <c r="B66" s="473" t="s">
        <v>537</v>
      </c>
      <c r="C66" s="474">
        <v>0</v>
      </c>
      <c r="D66" s="474">
        <v>280.10700000000003</v>
      </c>
      <c r="E66" s="474">
        <v>0</v>
      </c>
      <c r="F66" s="474">
        <v>0</v>
      </c>
      <c r="G66" s="474">
        <v>0</v>
      </c>
      <c r="H66" s="474">
        <v>188257.234</v>
      </c>
      <c r="I66" s="474">
        <v>0</v>
      </c>
      <c r="J66" s="474">
        <v>188537.34100000001</v>
      </c>
      <c r="K66" s="474">
        <v>0</v>
      </c>
      <c r="L66" s="474">
        <v>0</v>
      </c>
      <c r="M66" s="474">
        <v>0</v>
      </c>
      <c r="N66" s="474">
        <v>1853.2360000000001</v>
      </c>
      <c r="O66" s="474">
        <v>1853.2360000000001</v>
      </c>
      <c r="P66" s="474">
        <v>0</v>
      </c>
      <c r="Q66" s="474">
        <v>1853.2360000000001</v>
      </c>
    </row>
    <row r="67" spans="1:19" s="466" customFormat="1" ht="30" x14ac:dyDescent="0.25">
      <c r="A67" s="453">
        <v>60</v>
      </c>
      <c r="B67" s="454" t="s">
        <v>538</v>
      </c>
      <c r="C67" s="474"/>
      <c r="D67" s="474">
        <v>0</v>
      </c>
      <c r="E67" s="474">
        <v>0</v>
      </c>
      <c r="F67" s="474">
        <v>0</v>
      </c>
      <c r="G67" s="474">
        <v>0</v>
      </c>
      <c r="H67" s="474">
        <v>0</v>
      </c>
      <c r="I67" s="474">
        <v>0</v>
      </c>
      <c r="J67" s="474"/>
      <c r="K67" s="474">
        <v>0</v>
      </c>
      <c r="L67" s="474">
        <v>0</v>
      </c>
      <c r="M67" s="474">
        <v>0</v>
      </c>
      <c r="N67" s="474">
        <v>0</v>
      </c>
      <c r="O67" s="474">
        <v>0</v>
      </c>
      <c r="P67" s="474">
        <v>0</v>
      </c>
      <c r="Q67" s="474">
        <v>0</v>
      </c>
      <c r="S67" s="423"/>
    </row>
    <row r="68" spans="1:19" x14ac:dyDescent="0.25">
      <c r="A68" s="453">
        <v>61</v>
      </c>
      <c r="B68" s="454" t="s">
        <v>539</v>
      </c>
      <c r="C68" s="474">
        <v>0</v>
      </c>
      <c r="D68" s="474">
        <v>4863.88</v>
      </c>
      <c r="E68" s="474">
        <v>2411.578</v>
      </c>
      <c r="F68" s="474">
        <v>104.59699999999999</v>
      </c>
      <c r="G68" s="474">
        <v>68.471000000000004</v>
      </c>
      <c r="H68" s="474">
        <v>433085.62800000003</v>
      </c>
      <c r="I68" s="474">
        <v>1.409</v>
      </c>
      <c r="J68" s="474">
        <v>440535.56299999997</v>
      </c>
      <c r="K68" s="474">
        <v>6483.1798200000003</v>
      </c>
      <c r="L68" s="474">
        <v>694.11977000000002</v>
      </c>
      <c r="M68" s="474">
        <v>250</v>
      </c>
      <c r="N68" s="474">
        <v>146817.33500000002</v>
      </c>
      <c r="O68" s="474">
        <v>147511.45477000001</v>
      </c>
      <c r="P68" s="474">
        <v>0</v>
      </c>
      <c r="Q68" s="474">
        <v>154244.63459000003</v>
      </c>
    </row>
    <row r="69" spans="1:19" x14ac:dyDescent="0.25">
      <c r="A69" s="436">
        <v>62</v>
      </c>
      <c r="B69" s="437" t="s">
        <v>540</v>
      </c>
      <c r="C69" s="438">
        <v>0</v>
      </c>
      <c r="D69" s="439">
        <v>0</v>
      </c>
      <c r="E69" s="439">
        <v>0</v>
      </c>
      <c r="F69" s="439">
        <v>0</v>
      </c>
      <c r="G69" s="439">
        <v>0</v>
      </c>
      <c r="H69" s="439">
        <v>251305.24900000001</v>
      </c>
      <c r="I69" s="439">
        <v>0</v>
      </c>
      <c r="J69" s="440">
        <v>251305.24900000001</v>
      </c>
      <c r="K69" s="441">
        <v>0</v>
      </c>
      <c r="L69" s="441">
        <v>0</v>
      </c>
      <c r="M69" s="441">
        <v>0</v>
      </c>
      <c r="N69" s="441">
        <v>118553.02799999999</v>
      </c>
      <c r="O69" s="441">
        <v>118553.02799999999</v>
      </c>
      <c r="P69" s="441">
        <v>0</v>
      </c>
      <c r="Q69" s="442">
        <v>118553.02799999999</v>
      </c>
    </row>
    <row r="70" spans="1:19" s="458" customFormat="1" x14ac:dyDescent="0.25">
      <c r="A70" s="447">
        <v>63</v>
      </c>
      <c r="B70" s="451" t="s">
        <v>541</v>
      </c>
      <c r="C70" s="449"/>
      <c r="D70" s="439">
        <v>0</v>
      </c>
      <c r="E70" s="439">
        <v>0</v>
      </c>
      <c r="F70" s="439">
        <v>0</v>
      </c>
      <c r="G70" s="439">
        <v>0</v>
      </c>
      <c r="H70" s="439">
        <v>0</v>
      </c>
      <c r="I70" s="439">
        <v>0</v>
      </c>
      <c r="J70" s="440">
        <v>0</v>
      </c>
      <c r="K70" s="441">
        <v>0</v>
      </c>
      <c r="L70" s="441">
        <v>0</v>
      </c>
      <c r="M70" s="441">
        <v>0</v>
      </c>
      <c r="N70" s="441">
        <v>0</v>
      </c>
      <c r="O70" s="441">
        <v>0</v>
      </c>
      <c r="P70" s="441">
        <v>0</v>
      </c>
      <c r="Q70" s="442">
        <v>0</v>
      </c>
      <c r="S70" s="450"/>
    </row>
    <row r="71" spans="1:19" s="458" customFormat="1" x14ac:dyDescent="0.25">
      <c r="A71" s="447">
        <v>64</v>
      </c>
      <c r="B71" s="475" t="s">
        <v>542</v>
      </c>
      <c r="C71" s="449"/>
      <c r="D71" s="439">
        <v>0</v>
      </c>
      <c r="E71" s="439">
        <v>0</v>
      </c>
      <c r="F71" s="439">
        <v>0</v>
      </c>
      <c r="G71" s="439">
        <v>0</v>
      </c>
      <c r="H71" s="439">
        <v>13012.044</v>
      </c>
      <c r="I71" s="439">
        <v>0</v>
      </c>
      <c r="J71" s="440">
        <v>13012.044</v>
      </c>
      <c r="K71" s="441">
        <v>0</v>
      </c>
      <c r="L71" s="441">
        <v>0</v>
      </c>
      <c r="M71" s="441">
        <v>0</v>
      </c>
      <c r="N71" s="441">
        <v>0</v>
      </c>
      <c r="O71" s="441">
        <v>0</v>
      </c>
      <c r="P71" s="441">
        <v>0</v>
      </c>
      <c r="Q71" s="442">
        <v>0</v>
      </c>
      <c r="S71" s="450"/>
    </row>
    <row r="72" spans="1:19" s="458" customFormat="1" x14ac:dyDescent="0.25">
      <c r="A72" s="447">
        <v>65</v>
      </c>
      <c r="B72" s="476" t="s">
        <v>543</v>
      </c>
      <c r="C72" s="449"/>
      <c r="D72" s="439">
        <v>0</v>
      </c>
      <c r="E72" s="439">
        <v>0</v>
      </c>
      <c r="F72" s="439">
        <v>0</v>
      </c>
      <c r="G72" s="439">
        <v>0</v>
      </c>
      <c r="H72" s="439">
        <v>41621.620999999999</v>
      </c>
      <c r="I72" s="439">
        <v>0</v>
      </c>
      <c r="J72" s="440">
        <v>41621.620999999999</v>
      </c>
      <c r="K72" s="441">
        <v>0</v>
      </c>
      <c r="L72" s="441">
        <v>0</v>
      </c>
      <c r="M72" s="441">
        <v>0</v>
      </c>
      <c r="N72" s="441">
        <v>0</v>
      </c>
      <c r="O72" s="441">
        <v>0</v>
      </c>
      <c r="P72" s="441">
        <v>0</v>
      </c>
      <c r="Q72" s="442">
        <v>0</v>
      </c>
      <c r="S72" s="450"/>
    </row>
    <row r="73" spans="1:19" s="458" customFormat="1" x14ac:dyDescent="0.25">
      <c r="A73" s="447">
        <v>66</v>
      </c>
      <c r="B73" s="451" t="s">
        <v>149</v>
      </c>
      <c r="C73" s="449"/>
      <c r="D73" s="439">
        <v>0</v>
      </c>
      <c r="E73" s="439">
        <v>0</v>
      </c>
      <c r="F73" s="439">
        <v>0</v>
      </c>
      <c r="G73" s="439">
        <v>0</v>
      </c>
      <c r="H73" s="439">
        <v>0</v>
      </c>
      <c r="I73" s="439">
        <v>0</v>
      </c>
      <c r="J73" s="440">
        <v>0</v>
      </c>
      <c r="K73" s="441">
        <v>0</v>
      </c>
      <c r="L73" s="441">
        <v>0</v>
      </c>
      <c r="M73" s="441">
        <v>0</v>
      </c>
      <c r="N73" s="441">
        <v>0</v>
      </c>
      <c r="O73" s="441">
        <v>0</v>
      </c>
      <c r="P73" s="441">
        <v>0</v>
      </c>
      <c r="Q73" s="442">
        <v>0</v>
      </c>
      <c r="S73" s="450"/>
    </row>
    <row r="74" spans="1:19" s="458" customFormat="1" x14ac:dyDescent="0.25">
      <c r="A74" s="447">
        <v>67</v>
      </c>
      <c r="B74" s="461" t="s">
        <v>544</v>
      </c>
      <c r="C74" s="449"/>
      <c r="D74" s="439">
        <v>0</v>
      </c>
      <c r="E74" s="439">
        <v>0</v>
      </c>
      <c r="F74" s="439">
        <v>0</v>
      </c>
      <c r="G74" s="439">
        <v>0</v>
      </c>
      <c r="H74" s="439">
        <v>0</v>
      </c>
      <c r="I74" s="439">
        <v>0</v>
      </c>
      <c r="J74" s="440">
        <v>0</v>
      </c>
      <c r="K74" s="441">
        <v>0</v>
      </c>
      <c r="L74" s="441">
        <v>0</v>
      </c>
      <c r="M74" s="441">
        <v>0</v>
      </c>
      <c r="N74" s="441">
        <v>0</v>
      </c>
      <c r="O74" s="441">
        <v>0</v>
      </c>
      <c r="P74" s="441">
        <v>0</v>
      </c>
      <c r="Q74" s="442">
        <v>0</v>
      </c>
      <c r="S74" s="450"/>
    </row>
    <row r="75" spans="1:19" s="458" customFormat="1" x14ac:dyDescent="0.25">
      <c r="A75" s="447">
        <v>68</v>
      </c>
      <c r="B75" s="461" t="s">
        <v>545</v>
      </c>
      <c r="C75" s="449"/>
      <c r="D75" s="439">
        <v>0</v>
      </c>
      <c r="E75" s="439">
        <v>0</v>
      </c>
      <c r="F75" s="439">
        <v>0</v>
      </c>
      <c r="G75" s="439">
        <v>0</v>
      </c>
      <c r="H75" s="439">
        <v>0</v>
      </c>
      <c r="I75" s="439">
        <v>0</v>
      </c>
      <c r="J75" s="440">
        <v>0</v>
      </c>
      <c r="K75" s="441">
        <v>0</v>
      </c>
      <c r="L75" s="441">
        <v>0</v>
      </c>
      <c r="M75" s="441">
        <v>0</v>
      </c>
      <c r="N75" s="441">
        <v>0</v>
      </c>
      <c r="O75" s="441">
        <v>0</v>
      </c>
      <c r="P75" s="441">
        <v>0</v>
      </c>
      <c r="Q75" s="442">
        <v>0</v>
      </c>
      <c r="S75" s="450"/>
    </row>
    <row r="76" spans="1:19" s="458" customFormat="1" ht="30" x14ac:dyDescent="0.25">
      <c r="A76" s="447">
        <v>69</v>
      </c>
      <c r="B76" s="451" t="s">
        <v>546</v>
      </c>
      <c r="C76" s="449"/>
      <c r="D76" s="439">
        <v>0</v>
      </c>
      <c r="E76" s="439">
        <v>0</v>
      </c>
      <c r="F76" s="439">
        <v>0</v>
      </c>
      <c r="G76" s="439">
        <v>0</v>
      </c>
      <c r="H76" s="439">
        <v>0</v>
      </c>
      <c r="I76" s="439">
        <v>0</v>
      </c>
      <c r="J76" s="440">
        <v>0</v>
      </c>
      <c r="K76" s="441">
        <v>0</v>
      </c>
      <c r="L76" s="441">
        <v>0</v>
      </c>
      <c r="M76" s="441">
        <v>0</v>
      </c>
      <c r="N76" s="441">
        <v>0</v>
      </c>
      <c r="O76" s="441">
        <v>0</v>
      </c>
      <c r="P76" s="441">
        <v>0</v>
      </c>
      <c r="Q76" s="442">
        <v>0</v>
      </c>
      <c r="S76" s="450"/>
    </row>
    <row r="77" spans="1:19" s="458" customFormat="1" ht="60" x14ac:dyDescent="0.25">
      <c r="A77" s="447">
        <v>70</v>
      </c>
      <c r="B77" s="451" t="s">
        <v>547</v>
      </c>
      <c r="C77" s="449"/>
      <c r="D77" s="439">
        <v>0</v>
      </c>
      <c r="E77" s="439">
        <v>0</v>
      </c>
      <c r="F77" s="439">
        <v>0</v>
      </c>
      <c r="G77" s="439">
        <v>0</v>
      </c>
      <c r="H77" s="439">
        <v>0</v>
      </c>
      <c r="I77" s="439">
        <v>0</v>
      </c>
      <c r="J77" s="440">
        <v>0</v>
      </c>
      <c r="K77" s="441">
        <v>0</v>
      </c>
      <c r="L77" s="441">
        <v>0</v>
      </c>
      <c r="M77" s="441">
        <v>0</v>
      </c>
      <c r="N77" s="441">
        <v>0</v>
      </c>
      <c r="O77" s="441">
        <v>0</v>
      </c>
      <c r="P77" s="441">
        <v>0</v>
      </c>
      <c r="Q77" s="442">
        <v>0</v>
      </c>
      <c r="S77" s="450"/>
    </row>
    <row r="78" spans="1:19" s="458" customFormat="1" ht="30" x14ac:dyDescent="0.25">
      <c r="A78" s="447">
        <v>71</v>
      </c>
      <c r="B78" s="451" t="s">
        <v>548</v>
      </c>
      <c r="C78" s="449"/>
      <c r="D78" s="439">
        <v>0</v>
      </c>
      <c r="E78" s="439">
        <v>0</v>
      </c>
      <c r="F78" s="439">
        <v>0</v>
      </c>
      <c r="G78" s="439">
        <v>0</v>
      </c>
      <c r="H78" s="439">
        <v>0</v>
      </c>
      <c r="I78" s="439">
        <v>0</v>
      </c>
      <c r="J78" s="440">
        <v>0</v>
      </c>
      <c r="K78" s="441">
        <v>0</v>
      </c>
      <c r="L78" s="441">
        <v>0</v>
      </c>
      <c r="M78" s="441">
        <v>0</v>
      </c>
      <c r="N78" s="441">
        <v>0</v>
      </c>
      <c r="O78" s="441">
        <v>0</v>
      </c>
      <c r="P78" s="441">
        <v>0</v>
      </c>
      <c r="Q78" s="442">
        <v>0</v>
      </c>
      <c r="S78" s="450"/>
    </row>
    <row r="79" spans="1:19" s="458" customFormat="1" x14ac:dyDescent="0.25">
      <c r="A79" s="447">
        <v>72</v>
      </c>
      <c r="B79" s="477" t="s">
        <v>549</v>
      </c>
      <c r="C79" s="449"/>
      <c r="D79" s="439">
        <v>0</v>
      </c>
      <c r="E79" s="439">
        <v>0</v>
      </c>
      <c r="F79" s="439">
        <v>0</v>
      </c>
      <c r="G79" s="439">
        <v>0</v>
      </c>
      <c r="H79" s="439">
        <v>14095.507</v>
      </c>
      <c r="I79" s="439">
        <v>0</v>
      </c>
      <c r="J79" s="440">
        <v>14095.507</v>
      </c>
      <c r="K79" s="441">
        <v>0</v>
      </c>
      <c r="L79" s="441">
        <v>0</v>
      </c>
      <c r="M79" s="441">
        <v>0</v>
      </c>
      <c r="N79" s="441">
        <v>16651.099000000002</v>
      </c>
      <c r="O79" s="441">
        <v>16651.099000000002</v>
      </c>
      <c r="P79" s="441">
        <v>0</v>
      </c>
      <c r="Q79" s="442">
        <v>16651.099000000002</v>
      </c>
      <c r="S79" s="450"/>
    </row>
    <row r="80" spans="1:19" s="458" customFormat="1" x14ac:dyDescent="0.25">
      <c r="A80" s="447">
        <v>73</v>
      </c>
      <c r="B80" s="451" t="s">
        <v>550</v>
      </c>
      <c r="C80" s="449"/>
      <c r="D80" s="439">
        <v>0</v>
      </c>
      <c r="E80" s="439">
        <v>0</v>
      </c>
      <c r="F80" s="439">
        <v>0</v>
      </c>
      <c r="G80" s="439">
        <v>0</v>
      </c>
      <c r="H80" s="439">
        <v>0</v>
      </c>
      <c r="I80" s="439">
        <v>0</v>
      </c>
      <c r="J80" s="440">
        <v>0</v>
      </c>
      <c r="K80" s="441">
        <v>0</v>
      </c>
      <c r="L80" s="441">
        <v>0</v>
      </c>
      <c r="M80" s="441">
        <v>0</v>
      </c>
      <c r="N80" s="441">
        <v>0</v>
      </c>
      <c r="O80" s="441">
        <v>0</v>
      </c>
      <c r="P80" s="441">
        <v>0</v>
      </c>
      <c r="Q80" s="442">
        <v>0</v>
      </c>
      <c r="S80" s="450"/>
    </row>
    <row r="81" spans="1:19" s="458" customFormat="1" x14ac:dyDescent="0.25">
      <c r="A81" s="447">
        <v>74</v>
      </c>
      <c r="B81" s="451" t="s">
        <v>551</v>
      </c>
      <c r="C81" s="449"/>
      <c r="D81" s="439">
        <v>0</v>
      </c>
      <c r="E81" s="439">
        <v>0</v>
      </c>
      <c r="F81" s="439">
        <v>0</v>
      </c>
      <c r="G81" s="439">
        <v>0</v>
      </c>
      <c r="H81" s="439">
        <v>0</v>
      </c>
      <c r="I81" s="439">
        <v>0</v>
      </c>
      <c r="J81" s="440">
        <v>0</v>
      </c>
      <c r="K81" s="441">
        <v>0</v>
      </c>
      <c r="L81" s="441">
        <v>0</v>
      </c>
      <c r="M81" s="441">
        <v>0</v>
      </c>
      <c r="N81" s="441">
        <v>0</v>
      </c>
      <c r="O81" s="441">
        <v>0</v>
      </c>
      <c r="P81" s="441">
        <v>0</v>
      </c>
      <c r="Q81" s="442">
        <v>0</v>
      </c>
      <c r="S81" s="450"/>
    </row>
    <row r="82" spans="1:19" s="458" customFormat="1" x14ac:dyDescent="0.25">
      <c r="A82" s="447">
        <v>75</v>
      </c>
      <c r="B82" s="451" t="s">
        <v>241</v>
      </c>
      <c r="C82" s="449"/>
      <c r="D82" s="439">
        <v>0</v>
      </c>
      <c r="E82" s="439">
        <v>0</v>
      </c>
      <c r="F82" s="439">
        <v>0</v>
      </c>
      <c r="G82" s="439">
        <v>0</v>
      </c>
      <c r="H82" s="439">
        <v>0</v>
      </c>
      <c r="I82" s="439">
        <v>0</v>
      </c>
      <c r="J82" s="440">
        <v>0</v>
      </c>
      <c r="K82" s="441">
        <v>0</v>
      </c>
      <c r="L82" s="441">
        <v>0</v>
      </c>
      <c r="M82" s="441">
        <v>0</v>
      </c>
      <c r="N82" s="441">
        <v>0</v>
      </c>
      <c r="O82" s="441">
        <v>0</v>
      </c>
      <c r="P82" s="441">
        <v>0</v>
      </c>
      <c r="Q82" s="442">
        <v>0</v>
      </c>
      <c r="S82" s="450"/>
    </row>
    <row r="83" spans="1:19" s="458" customFormat="1" ht="30" x14ac:dyDescent="0.25">
      <c r="A83" s="447">
        <v>76</v>
      </c>
      <c r="B83" s="451" t="s">
        <v>552</v>
      </c>
      <c r="C83" s="449"/>
      <c r="D83" s="439">
        <v>0</v>
      </c>
      <c r="E83" s="439">
        <v>0</v>
      </c>
      <c r="F83" s="439">
        <v>0</v>
      </c>
      <c r="G83" s="439">
        <v>0</v>
      </c>
      <c r="H83" s="439">
        <v>175850.42499999999</v>
      </c>
      <c r="I83" s="439">
        <v>0</v>
      </c>
      <c r="J83" s="440">
        <v>175850.42499999999</v>
      </c>
      <c r="K83" s="441">
        <v>0</v>
      </c>
      <c r="L83" s="441">
        <v>0</v>
      </c>
      <c r="M83" s="441">
        <v>0</v>
      </c>
      <c r="N83" s="441">
        <v>7.7649999999999997</v>
      </c>
      <c r="O83" s="441">
        <v>7.7649999999999997</v>
      </c>
      <c r="P83" s="441">
        <v>0</v>
      </c>
      <c r="Q83" s="442">
        <v>7.7649999999999997</v>
      </c>
      <c r="S83" s="450"/>
    </row>
    <row r="84" spans="1:19" s="458" customFormat="1" ht="30" x14ac:dyDescent="0.25">
      <c r="A84" s="447">
        <v>77</v>
      </c>
      <c r="B84" s="451" t="s">
        <v>462</v>
      </c>
      <c r="C84" s="449"/>
      <c r="D84" s="439">
        <v>0</v>
      </c>
      <c r="E84" s="439">
        <v>0</v>
      </c>
      <c r="F84" s="439">
        <v>0</v>
      </c>
      <c r="G84" s="439">
        <v>0</v>
      </c>
      <c r="H84" s="439">
        <v>150.25200000000001</v>
      </c>
      <c r="I84" s="439">
        <v>0</v>
      </c>
      <c r="J84" s="440">
        <v>150.25200000000001</v>
      </c>
      <c r="K84" s="441">
        <v>0</v>
      </c>
      <c r="L84" s="441">
        <v>0</v>
      </c>
      <c r="M84" s="441">
        <v>0</v>
      </c>
      <c r="N84" s="441">
        <v>51035.883999999998</v>
      </c>
      <c r="O84" s="441">
        <v>51035.883999999998</v>
      </c>
      <c r="P84" s="441">
        <v>0</v>
      </c>
      <c r="Q84" s="442">
        <v>51035.883999999998</v>
      </c>
      <c r="S84" s="450"/>
    </row>
    <row r="85" spans="1:19" s="458" customFormat="1" x14ac:dyDescent="0.25">
      <c r="A85" s="447">
        <v>78</v>
      </c>
      <c r="B85" s="451" t="s">
        <v>463</v>
      </c>
      <c r="C85" s="449"/>
      <c r="D85" s="439">
        <v>0</v>
      </c>
      <c r="E85" s="439">
        <v>0</v>
      </c>
      <c r="F85" s="439">
        <v>0</v>
      </c>
      <c r="G85" s="439">
        <v>0</v>
      </c>
      <c r="H85" s="439">
        <v>0</v>
      </c>
      <c r="I85" s="439">
        <v>0</v>
      </c>
      <c r="J85" s="440">
        <v>0</v>
      </c>
      <c r="K85" s="441">
        <v>0</v>
      </c>
      <c r="L85" s="441">
        <v>0</v>
      </c>
      <c r="M85" s="441">
        <v>0</v>
      </c>
      <c r="N85" s="441">
        <v>33648</v>
      </c>
      <c r="O85" s="441">
        <v>33648</v>
      </c>
      <c r="P85" s="441">
        <v>0</v>
      </c>
      <c r="Q85" s="442">
        <v>33648</v>
      </c>
      <c r="S85" s="450"/>
    </row>
    <row r="86" spans="1:19" s="458" customFormat="1" x14ac:dyDescent="0.25">
      <c r="A86" s="447">
        <v>79</v>
      </c>
      <c r="B86" s="451" t="s">
        <v>464</v>
      </c>
      <c r="C86" s="449"/>
      <c r="D86" s="439">
        <v>0</v>
      </c>
      <c r="E86" s="439">
        <v>0</v>
      </c>
      <c r="F86" s="439">
        <v>0</v>
      </c>
      <c r="G86" s="439">
        <v>0</v>
      </c>
      <c r="H86" s="439">
        <v>0</v>
      </c>
      <c r="I86" s="439">
        <v>0</v>
      </c>
      <c r="J86" s="440">
        <v>0</v>
      </c>
      <c r="K86" s="441">
        <v>0</v>
      </c>
      <c r="L86" s="441">
        <v>0</v>
      </c>
      <c r="M86" s="441">
        <v>0</v>
      </c>
      <c r="N86" s="441">
        <v>5400</v>
      </c>
      <c r="O86" s="441">
        <v>5400</v>
      </c>
      <c r="P86" s="441">
        <v>0</v>
      </c>
      <c r="Q86" s="442">
        <v>5400</v>
      </c>
      <c r="S86" s="450"/>
    </row>
    <row r="87" spans="1:19" s="458" customFormat="1" x14ac:dyDescent="0.25">
      <c r="A87" s="447">
        <v>80</v>
      </c>
      <c r="B87" s="451" t="s">
        <v>465</v>
      </c>
      <c r="C87" s="449"/>
      <c r="D87" s="439">
        <v>0</v>
      </c>
      <c r="E87" s="439">
        <v>0</v>
      </c>
      <c r="F87" s="439">
        <v>0</v>
      </c>
      <c r="G87" s="439">
        <v>0</v>
      </c>
      <c r="H87" s="439">
        <v>0</v>
      </c>
      <c r="I87" s="439">
        <v>0</v>
      </c>
      <c r="J87" s="440">
        <v>0</v>
      </c>
      <c r="K87" s="441">
        <v>0</v>
      </c>
      <c r="L87" s="441">
        <v>0</v>
      </c>
      <c r="M87" s="441">
        <v>0</v>
      </c>
      <c r="N87" s="441">
        <v>8160</v>
      </c>
      <c r="O87" s="441">
        <v>8160</v>
      </c>
      <c r="P87" s="441">
        <v>0</v>
      </c>
      <c r="Q87" s="442">
        <v>8160</v>
      </c>
      <c r="S87" s="450"/>
    </row>
    <row r="88" spans="1:19" s="458" customFormat="1" x14ac:dyDescent="0.25">
      <c r="A88" s="447">
        <v>81</v>
      </c>
      <c r="B88" s="451" t="s">
        <v>467</v>
      </c>
      <c r="C88" s="449"/>
      <c r="D88" s="439">
        <v>0</v>
      </c>
      <c r="E88" s="439">
        <v>0</v>
      </c>
      <c r="F88" s="439">
        <v>0</v>
      </c>
      <c r="G88" s="439">
        <v>0</v>
      </c>
      <c r="H88" s="439">
        <v>123.9</v>
      </c>
      <c r="I88" s="439">
        <v>0</v>
      </c>
      <c r="J88" s="440">
        <v>123.9</v>
      </c>
      <c r="K88" s="441">
        <v>0</v>
      </c>
      <c r="L88" s="441">
        <v>0</v>
      </c>
      <c r="M88" s="441">
        <v>0</v>
      </c>
      <c r="N88" s="441">
        <v>0</v>
      </c>
      <c r="O88" s="441">
        <v>0</v>
      </c>
      <c r="P88" s="441">
        <v>0</v>
      </c>
      <c r="Q88" s="442">
        <v>0</v>
      </c>
      <c r="S88" s="450"/>
    </row>
    <row r="89" spans="1:19" s="458" customFormat="1" x14ac:dyDescent="0.25">
      <c r="A89" s="447">
        <v>82</v>
      </c>
      <c r="B89" s="451" t="s">
        <v>468</v>
      </c>
      <c r="C89" s="449"/>
      <c r="D89" s="439">
        <v>0</v>
      </c>
      <c r="E89" s="439">
        <v>0</v>
      </c>
      <c r="F89" s="439">
        <v>0</v>
      </c>
      <c r="G89" s="439">
        <v>0</v>
      </c>
      <c r="H89" s="439">
        <v>104</v>
      </c>
      <c r="I89" s="439">
        <v>0</v>
      </c>
      <c r="J89" s="440">
        <v>104</v>
      </c>
      <c r="K89" s="441">
        <v>0</v>
      </c>
      <c r="L89" s="441">
        <v>0</v>
      </c>
      <c r="M89" s="441">
        <v>0</v>
      </c>
      <c r="N89" s="441">
        <v>0</v>
      </c>
      <c r="O89" s="441">
        <v>0</v>
      </c>
      <c r="P89" s="441">
        <v>0</v>
      </c>
      <c r="Q89" s="442">
        <v>0</v>
      </c>
      <c r="S89" s="450"/>
    </row>
    <row r="90" spans="1:19" s="458" customFormat="1" x14ac:dyDescent="0.25">
      <c r="A90" s="447">
        <v>83</v>
      </c>
      <c r="B90" s="451" t="s">
        <v>469</v>
      </c>
      <c r="C90" s="449"/>
      <c r="D90" s="439">
        <v>0</v>
      </c>
      <c r="E90" s="439">
        <v>0</v>
      </c>
      <c r="F90" s="439">
        <v>0</v>
      </c>
      <c r="G90" s="439">
        <v>0</v>
      </c>
      <c r="H90" s="439">
        <v>6260</v>
      </c>
      <c r="I90" s="439">
        <v>0</v>
      </c>
      <c r="J90" s="440">
        <v>6260</v>
      </c>
      <c r="K90" s="441">
        <v>0</v>
      </c>
      <c r="L90" s="441">
        <v>0</v>
      </c>
      <c r="M90" s="441">
        <v>0</v>
      </c>
      <c r="N90" s="441">
        <v>0</v>
      </c>
      <c r="O90" s="441">
        <v>0</v>
      </c>
      <c r="P90" s="441">
        <v>0</v>
      </c>
      <c r="Q90" s="442">
        <v>0</v>
      </c>
      <c r="S90" s="450"/>
    </row>
    <row r="91" spans="1:19" s="458" customFormat="1" x14ac:dyDescent="0.25">
      <c r="A91" s="447">
        <v>84</v>
      </c>
      <c r="B91" s="451" t="s">
        <v>470</v>
      </c>
      <c r="C91" s="449"/>
      <c r="D91" s="439">
        <v>0</v>
      </c>
      <c r="E91" s="439">
        <v>0</v>
      </c>
      <c r="F91" s="439">
        <v>0</v>
      </c>
      <c r="G91" s="439">
        <v>0</v>
      </c>
      <c r="H91" s="439">
        <v>87.5</v>
      </c>
      <c r="I91" s="439">
        <v>0</v>
      </c>
      <c r="J91" s="440">
        <v>87.5</v>
      </c>
      <c r="K91" s="441">
        <v>0</v>
      </c>
      <c r="L91" s="441">
        <v>0</v>
      </c>
      <c r="M91" s="441">
        <v>0</v>
      </c>
      <c r="N91" s="441">
        <v>0</v>
      </c>
      <c r="O91" s="441">
        <v>0</v>
      </c>
      <c r="P91" s="441">
        <v>0</v>
      </c>
      <c r="Q91" s="442">
        <v>0</v>
      </c>
      <c r="S91" s="450"/>
    </row>
    <row r="92" spans="1:19" s="458" customFormat="1" x14ac:dyDescent="0.25">
      <c r="A92" s="447">
        <v>85</v>
      </c>
      <c r="B92" s="451" t="s">
        <v>471</v>
      </c>
      <c r="C92" s="449"/>
      <c r="D92" s="439">
        <v>0</v>
      </c>
      <c r="E92" s="439">
        <v>0</v>
      </c>
      <c r="F92" s="439">
        <v>0</v>
      </c>
      <c r="G92" s="439">
        <v>0</v>
      </c>
      <c r="H92" s="439">
        <v>0</v>
      </c>
      <c r="I92" s="439">
        <v>0</v>
      </c>
      <c r="J92" s="440">
        <v>0</v>
      </c>
      <c r="K92" s="441">
        <v>0</v>
      </c>
      <c r="L92" s="441">
        <v>0</v>
      </c>
      <c r="M92" s="441">
        <v>0</v>
      </c>
      <c r="N92" s="441">
        <v>3650.28</v>
      </c>
      <c r="O92" s="441">
        <v>3650.28</v>
      </c>
      <c r="P92" s="441">
        <v>0</v>
      </c>
      <c r="Q92" s="442">
        <v>3650.28</v>
      </c>
      <c r="S92" s="450"/>
    </row>
    <row r="93" spans="1:19" ht="30" x14ac:dyDescent="0.25">
      <c r="A93" s="436">
        <v>86</v>
      </c>
      <c r="B93" s="437" t="s">
        <v>553</v>
      </c>
      <c r="C93" s="438"/>
      <c r="D93" s="439">
        <v>79112.615000000005</v>
      </c>
      <c r="E93" s="439">
        <v>20759.187000000002</v>
      </c>
      <c r="F93" s="439">
        <v>16606.030999999999</v>
      </c>
      <c r="G93" s="439">
        <v>4741.4070000000002</v>
      </c>
      <c r="H93" s="439">
        <v>0</v>
      </c>
      <c r="I93" s="439">
        <v>66163.808000000005</v>
      </c>
      <c r="J93" s="440">
        <v>187383.04800000001</v>
      </c>
      <c r="K93" s="441">
        <v>0</v>
      </c>
      <c r="L93" s="441">
        <v>0</v>
      </c>
      <c r="M93" s="441">
        <v>0</v>
      </c>
      <c r="N93" s="441">
        <v>0</v>
      </c>
      <c r="O93" s="441">
        <v>0</v>
      </c>
      <c r="P93" s="441">
        <v>0</v>
      </c>
      <c r="Q93" s="442">
        <v>0</v>
      </c>
    </row>
    <row r="94" spans="1:19" ht="30" x14ac:dyDescent="0.25">
      <c r="A94" s="436">
        <v>87</v>
      </c>
      <c r="B94" s="437" t="s">
        <v>554</v>
      </c>
      <c r="C94" s="438"/>
      <c r="D94" s="439">
        <v>0</v>
      </c>
      <c r="E94" s="439">
        <v>0</v>
      </c>
      <c r="F94" s="439">
        <v>0</v>
      </c>
      <c r="G94" s="439">
        <v>0</v>
      </c>
      <c r="H94" s="439">
        <v>0</v>
      </c>
      <c r="I94" s="439">
        <v>0</v>
      </c>
      <c r="J94" s="440">
        <v>0</v>
      </c>
      <c r="K94" s="441">
        <v>0</v>
      </c>
      <c r="L94" s="441">
        <v>0</v>
      </c>
      <c r="M94" s="441">
        <v>0</v>
      </c>
      <c r="N94" s="441">
        <v>0</v>
      </c>
      <c r="O94" s="441">
        <v>0</v>
      </c>
      <c r="P94" s="441">
        <v>0</v>
      </c>
      <c r="Q94" s="442">
        <v>0</v>
      </c>
    </row>
    <row r="95" spans="1:19" s="466" customFormat="1" x14ac:dyDescent="0.25">
      <c r="A95" s="453">
        <v>88</v>
      </c>
      <c r="B95" s="454" t="s">
        <v>555</v>
      </c>
      <c r="C95" s="474">
        <v>0</v>
      </c>
      <c r="D95" s="474">
        <v>79112.615000000005</v>
      </c>
      <c r="E95" s="474">
        <v>20759.187000000002</v>
      </c>
      <c r="F95" s="474">
        <v>16606.030999999999</v>
      </c>
      <c r="G95" s="474">
        <v>4741.4070000000002</v>
      </c>
      <c r="H95" s="474">
        <v>251305.24900000001</v>
      </c>
      <c r="I95" s="474">
        <v>66163.808000000005</v>
      </c>
      <c r="J95" s="474">
        <v>438688.29700000002</v>
      </c>
      <c r="K95" s="474">
        <v>0</v>
      </c>
      <c r="L95" s="474">
        <v>0</v>
      </c>
      <c r="M95" s="474">
        <v>0</v>
      </c>
      <c r="N95" s="474">
        <v>118553.02799999999</v>
      </c>
      <c r="O95" s="474">
        <v>118553.02799999999</v>
      </c>
      <c r="P95" s="474">
        <v>0</v>
      </c>
      <c r="Q95" s="474">
        <v>118553.02799999999</v>
      </c>
      <c r="S95" s="423"/>
    </row>
    <row r="96" spans="1:19" s="466" customFormat="1" x14ac:dyDescent="0.25">
      <c r="A96" s="453">
        <v>89</v>
      </c>
      <c r="B96" s="454" t="s">
        <v>556</v>
      </c>
      <c r="C96" s="474">
        <v>0</v>
      </c>
      <c r="D96" s="474">
        <v>83976.49500000001</v>
      </c>
      <c r="E96" s="474">
        <v>23170.765000000003</v>
      </c>
      <c r="F96" s="474">
        <v>16710.628000000001</v>
      </c>
      <c r="G96" s="474">
        <v>4809.8780000000006</v>
      </c>
      <c r="H96" s="474">
        <v>684390.87700000009</v>
      </c>
      <c r="I96" s="474">
        <v>66165.217000000004</v>
      </c>
      <c r="J96" s="474">
        <v>879223.86</v>
      </c>
      <c r="K96" s="474">
        <v>6483.1798200000003</v>
      </c>
      <c r="L96" s="474">
        <v>694.11977000000002</v>
      </c>
      <c r="M96" s="474">
        <v>250</v>
      </c>
      <c r="N96" s="474">
        <v>265370.36300000001</v>
      </c>
      <c r="O96" s="474">
        <v>266064.48277</v>
      </c>
      <c r="P96" s="474">
        <v>0</v>
      </c>
      <c r="Q96" s="474">
        <v>272797.66258999996</v>
      </c>
      <c r="S96" s="423"/>
    </row>
    <row r="97" spans="1:19" s="466" customFormat="1" x14ac:dyDescent="0.25">
      <c r="A97" s="453">
        <v>90</v>
      </c>
      <c r="B97" s="454" t="s">
        <v>557</v>
      </c>
      <c r="C97" s="474"/>
      <c r="D97" s="474">
        <v>0</v>
      </c>
      <c r="E97" s="474">
        <v>0</v>
      </c>
      <c r="F97" s="474">
        <v>0</v>
      </c>
      <c r="G97" s="474">
        <v>0</v>
      </c>
      <c r="H97" s="474">
        <v>0</v>
      </c>
      <c r="I97" s="474">
        <v>0</v>
      </c>
      <c r="J97" s="474"/>
      <c r="K97" s="474">
        <v>0</v>
      </c>
      <c r="L97" s="474">
        <v>0</v>
      </c>
      <c r="M97" s="474">
        <v>0</v>
      </c>
      <c r="N97" s="474">
        <v>0</v>
      </c>
      <c r="O97" s="474">
        <v>0</v>
      </c>
      <c r="P97" s="474">
        <v>0</v>
      </c>
      <c r="Q97" s="474">
        <v>0</v>
      </c>
      <c r="S97" s="423"/>
    </row>
    <row r="98" spans="1:19" x14ac:dyDescent="0.25">
      <c r="A98" s="436">
        <v>91</v>
      </c>
      <c r="B98" s="437" t="s">
        <v>558</v>
      </c>
      <c r="C98" s="438"/>
      <c r="D98" s="439">
        <v>0</v>
      </c>
      <c r="E98" s="439">
        <v>0</v>
      </c>
      <c r="F98" s="439">
        <v>0</v>
      </c>
      <c r="G98" s="439">
        <v>0</v>
      </c>
      <c r="H98" s="439">
        <v>77127.762000000002</v>
      </c>
      <c r="I98" s="439">
        <v>0</v>
      </c>
      <c r="J98" s="440">
        <v>77127.762000000002</v>
      </c>
      <c r="K98" s="441">
        <v>0</v>
      </c>
      <c r="L98" s="441">
        <v>0</v>
      </c>
      <c r="M98" s="441">
        <v>0</v>
      </c>
      <c r="N98" s="441">
        <v>0</v>
      </c>
      <c r="O98" s="441">
        <v>0</v>
      </c>
      <c r="P98" s="441">
        <v>0</v>
      </c>
      <c r="Q98" s="442">
        <v>0</v>
      </c>
    </row>
    <row r="99" spans="1:19" x14ac:dyDescent="0.25">
      <c r="A99" s="436">
        <v>92</v>
      </c>
      <c r="B99" s="437" t="s">
        <v>559</v>
      </c>
      <c r="C99" s="438"/>
      <c r="D99" s="439">
        <v>0</v>
      </c>
      <c r="E99" s="439">
        <v>0</v>
      </c>
      <c r="F99" s="439">
        <v>0</v>
      </c>
      <c r="G99" s="439">
        <v>0</v>
      </c>
      <c r="H99" s="439">
        <v>0</v>
      </c>
      <c r="I99" s="439">
        <v>0</v>
      </c>
      <c r="J99" s="440">
        <v>0</v>
      </c>
      <c r="K99" s="441">
        <v>0</v>
      </c>
      <c r="L99" s="441">
        <v>0</v>
      </c>
      <c r="M99" s="441">
        <v>0</v>
      </c>
      <c r="N99" s="441">
        <v>0</v>
      </c>
      <c r="O99" s="441">
        <v>0</v>
      </c>
      <c r="P99" s="441">
        <v>0</v>
      </c>
      <c r="Q99" s="442">
        <v>0</v>
      </c>
    </row>
    <row r="100" spans="1:19" x14ac:dyDescent="0.25">
      <c r="A100" s="436">
        <v>93</v>
      </c>
      <c r="B100" s="478" t="s">
        <v>560</v>
      </c>
      <c r="C100" s="438"/>
      <c r="D100" s="439">
        <v>0</v>
      </c>
      <c r="E100" s="439">
        <v>0</v>
      </c>
      <c r="F100" s="439">
        <v>0</v>
      </c>
      <c r="G100" s="439">
        <v>0</v>
      </c>
      <c r="H100" s="439">
        <v>58201.942000000003</v>
      </c>
      <c r="I100" s="439">
        <v>0</v>
      </c>
      <c r="J100" s="440">
        <v>58201.942000000003</v>
      </c>
      <c r="K100" s="441">
        <v>0</v>
      </c>
      <c r="L100" s="441">
        <v>0</v>
      </c>
      <c r="M100" s="441">
        <v>0</v>
      </c>
      <c r="N100" s="441">
        <v>0</v>
      </c>
      <c r="O100" s="441">
        <v>0</v>
      </c>
      <c r="P100" s="441">
        <v>0</v>
      </c>
      <c r="Q100" s="442">
        <v>0</v>
      </c>
    </row>
    <row r="101" spans="1:19" x14ac:dyDescent="0.25">
      <c r="A101" s="436">
        <v>94</v>
      </c>
      <c r="B101" s="437" t="s">
        <v>561</v>
      </c>
      <c r="C101" s="438"/>
      <c r="D101" s="439">
        <v>0</v>
      </c>
      <c r="E101" s="439">
        <v>0</v>
      </c>
      <c r="F101" s="439">
        <v>0</v>
      </c>
      <c r="G101" s="439">
        <v>0</v>
      </c>
      <c r="H101" s="439">
        <v>0</v>
      </c>
      <c r="I101" s="439">
        <v>0</v>
      </c>
      <c r="J101" s="440">
        <v>0</v>
      </c>
      <c r="K101" s="441">
        <v>0</v>
      </c>
      <c r="L101" s="441">
        <v>0</v>
      </c>
      <c r="M101" s="441">
        <v>0</v>
      </c>
      <c r="N101" s="441">
        <v>0</v>
      </c>
      <c r="O101" s="441">
        <v>0</v>
      </c>
      <c r="P101" s="441">
        <v>0</v>
      </c>
      <c r="Q101" s="442">
        <v>0</v>
      </c>
    </row>
    <row r="102" spans="1:19" x14ac:dyDescent="0.25">
      <c r="A102" s="436">
        <v>95</v>
      </c>
      <c r="B102" s="437" t="s">
        <v>562</v>
      </c>
      <c r="C102" s="438"/>
      <c r="D102" s="439">
        <v>0</v>
      </c>
      <c r="E102" s="439">
        <v>0</v>
      </c>
      <c r="F102" s="439">
        <v>0</v>
      </c>
      <c r="G102" s="439">
        <v>0</v>
      </c>
      <c r="H102" s="439">
        <v>0</v>
      </c>
      <c r="I102" s="439">
        <v>0</v>
      </c>
      <c r="J102" s="440">
        <v>0</v>
      </c>
      <c r="K102" s="441">
        <v>0</v>
      </c>
      <c r="L102" s="441">
        <v>0</v>
      </c>
      <c r="M102" s="441">
        <v>0</v>
      </c>
      <c r="N102" s="441">
        <v>0</v>
      </c>
      <c r="O102" s="441">
        <v>0</v>
      </c>
      <c r="P102" s="441">
        <v>0</v>
      </c>
      <c r="Q102" s="442">
        <v>0</v>
      </c>
    </row>
    <row r="103" spans="1:19" x14ac:dyDescent="0.25">
      <c r="A103" s="436">
        <v>96</v>
      </c>
      <c r="B103" s="437" t="s">
        <v>563</v>
      </c>
      <c r="C103" s="438"/>
      <c r="D103" s="439">
        <v>0</v>
      </c>
      <c r="E103" s="439">
        <v>0</v>
      </c>
      <c r="F103" s="439">
        <v>0</v>
      </c>
      <c r="G103" s="439">
        <v>0</v>
      </c>
      <c r="H103" s="439">
        <v>0</v>
      </c>
      <c r="I103" s="439">
        <v>0</v>
      </c>
      <c r="J103" s="440">
        <v>0</v>
      </c>
      <c r="K103" s="441">
        <v>0</v>
      </c>
      <c r="L103" s="441">
        <v>0</v>
      </c>
      <c r="M103" s="441">
        <v>0</v>
      </c>
      <c r="N103" s="441">
        <v>0</v>
      </c>
      <c r="O103" s="441">
        <v>0</v>
      </c>
      <c r="P103" s="441">
        <v>0</v>
      </c>
      <c r="Q103" s="442">
        <v>0</v>
      </c>
    </row>
    <row r="104" spans="1:19" x14ac:dyDescent="0.25">
      <c r="A104" s="436">
        <v>97</v>
      </c>
      <c r="B104" s="437" t="s">
        <v>564</v>
      </c>
      <c r="C104" s="438"/>
      <c r="D104" s="439">
        <v>0</v>
      </c>
      <c r="E104" s="439">
        <v>0</v>
      </c>
      <c r="F104" s="439">
        <v>0</v>
      </c>
      <c r="G104" s="439">
        <v>0</v>
      </c>
      <c r="H104" s="439">
        <v>0</v>
      </c>
      <c r="I104" s="439">
        <v>0</v>
      </c>
      <c r="J104" s="440">
        <v>0</v>
      </c>
      <c r="K104" s="441">
        <v>0</v>
      </c>
      <c r="L104" s="441">
        <v>0</v>
      </c>
      <c r="M104" s="441">
        <v>0</v>
      </c>
      <c r="N104" s="441">
        <v>0</v>
      </c>
      <c r="O104" s="441">
        <v>0</v>
      </c>
      <c r="P104" s="441">
        <v>0</v>
      </c>
      <c r="Q104" s="442">
        <v>0</v>
      </c>
    </row>
    <row r="105" spans="1:19" x14ac:dyDescent="0.25">
      <c r="A105" s="436">
        <v>98</v>
      </c>
      <c r="B105" s="437" t="s">
        <v>565</v>
      </c>
      <c r="C105" s="438"/>
      <c r="D105" s="439">
        <v>0</v>
      </c>
      <c r="E105" s="439">
        <v>0</v>
      </c>
      <c r="F105" s="439">
        <v>0</v>
      </c>
      <c r="G105" s="439">
        <v>0</v>
      </c>
      <c r="H105" s="439">
        <v>0</v>
      </c>
      <c r="I105" s="439">
        <v>0</v>
      </c>
      <c r="J105" s="440">
        <v>0</v>
      </c>
      <c r="K105" s="441">
        <v>0</v>
      </c>
      <c r="L105" s="441">
        <v>0</v>
      </c>
      <c r="M105" s="441">
        <v>0</v>
      </c>
      <c r="N105" s="441">
        <v>0</v>
      </c>
      <c r="O105" s="441">
        <v>0</v>
      </c>
      <c r="P105" s="441">
        <v>0</v>
      </c>
      <c r="Q105" s="442">
        <v>0</v>
      </c>
    </row>
    <row r="106" spans="1:19" x14ac:dyDescent="0.25">
      <c r="A106" s="436">
        <v>99</v>
      </c>
      <c r="B106" s="437" t="s">
        <v>566</v>
      </c>
      <c r="C106" s="438"/>
      <c r="D106" s="439">
        <v>0</v>
      </c>
      <c r="E106" s="439">
        <v>0</v>
      </c>
      <c r="F106" s="439">
        <v>0</v>
      </c>
      <c r="G106" s="439">
        <v>0</v>
      </c>
      <c r="H106" s="439">
        <v>0</v>
      </c>
      <c r="I106" s="439">
        <v>0</v>
      </c>
      <c r="J106" s="440">
        <v>0</v>
      </c>
      <c r="K106" s="441">
        <v>0</v>
      </c>
      <c r="L106" s="441">
        <v>0</v>
      </c>
      <c r="M106" s="441">
        <v>0</v>
      </c>
      <c r="N106" s="441">
        <v>0</v>
      </c>
      <c r="O106" s="441">
        <v>0</v>
      </c>
      <c r="P106" s="441">
        <v>0</v>
      </c>
      <c r="Q106" s="442">
        <v>0</v>
      </c>
    </row>
    <row r="107" spans="1:19" x14ac:dyDescent="0.25">
      <c r="A107" s="436">
        <v>100</v>
      </c>
      <c r="B107" s="437" t="s">
        <v>567</v>
      </c>
      <c r="C107" s="438"/>
      <c r="D107" s="439">
        <v>0</v>
      </c>
      <c r="E107" s="439">
        <v>0</v>
      </c>
      <c r="F107" s="439">
        <v>0</v>
      </c>
      <c r="G107" s="439">
        <v>0</v>
      </c>
      <c r="H107" s="439">
        <v>633.00199999999984</v>
      </c>
      <c r="I107" s="439">
        <v>0</v>
      </c>
      <c r="J107" s="440">
        <v>633.00199999999984</v>
      </c>
      <c r="K107" s="441">
        <v>0</v>
      </c>
      <c r="L107" s="441">
        <v>0</v>
      </c>
      <c r="M107" s="441">
        <v>0</v>
      </c>
      <c r="N107" s="441">
        <v>0</v>
      </c>
      <c r="O107" s="441">
        <v>0</v>
      </c>
      <c r="P107" s="441">
        <v>0</v>
      </c>
      <c r="Q107" s="442">
        <v>0</v>
      </c>
    </row>
    <row r="108" spans="1:19" s="466" customFormat="1" x14ac:dyDescent="0.25">
      <c r="A108" s="453">
        <v>101</v>
      </c>
      <c r="B108" s="454" t="s">
        <v>568</v>
      </c>
      <c r="C108" s="474">
        <v>0</v>
      </c>
      <c r="D108" s="474">
        <v>0</v>
      </c>
      <c r="E108" s="474">
        <v>0</v>
      </c>
      <c r="F108" s="474">
        <v>0</v>
      </c>
      <c r="G108" s="474">
        <v>0</v>
      </c>
      <c r="H108" s="474">
        <v>135962.70600000001</v>
      </c>
      <c r="I108" s="474">
        <v>0</v>
      </c>
      <c r="J108" s="474">
        <v>135962.70600000001</v>
      </c>
      <c r="K108" s="474">
        <v>0</v>
      </c>
      <c r="L108" s="474">
        <v>0</v>
      </c>
      <c r="M108" s="474">
        <v>0</v>
      </c>
      <c r="N108" s="474">
        <v>0</v>
      </c>
      <c r="O108" s="474">
        <v>0</v>
      </c>
      <c r="P108" s="474">
        <v>0</v>
      </c>
      <c r="Q108" s="474">
        <v>0</v>
      </c>
      <c r="S108" s="423"/>
    </row>
    <row r="109" spans="1:19" s="466" customFormat="1" x14ac:dyDescent="0.25">
      <c r="A109" s="453">
        <v>102</v>
      </c>
      <c r="B109" s="454" t="s">
        <v>569</v>
      </c>
      <c r="C109" s="474">
        <v>0</v>
      </c>
      <c r="D109" s="474">
        <v>83976.49500000001</v>
      </c>
      <c r="E109" s="474">
        <v>23170.765000000003</v>
      </c>
      <c r="F109" s="474">
        <v>16710.628000000001</v>
      </c>
      <c r="G109" s="474">
        <v>4809.8780000000006</v>
      </c>
      <c r="H109" s="474">
        <v>820353.5830000001</v>
      </c>
      <c r="I109" s="474">
        <v>66165.217000000004</v>
      </c>
      <c r="J109" s="474">
        <v>1015186.566</v>
      </c>
      <c r="K109" s="474">
        <v>6483.1798200000003</v>
      </c>
      <c r="L109" s="474">
        <v>694.11977000000002</v>
      </c>
      <c r="M109" s="474">
        <v>250</v>
      </c>
      <c r="N109" s="474">
        <v>265370.36300000001</v>
      </c>
      <c r="O109" s="474">
        <v>266064.48277</v>
      </c>
      <c r="P109" s="474">
        <v>0</v>
      </c>
      <c r="Q109" s="474">
        <v>272797.66258999996</v>
      </c>
      <c r="R109" s="465"/>
      <c r="S109" s="423"/>
    </row>
    <row r="110" spans="1:19" x14ac:dyDescent="0.25">
      <c r="A110" s="479"/>
      <c r="S110" s="422"/>
    </row>
    <row r="111" spans="1:19" x14ac:dyDescent="0.25">
      <c r="B111"/>
      <c r="S111" s="422"/>
    </row>
    <row r="112" spans="1:19" x14ac:dyDescent="0.25">
      <c r="B112"/>
      <c r="D112" s="480">
        <v>83976.49500000001</v>
      </c>
      <c r="E112" s="480">
        <v>23170.765000000003</v>
      </c>
      <c r="F112" s="480">
        <v>16710.628000000001</v>
      </c>
      <c r="G112" s="480">
        <v>4809.8780000000006</v>
      </c>
      <c r="H112" s="480">
        <v>820353.58299999998</v>
      </c>
      <c r="I112" s="480">
        <v>66165.217000000004</v>
      </c>
      <c r="J112" s="481">
        <v>1015186.5659999999</v>
      </c>
      <c r="K112" s="421">
        <v>6483.1798200000003</v>
      </c>
      <c r="L112" s="482">
        <v>694.11977000000002</v>
      </c>
      <c r="M112" s="482">
        <v>250</v>
      </c>
      <c r="N112" s="482">
        <v>265370.36300000001</v>
      </c>
      <c r="O112" s="482"/>
      <c r="P112" s="421">
        <v>0</v>
      </c>
      <c r="Q112" s="465">
        <v>272797.66258999996</v>
      </c>
      <c r="S112" s="422"/>
    </row>
    <row r="113" spans="2:19" x14ac:dyDescent="0.25">
      <c r="B113" t="s">
        <v>570</v>
      </c>
      <c r="D113" s="480">
        <v>0</v>
      </c>
      <c r="E113" s="480">
        <v>0</v>
      </c>
      <c r="F113" s="480">
        <v>0</v>
      </c>
      <c r="G113" s="480">
        <v>0</v>
      </c>
      <c r="H113" s="480">
        <v>0</v>
      </c>
      <c r="I113" s="480">
        <v>0</v>
      </c>
      <c r="J113" s="480">
        <v>0</v>
      </c>
      <c r="K113" s="480">
        <v>0</v>
      </c>
      <c r="L113" s="480">
        <v>0</v>
      </c>
      <c r="M113" s="480">
        <v>0</v>
      </c>
      <c r="N113" s="480">
        <v>0</v>
      </c>
      <c r="O113" s="480"/>
      <c r="P113" s="480">
        <v>0</v>
      </c>
      <c r="Q113" s="480">
        <v>0</v>
      </c>
      <c r="S113" s="422"/>
    </row>
    <row r="114" spans="2:19" x14ac:dyDescent="0.25">
      <c r="S114" s="422"/>
    </row>
    <row r="115" spans="2:19" x14ac:dyDescent="0.25">
      <c r="S115" s="422"/>
    </row>
    <row r="116" spans="2:19" x14ac:dyDescent="0.25">
      <c r="S116" s="422"/>
    </row>
    <row r="117" spans="2:19" x14ac:dyDescent="0.25">
      <c r="S117" s="422"/>
    </row>
    <row r="118" spans="2:19" x14ac:dyDescent="0.25">
      <c r="S118" s="422"/>
    </row>
    <row r="119" spans="2:19" x14ac:dyDescent="0.25">
      <c r="S119" s="422"/>
    </row>
    <row r="120" spans="2:19" x14ac:dyDescent="0.25">
      <c r="S120" s="422"/>
    </row>
    <row r="121" spans="2:19" x14ac:dyDescent="0.25">
      <c r="S121" s="422"/>
    </row>
    <row r="122" spans="2:19" x14ac:dyDescent="0.25">
      <c r="S122" s="422"/>
    </row>
    <row r="123" spans="2:19" x14ac:dyDescent="0.25">
      <c r="S123" s="422"/>
    </row>
    <row r="124" spans="2:19" x14ac:dyDescent="0.25">
      <c r="S124" s="422"/>
    </row>
    <row r="125" spans="2:19" x14ac:dyDescent="0.25">
      <c r="S125" s="422"/>
    </row>
    <row r="126" spans="2:19" x14ac:dyDescent="0.25">
      <c r="S126" s="422"/>
    </row>
    <row r="127" spans="2:19" x14ac:dyDescent="0.25">
      <c r="S127" s="422"/>
    </row>
    <row r="128" spans="2:19" x14ac:dyDescent="0.25">
      <c r="S128" s="422"/>
    </row>
    <row r="129" spans="19:19" x14ac:dyDescent="0.25">
      <c r="S129" s="422"/>
    </row>
    <row r="130" spans="19:19" x14ac:dyDescent="0.25">
      <c r="S130" s="422"/>
    </row>
    <row r="131" spans="19:19" x14ac:dyDescent="0.25">
      <c r="S131" s="422"/>
    </row>
    <row r="132" spans="19:19" x14ac:dyDescent="0.25">
      <c r="S132" s="422"/>
    </row>
    <row r="133" spans="19:19" x14ac:dyDescent="0.25">
      <c r="S133" s="422"/>
    </row>
    <row r="134" spans="19:19" x14ac:dyDescent="0.25">
      <c r="S134" s="422"/>
    </row>
    <row r="135" spans="19:19" x14ac:dyDescent="0.25">
      <c r="S135" s="422"/>
    </row>
    <row r="136" spans="19:19" x14ac:dyDescent="0.25">
      <c r="S136" s="422"/>
    </row>
    <row r="137" spans="19:19" x14ac:dyDescent="0.25">
      <c r="S137" s="422"/>
    </row>
    <row r="138" spans="19:19" x14ac:dyDescent="0.25">
      <c r="S138" s="422"/>
    </row>
    <row r="139" spans="19:19" x14ac:dyDescent="0.25">
      <c r="S139" s="422"/>
    </row>
    <row r="140" spans="19:19" x14ac:dyDescent="0.25">
      <c r="S140" s="422"/>
    </row>
    <row r="141" spans="19:19" x14ac:dyDescent="0.25">
      <c r="S141" s="422"/>
    </row>
    <row r="142" spans="19:19" x14ac:dyDescent="0.25">
      <c r="S142" s="422"/>
    </row>
    <row r="143" spans="19:19" x14ac:dyDescent="0.25">
      <c r="S143" s="422"/>
    </row>
    <row r="144" spans="19:19" x14ac:dyDescent="0.25">
      <c r="S144" s="422"/>
    </row>
    <row r="145" spans="19:19" x14ac:dyDescent="0.25">
      <c r="S145" s="422"/>
    </row>
    <row r="146" spans="19:19" x14ac:dyDescent="0.25">
      <c r="S146" s="422"/>
    </row>
    <row r="147" spans="19:19" x14ac:dyDescent="0.25">
      <c r="S147" s="422"/>
    </row>
    <row r="148" spans="19:19" x14ac:dyDescent="0.25">
      <c r="S148" s="422"/>
    </row>
    <row r="149" spans="19:19" x14ac:dyDescent="0.25">
      <c r="S149" s="422"/>
    </row>
    <row r="150" spans="19:19" x14ac:dyDescent="0.25">
      <c r="S150" s="422"/>
    </row>
    <row r="151" spans="19:19" x14ac:dyDescent="0.25">
      <c r="S151" s="422"/>
    </row>
    <row r="152" spans="19:19" x14ac:dyDescent="0.25">
      <c r="S152" s="422"/>
    </row>
    <row r="153" spans="19:19" x14ac:dyDescent="0.25">
      <c r="S153" s="422"/>
    </row>
    <row r="154" spans="19:19" x14ac:dyDescent="0.25">
      <c r="S154" s="422"/>
    </row>
    <row r="155" spans="19:19" x14ac:dyDescent="0.25">
      <c r="S155" s="422"/>
    </row>
    <row r="156" spans="19:19" x14ac:dyDescent="0.25">
      <c r="S156" s="422"/>
    </row>
    <row r="157" spans="19:19" x14ac:dyDescent="0.25">
      <c r="S157" s="422"/>
    </row>
    <row r="158" spans="19:19" x14ac:dyDescent="0.25">
      <c r="S158" s="422"/>
    </row>
    <row r="159" spans="19:19" x14ac:dyDescent="0.25">
      <c r="S159" s="422"/>
    </row>
    <row r="160" spans="19:19" x14ac:dyDescent="0.25">
      <c r="S160" s="422"/>
    </row>
    <row r="161" spans="19:19" x14ac:dyDescent="0.25">
      <c r="S161" s="422"/>
    </row>
    <row r="162" spans="19:19" x14ac:dyDescent="0.25">
      <c r="S162" s="422"/>
    </row>
    <row r="163" spans="19:19" x14ac:dyDescent="0.25">
      <c r="S163" s="422"/>
    </row>
    <row r="164" spans="19:19" x14ac:dyDescent="0.25">
      <c r="S164" s="422"/>
    </row>
    <row r="165" spans="19:19" x14ac:dyDescent="0.25">
      <c r="S165" s="422"/>
    </row>
    <row r="166" spans="19:19" x14ac:dyDescent="0.25">
      <c r="S166" s="422"/>
    </row>
    <row r="167" spans="19:19" x14ac:dyDescent="0.25">
      <c r="S167" s="422"/>
    </row>
    <row r="168" spans="19:19" x14ac:dyDescent="0.25">
      <c r="S168" s="422"/>
    </row>
    <row r="169" spans="19:19" x14ac:dyDescent="0.25">
      <c r="S169" s="422"/>
    </row>
    <row r="170" spans="19:19" x14ac:dyDescent="0.25">
      <c r="S170" s="422"/>
    </row>
    <row r="171" spans="19:19" x14ac:dyDescent="0.25">
      <c r="S171" s="422"/>
    </row>
    <row r="172" spans="19:19" x14ac:dyDescent="0.25">
      <c r="S172" s="422"/>
    </row>
    <row r="173" spans="19:19" x14ac:dyDescent="0.25">
      <c r="S173" s="422"/>
    </row>
    <row r="174" spans="19:19" x14ac:dyDescent="0.25">
      <c r="S174" s="422"/>
    </row>
    <row r="175" spans="19:19" x14ac:dyDescent="0.25">
      <c r="S175" s="422"/>
    </row>
    <row r="176" spans="19:19" x14ac:dyDescent="0.25">
      <c r="S176" s="422"/>
    </row>
    <row r="177" spans="19:19" x14ac:dyDescent="0.25">
      <c r="S177" s="422"/>
    </row>
    <row r="178" spans="19:19" x14ac:dyDescent="0.25">
      <c r="S178" s="422"/>
    </row>
    <row r="179" spans="19:19" x14ac:dyDescent="0.25">
      <c r="S179" s="422"/>
    </row>
    <row r="180" spans="19:19" x14ac:dyDescent="0.25">
      <c r="S180" s="422"/>
    </row>
    <row r="181" spans="19:19" x14ac:dyDescent="0.25">
      <c r="S181" s="422"/>
    </row>
    <row r="182" spans="19:19" x14ac:dyDescent="0.25">
      <c r="S182" s="422"/>
    </row>
    <row r="183" spans="19:19" x14ac:dyDescent="0.25">
      <c r="S183" s="422"/>
    </row>
    <row r="184" spans="19:19" x14ac:dyDescent="0.25">
      <c r="S184" s="422"/>
    </row>
    <row r="185" spans="19:19" x14ac:dyDescent="0.25">
      <c r="S185" s="422"/>
    </row>
    <row r="186" spans="19:19" x14ac:dyDescent="0.25">
      <c r="S186" s="422"/>
    </row>
    <row r="187" spans="19:19" x14ac:dyDescent="0.25">
      <c r="S187" s="422"/>
    </row>
    <row r="188" spans="19:19" x14ac:dyDescent="0.25">
      <c r="S188" s="422"/>
    </row>
    <row r="189" spans="19:19" x14ac:dyDescent="0.25">
      <c r="S189" s="422"/>
    </row>
    <row r="190" spans="19:19" x14ac:dyDescent="0.25">
      <c r="S190" s="422"/>
    </row>
    <row r="191" spans="19:19" x14ac:dyDescent="0.25">
      <c r="S191" s="422"/>
    </row>
    <row r="192" spans="19:19" x14ac:dyDescent="0.25">
      <c r="S192" s="422"/>
    </row>
    <row r="193" spans="19:19" x14ac:dyDescent="0.25">
      <c r="S193" s="422"/>
    </row>
    <row r="194" spans="19:19" x14ac:dyDescent="0.25">
      <c r="S194" s="422"/>
    </row>
    <row r="195" spans="19:19" x14ac:dyDescent="0.25">
      <c r="S195" s="422"/>
    </row>
    <row r="196" spans="19:19" x14ac:dyDescent="0.25">
      <c r="S196" s="422"/>
    </row>
    <row r="197" spans="19:19" x14ac:dyDescent="0.25">
      <c r="S197" s="422"/>
    </row>
    <row r="198" spans="19:19" x14ac:dyDescent="0.25">
      <c r="S198" s="422"/>
    </row>
    <row r="199" spans="19:19" x14ac:dyDescent="0.25">
      <c r="S199" s="422"/>
    </row>
    <row r="200" spans="19:19" x14ac:dyDescent="0.25">
      <c r="S200" s="422"/>
    </row>
    <row r="201" spans="19:19" x14ac:dyDescent="0.25">
      <c r="S201" s="422"/>
    </row>
    <row r="202" spans="19:19" x14ac:dyDescent="0.25">
      <c r="S202" s="422"/>
    </row>
    <row r="203" spans="19:19" x14ac:dyDescent="0.25">
      <c r="S203" s="422"/>
    </row>
    <row r="204" spans="19:19" x14ac:dyDescent="0.25">
      <c r="S204" s="422"/>
    </row>
  </sheetData>
  <mergeCells count="4">
    <mergeCell ref="A1:Q1"/>
    <mergeCell ref="A2:Q2"/>
    <mergeCell ref="D4:J4"/>
    <mergeCell ref="K4:Q4"/>
  </mergeCells>
  <phoneticPr fontId="33" type="noConversion"/>
  <printOptions horizontalCentered="1"/>
  <pageMargins left="0.46" right="0.4" top="0.48" bottom="0.44" header="0.31496062992125984" footer="0.31496062992125984"/>
  <pageSetup paperSize="9" scale="62" orientation="landscape" horizontalDpi="30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R155"/>
  <sheetViews>
    <sheetView view="pageBreakPreview" topLeftCell="A113" zoomScale="60" workbookViewId="0">
      <selection activeCell="J144" sqref="J144"/>
    </sheetView>
  </sheetViews>
  <sheetFormatPr defaultColWidth="9.33203125" defaultRowHeight="15" x14ac:dyDescent="0.25"/>
  <cols>
    <col min="1" max="1" width="5.83203125" style="501" bestFit="1" customWidth="1"/>
    <col min="2" max="2" width="60.1640625" style="483" customWidth="1"/>
    <col min="3" max="3" width="0" style="493" hidden="1" customWidth="1"/>
    <col min="4" max="4" width="11.5" style="493" customWidth="1"/>
    <col min="5" max="5" width="17.5" style="493" customWidth="1"/>
    <col min="6" max="6" width="14.33203125" style="493" customWidth="1"/>
    <col min="7" max="7" width="17.5" style="493" customWidth="1"/>
    <col min="8" max="8" width="11.33203125" style="493" bestFit="1" customWidth="1"/>
    <col min="9" max="9" width="9.83203125" style="493" bestFit="1" customWidth="1"/>
    <col min="10" max="10" width="13.1640625" style="493" customWidth="1"/>
    <col min="11" max="11" width="18.6640625" style="493" customWidth="1"/>
    <col min="12" max="12" width="9.5" style="493" hidden="1" customWidth="1"/>
    <col min="13" max="13" width="18.83203125" style="493" customWidth="1"/>
    <col min="14" max="14" width="0" style="493" hidden="1" customWidth="1"/>
    <col min="15" max="15" width="16.83203125" style="493" customWidth="1"/>
    <col min="16" max="16" width="9.83203125" style="493" bestFit="1" customWidth="1"/>
    <col min="17" max="17" width="13.6640625" style="502" customWidth="1"/>
    <col min="18" max="16384" width="9.33203125" style="483"/>
  </cols>
  <sheetData>
    <row r="1" spans="1:17" x14ac:dyDescent="0.25">
      <c r="A1" s="1259" t="s">
        <v>682</v>
      </c>
      <c r="B1" s="1259"/>
      <c r="C1" s="1259"/>
      <c r="D1" s="1259"/>
      <c r="E1" s="1259"/>
      <c r="F1" s="1259"/>
      <c r="G1" s="1259"/>
      <c r="H1" s="1259"/>
      <c r="I1" s="1259"/>
      <c r="J1" s="1259"/>
      <c r="K1" s="1259"/>
      <c r="L1" s="1259"/>
      <c r="M1" s="1259"/>
      <c r="N1" s="1259"/>
      <c r="O1" s="1259"/>
      <c r="P1" s="1259"/>
      <c r="Q1" s="1259"/>
    </row>
    <row r="2" spans="1:17" x14ac:dyDescent="0.25">
      <c r="A2" s="1260" t="s">
        <v>683</v>
      </c>
      <c r="B2" s="1260"/>
      <c r="C2" s="1260"/>
      <c r="D2" s="1260"/>
      <c r="E2" s="1260"/>
      <c r="F2" s="1260"/>
      <c r="G2" s="1260"/>
      <c r="H2" s="1260"/>
      <c r="I2" s="1260"/>
      <c r="J2" s="1260"/>
      <c r="K2" s="500"/>
      <c r="L2" s="483"/>
      <c r="M2" s="483"/>
      <c r="N2" s="483"/>
      <c r="O2" s="483"/>
      <c r="P2" s="483"/>
      <c r="Q2" s="483"/>
    </row>
    <row r="4" spans="1:17" s="506" customFormat="1" x14ac:dyDescent="0.2">
      <c r="A4" s="503"/>
      <c r="B4" s="504" t="s">
        <v>12</v>
      </c>
      <c r="C4" s="505">
        <v>2011</v>
      </c>
      <c r="D4" s="1264" t="s">
        <v>473</v>
      </c>
      <c r="E4" s="1265"/>
      <c r="F4" s="1265"/>
      <c r="G4" s="1265"/>
      <c r="H4" s="1265"/>
      <c r="I4" s="1265"/>
      <c r="J4" s="1266"/>
      <c r="K4" s="1262" t="s">
        <v>474</v>
      </c>
      <c r="L4" s="1262"/>
      <c r="M4" s="1262"/>
      <c r="N4" s="1262"/>
      <c r="O4" s="1262"/>
      <c r="P4" s="1262"/>
      <c r="Q4" s="1263"/>
    </row>
    <row r="5" spans="1:17" s="506" customFormat="1" ht="75" x14ac:dyDescent="0.2">
      <c r="A5" s="507"/>
      <c r="B5" s="508"/>
      <c r="C5" s="505" t="s">
        <v>684</v>
      </c>
      <c r="D5" s="505" t="s">
        <v>451</v>
      </c>
      <c r="E5" s="433" t="s">
        <v>476</v>
      </c>
      <c r="F5" s="433" t="s">
        <v>477</v>
      </c>
      <c r="G5" s="433" t="s">
        <v>478</v>
      </c>
      <c r="H5" s="505" t="s">
        <v>449</v>
      </c>
      <c r="I5" s="505" t="s">
        <v>450</v>
      </c>
      <c r="J5" s="505" t="s">
        <v>918</v>
      </c>
      <c r="K5" s="433" t="s">
        <v>476</v>
      </c>
      <c r="L5" s="433" t="s">
        <v>477</v>
      </c>
      <c r="M5" s="433" t="s">
        <v>478</v>
      </c>
      <c r="N5" s="505" t="s">
        <v>449</v>
      </c>
      <c r="O5" s="433" t="s">
        <v>680</v>
      </c>
      <c r="P5" s="505" t="s">
        <v>450</v>
      </c>
      <c r="Q5" s="435" t="s">
        <v>918</v>
      </c>
    </row>
    <row r="6" spans="1:17" x14ac:dyDescent="0.25">
      <c r="A6" s="509">
        <v>1</v>
      </c>
      <c r="B6" s="510" t="s">
        <v>685</v>
      </c>
      <c r="C6" s="452"/>
      <c r="D6" s="439">
        <v>37307.510999999999</v>
      </c>
      <c r="E6" s="439">
        <v>9658.8590000000004</v>
      </c>
      <c r="F6" s="439">
        <v>6776.4070000000002</v>
      </c>
      <c r="G6" s="439">
        <v>580.88199999999995</v>
      </c>
      <c r="H6" s="439">
        <v>10415.591</v>
      </c>
      <c r="I6" s="439">
        <v>33870.446999999993</v>
      </c>
      <c r="J6" s="439">
        <v>98609.696999999986</v>
      </c>
      <c r="K6" s="441">
        <v>30313.200000000001</v>
      </c>
      <c r="L6" s="441">
        <v>0</v>
      </c>
      <c r="M6" s="441">
        <v>2307.6</v>
      </c>
      <c r="N6" s="441">
        <v>14015.82</v>
      </c>
      <c r="O6" s="441">
        <v>14015.82</v>
      </c>
      <c r="P6" s="441">
        <v>32068.795000000002</v>
      </c>
      <c r="Q6" s="442">
        <v>78705.415000000008</v>
      </c>
    </row>
    <row r="7" spans="1:17" x14ac:dyDescent="0.25">
      <c r="A7" s="511">
        <v>2</v>
      </c>
      <c r="B7" s="512" t="s">
        <v>686</v>
      </c>
      <c r="C7" s="452"/>
      <c r="D7" s="439">
        <v>10871.213</v>
      </c>
      <c r="E7" s="439">
        <v>1885.702</v>
      </c>
      <c r="F7" s="439">
        <v>2102.7359999999999</v>
      </c>
      <c r="G7" s="439">
        <v>310.26400000000001</v>
      </c>
      <c r="H7" s="439">
        <v>4687.991</v>
      </c>
      <c r="I7" s="439">
        <v>9168.5529999999999</v>
      </c>
      <c r="J7" s="439">
        <v>29026.458999999995</v>
      </c>
      <c r="K7" s="441">
        <v>4347</v>
      </c>
      <c r="L7" s="441">
        <v>0</v>
      </c>
      <c r="M7" s="441">
        <v>480</v>
      </c>
      <c r="N7" s="441">
        <v>6303.9009999999998</v>
      </c>
      <c r="O7" s="441">
        <v>6303.9009999999998</v>
      </c>
      <c r="P7" s="441">
        <v>5704.558</v>
      </c>
      <c r="Q7" s="442">
        <v>16835.459000000003</v>
      </c>
    </row>
    <row r="8" spans="1:17" s="494" customFormat="1" x14ac:dyDescent="0.25">
      <c r="A8" s="511">
        <v>3</v>
      </c>
      <c r="B8" s="512" t="s">
        <v>687</v>
      </c>
      <c r="C8" s="452"/>
      <c r="D8" s="439">
        <v>321.15600000000001</v>
      </c>
      <c r="E8" s="439">
        <v>92</v>
      </c>
      <c r="F8" s="439">
        <v>818.31099999999992</v>
      </c>
      <c r="G8" s="439">
        <v>523.02099999999996</v>
      </c>
      <c r="H8" s="439">
        <v>3153.4</v>
      </c>
      <c r="I8" s="439">
        <v>1370.0910000000001</v>
      </c>
      <c r="J8" s="439">
        <v>6277.9790000000003</v>
      </c>
      <c r="K8" s="441">
        <v>276</v>
      </c>
      <c r="L8" s="441">
        <v>0</v>
      </c>
      <c r="M8" s="441">
        <v>926.4</v>
      </c>
      <c r="N8" s="441">
        <v>2087.1</v>
      </c>
      <c r="O8" s="441">
        <v>2087.1</v>
      </c>
      <c r="P8" s="441">
        <v>0</v>
      </c>
      <c r="Q8" s="442">
        <v>3289.5000000000005</v>
      </c>
    </row>
    <row r="9" spans="1:17" s="494" customFormat="1" x14ac:dyDescent="0.25">
      <c r="A9" s="453">
        <v>4</v>
      </c>
      <c r="B9" s="454" t="s">
        <v>688</v>
      </c>
      <c r="C9" s="513">
        <v>0</v>
      </c>
      <c r="D9" s="513">
        <v>48499.880000000005</v>
      </c>
      <c r="E9" s="513">
        <v>11636.561</v>
      </c>
      <c r="F9" s="513">
        <v>9697.4539999999997</v>
      </c>
      <c r="G9" s="513">
        <v>1414.1669999999999</v>
      </c>
      <c r="H9" s="513">
        <v>18256.982</v>
      </c>
      <c r="I9" s="513">
        <v>44409.090999999993</v>
      </c>
      <c r="J9" s="513">
        <v>133914.13500000001</v>
      </c>
      <c r="K9" s="513">
        <v>34936.199999999997</v>
      </c>
      <c r="L9" s="513">
        <v>0</v>
      </c>
      <c r="M9" s="513">
        <v>3714</v>
      </c>
      <c r="N9" s="513">
        <v>22406.820999999996</v>
      </c>
      <c r="O9" s="513">
        <v>22406.820999999996</v>
      </c>
      <c r="P9" s="513">
        <v>37773.353000000003</v>
      </c>
      <c r="Q9" s="513">
        <v>98830.373999999996</v>
      </c>
    </row>
    <row r="10" spans="1:17" s="494" customFormat="1" x14ac:dyDescent="0.25">
      <c r="A10" s="453">
        <v>5</v>
      </c>
      <c r="B10" s="454" t="s">
        <v>689</v>
      </c>
      <c r="C10" s="513"/>
      <c r="D10" s="513">
        <v>13945.891</v>
      </c>
      <c r="E10" s="513">
        <v>3062.3130000000001</v>
      </c>
      <c r="F10" s="513">
        <v>2452.9369999999999</v>
      </c>
      <c r="G10" s="513">
        <v>376.512</v>
      </c>
      <c r="H10" s="513">
        <v>4427.0889999999999</v>
      </c>
      <c r="I10" s="513">
        <v>11635.154999999999</v>
      </c>
      <c r="J10" s="513">
        <v>35899.896999999997</v>
      </c>
      <c r="K10" s="513">
        <v>10275.744000000001</v>
      </c>
      <c r="L10" s="513">
        <v>0</v>
      </c>
      <c r="M10" s="513">
        <v>1002.7800000000001</v>
      </c>
      <c r="N10" s="513">
        <v>6030.1790000000001</v>
      </c>
      <c r="O10" s="513">
        <v>6030.1790000000001</v>
      </c>
      <c r="P10" s="513">
        <v>9264.7510000000002</v>
      </c>
      <c r="Q10" s="513">
        <v>26573.454000000002</v>
      </c>
    </row>
    <row r="11" spans="1:17" s="514" customFormat="1" x14ac:dyDescent="0.2">
      <c r="A11" s="453">
        <v>6</v>
      </c>
      <c r="B11" s="454" t="s">
        <v>690</v>
      </c>
      <c r="C11" s="513">
        <v>0</v>
      </c>
      <c r="D11" s="513">
        <v>15676.251</v>
      </c>
      <c r="E11" s="513">
        <v>6338.8120000000008</v>
      </c>
      <c r="F11" s="513">
        <v>3552.2360000000003</v>
      </c>
      <c r="G11" s="513">
        <v>2335.3100000000004</v>
      </c>
      <c r="H11" s="513">
        <v>35830.889000000003</v>
      </c>
      <c r="I11" s="513">
        <v>7111.4290000000001</v>
      </c>
      <c r="J11" s="513">
        <v>70844.927000000011</v>
      </c>
      <c r="K11" s="513">
        <v>19973.105209599998</v>
      </c>
      <c r="L11" s="513">
        <v>10197.028188976377</v>
      </c>
      <c r="M11" s="513">
        <v>2497.6275000000001</v>
      </c>
      <c r="N11" s="513">
        <v>27951.150711220471</v>
      </c>
      <c r="O11" s="513">
        <v>38148.17890019685</v>
      </c>
      <c r="P11" s="513">
        <v>11774.928659000001</v>
      </c>
      <c r="Q11" s="513">
        <v>72393.840268796834</v>
      </c>
    </row>
    <row r="12" spans="1:17" x14ac:dyDescent="0.25">
      <c r="A12" s="515">
        <v>7</v>
      </c>
      <c r="B12" s="516" t="s">
        <v>691</v>
      </c>
      <c r="C12" s="452">
        <v>0</v>
      </c>
      <c r="D12" s="439">
        <v>275.70100000000002</v>
      </c>
      <c r="E12" s="439">
        <v>638.84199999999998</v>
      </c>
      <c r="F12" s="439">
        <v>470.01000000000005</v>
      </c>
      <c r="G12" s="439">
        <v>77.579000000000008</v>
      </c>
      <c r="H12" s="439">
        <v>2146.5930000000003</v>
      </c>
      <c r="I12" s="439">
        <v>1341.011</v>
      </c>
      <c r="J12" s="439">
        <v>4949.7360000000008</v>
      </c>
      <c r="K12" s="441">
        <v>745</v>
      </c>
      <c r="L12" s="441">
        <v>660</v>
      </c>
      <c r="M12" s="441">
        <v>200</v>
      </c>
      <c r="N12" s="441">
        <v>2282</v>
      </c>
      <c r="O12" s="441">
        <v>2942</v>
      </c>
      <c r="P12" s="441">
        <v>1969</v>
      </c>
      <c r="Q12" s="442">
        <v>5856</v>
      </c>
    </row>
    <row r="13" spans="1:17" x14ac:dyDescent="0.25">
      <c r="A13" s="517">
        <v>8</v>
      </c>
      <c r="B13" s="518" t="s">
        <v>692</v>
      </c>
      <c r="C13" s="452"/>
      <c r="D13" s="439">
        <v>0</v>
      </c>
      <c r="E13" s="439">
        <v>0</v>
      </c>
      <c r="F13" s="439">
        <v>0</v>
      </c>
      <c r="G13" s="439">
        <v>0</v>
      </c>
      <c r="H13" s="439">
        <v>0</v>
      </c>
      <c r="I13" s="439">
        <v>0</v>
      </c>
      <c r="J13" s="439">
        <v>0</v>
      </c>
      <c r="K13" s="441">
        <v>0</v>
      </c>
      <c r="L13" s="441">
        <v>0</v>
      </c>
      <c r="M13" s="441">
        <v>0</v>
      </c>
      <c r="N13" s="441">
        <v>0</v>
      </c>
      <c r="O13" s="441">
        <v>0</v>
      </c>
      <c r="P13" s="441">
        <v>0</v>
      </c>
      <c r="Q13" s="442">
        <v>0</v>
      </c>
    </row>
    <row r="14" spans="1:17" x14ac:dyDescent="0.25">
      <c r="A14" s="517">
        <v>9</v>
      </c>
      <c r="B14" s="518" t="s">
        <v>452</v>
      </c>
      <c r="C14" s="452"/>
      <c r="D14" s="439">
        <v>3.9</v>
      </c>
      <c r="E14" s="439">
        <v>0</v>
      </c>
      <c r="F14" s="439">
        <v>0</v>
      </c>
      <c r="G14" s="439">
        <v>0</v>
      </c>
      <c r="H14" s="439">
        <v>57.414999999999999</v>
      </c>
      <c r="I14" s="439">
        <v>0</v>
      </c>
      <c r="J14" s="439">
        <v>61.314999999999998</v>
      </c>
      <c r="K14" s="441">
        <v>5</v>
      </c>
      <c r="L14" s="441">
        <v>10</v>
      </c>
      <c r="M14" s="441">
        <v>0</v>
      </c>
      <c r="N14" s="441">
        <v>150</v>
      </c>
      <c r="O14" s="441">
        <v>160</v>
      </c>
      <c r="P14" s="441">
        <v>0</v>
      </c>
      <c r="Q14" s="442">
        <v>165</v>
      </c>
    </row>
    <row r="15" spans="1:17" x14ac:dyDescent="0.25">
      <c r="A15" s="517">
        <v>10</v>
      </c>
      <c r="B15" s="518" t="s">
        <v>453</v>
      </c>
      <c r="C15" s="452"/>
      <c r="D15" s="439">
        <v>0</v>
      </c>
      <c r="E15" s="439">
        <v>0</v>
      </c>
      <c r="F15" s="439">
        <v>0</v>
      </c>
      <c r="G15" s="439">
        <v>17.811</v>
      </c>
      <c r="H15" s="439">
        <v>3.3050000000000002</v>
      </c>
      <c r="I15" s="439">
        <v>0</v>
      </c>
      <c r="J15" s="439">
        <v>21.116</v>
      </c>
      <c r="K15" s="441">
        <v>0</v>
      </c>
      <c r="L15" s="441">
        <v>0</v>
      </c>
      <c r="M15" s="441">
        <v>0</v>
      </c>
      <c r="N15" s="441">
        <v>0</v>
      </c>
      <c r="O15" s="441">
        <v>0</v>
      </c>
      <c r="P15" s="441">
        <v>0</v>
      </c>
      <c r="Q15" s="442">
        <v>0</v>
      </c>
    </row>
    <row r="16" spans="1:17" s="446" customFormat="1" x14ac:dyDescent="0.25">
      <c r="A16" s="519">
        <v>11</v>
      </c>
      <c r="B16" s="520" t="s">
        <v>693</v>
      </c>
      <c r="C16" s="445"/>
      <c r="D16" s="439">
        <v>96.269000000000005</v>
      </c>
      <c r="E16" s="439">
        <v>22.527999999999999</v>
      </c>
      <c r="F16" s="439">
        <v>15.244</v>
      </c>
      <c r="G16" s="439">
        <v>24.071000000000002</v>
      </c>
      <c r="H16" s="439">
        <v>249.023</v>
      </c>
      <c r="I16" s="439">
        <v>585.18299999999999</v>
      </c>
      <c r="J16" s="439">
        <v>992.31799999999998</v>
      </c>
      <c r="K16" s="441">
        <v>45</v>
      </c>
      <c r="L16" s="441">
        <v>100</v>
      </c>
      <c r="M16" s="441">
        <v>50</v>
      </c>
      <c r="N16" s="441">
        <v>50</v>
      </c>
      <c r="O16" s="441">
        <v>150</v>
      </c>
      <c r="P16" s="441">
        <v>849</v>
      </c>
      <c r="Q16" s="442">
        <v>1094</v>
      </c>
    </row>
    <row r="17" spans="1:17" x14ac:dyDescent="0.25">
      <c r="A17" s="517">
        <v>12</v>
      </c>
      <c r="B17" s="518" t="s">
        <v>694</v>
      </c>
      <c r="C17" s="452"/>
      <c r="D17" s="439">
        <v>0</v>
      </c>
      <c r="E17" s="439">
        <v>0</v>
      </c>
      <c r="F17" s="439">
        <v>381.88099999999997</v>
      </c>
      <c r="G17" s="439">
        <v>0</v>
      </c>
      <c r="H17" s="439">
        <v>3.343</v>
      </c>
      <c r="I17" s="439">
        <v>0</v>
      </c>
      <c r="J17" s="439">
        <v>385.22399999999999</v>
      </c>
      <c r="K17" s="441">
        <v>0</v>
      </c>
      <c r="L17" s="441">
        <v>0</v>
      </c>
      <c r="M17" s="441">
        <v>0</v>
      </c>
      <c r="N17" s="441">
        <v>12</v>
      </c>
      <c r="O17" s="441">
        <v>12</v>
      </c>
      <c r="P17" s="441">
        <v>100</v>
      </c>
      <c r="Q17" s="442">
        <v>112</v>
      </c>
    </row>
    <row r="18" spans="1:17" x14ac:dyDescent="0.25">
      <c r="A18" s="517">
        <v>13</v>
      </c>
      <c r="B18" s="518" t="s">
        <v>695</v>
      </c>
      <c r="C18" s="452"/>
      <c r="D18" s="439">
        <v>0</v>
      </c>
      <c r="E18" s="439">
        <v>0</v>
      </c>
      <c r="F18" s="439">
        <v>35.5</v>
      </c>
      <c r="G18" s="439">
        <v>0</v>
      </c>
      <c r="H18" s="439">
        <v>0</v>
      </c>
      <c r="I18" s="439">
        <v>0</v>
      </c>
      <c r="J18" s="439">
        <v>35.5</v>
      </c>
      <c r="K18" s="441">
        <v>60</v>
      </c>
      <c r="L18" s="441">
        <v>0</v>
      </c>
      <c r="M18" s="441">
        <v>0</v>
      </c>
      <c r="N18" s="441">
        <v>0</v>
      </c>
      <c r="O18" s="441">
        <v>0</v>
      </c>
      <c r="P18" s="441">
        <v>0</v>
      </c>
      <c r="Q18" s="442">
        <v>60</v>
      </c>
    </row>
    <row r="19" spans="1:17" x14ac:dyDescent="0.25">
      <c r="A19" s="517">
        <v>14</v>
      </c>
      <c r="B19" s="518" t="s">
        <v>696</v>
      </c>
      <c r="C19" s="452"/>
      <c r="D19" s="439">
        <v>0</v>
      </c>
      <c r="E19" s="439">
        <v>0</v>
      </c>
      <c r="F19" s="439">
        <v>0</v>
      </c>
      <c r="G19" s="439">
        <v>0</v>
      </c>
      <c r="H19" s="439">
        <v>0</v>
      </c>
      <c r="I19" s="439">
        <v>206.1</v>
      </c>
      <c r="J19" s="439">
        <v>206.1</v>
      </c>
      <c r="K19" s="441">
        <v>0</v>
      </c>
      <c r="L19" s="441">
        <v>0</v>
      </c>
      <c r="M19" s="441">
        <v>0</v>
      </c>
      <c r="N19" s="441">
        <v>0</v>
      </c>
      <c r="O19" s="441">
        <v>0</v>
      </c>
      <c r="P19" s="441">
        <v>170</v>
      </c>
      <c r="Q19" s="442">
        <v>170</v>
      </c>
    </row>
    <row r="20" spans="1:17" x14ac:dyDescent="0.25">
      <c r="A20" s="517">
        <v>15</v>
      </c>
      <c r="B20" s="518" t="s">
        <v>697</v>
      </c>
      <c r="C20" s="452"/>
      <c r="D20" s="439">
        <v>0</v>
      </c>
      <c r="E20" s="439">
        <v>0</v>
      </c>
      <c r="F20" s="439">
        <v>0</v>
      </c>
      <c r="G20" s="439">
        <v>0</v>
      </c>
      <c r="H20" s="439">
        <v>0</v>
      </c>
      <c r="I20" s="439">
        <v>0</v>
      </c>
      <c r="J20" s="439">
        <v>0</v>
      </c>
      <c r="K20" s="441">
        <v>0</v>
      </c>
      <c r="L20" s="441">
        <v>0</v>
      </c>
      <c r="M20" s="441">
        <v>0</v>
      </c>
      <c r="N20" s="441">
        <v>0</v>
      </c>
      <c r="O20" s="441">
        <v>0</v>
      </c>
      <c r="P20" s="441">
        <v>0</v>
      </c>
      <c r="Q20" s="442">
        <v>0</v>
      </c>
    </row>
    <row r="21" spans="1:17" x14ac:dyDescent="0.25">
      <c r="A21" s="517">
        <v>16</v>
      </c>
      <c r="B21" s="518" t="s">
        <v>698</v>
      </c>
      <c r="C21" s="452"/>
      <c r="D21" s="439">
        <v>0</v>
      </c>
      <c r="E21" s="439">
        <v>0</v>
      </c>
      <c r="F21" s="439">
        <v>0</v>
      </c>
      <c r="G21" s="439">
        <v>0</v>
      </c>
      <c r="H21" s="439">
        <v>782.96799999999996</v>
      </c>
      <c r="I21" s="439">
        <v>0</v>
      </c>
      <c r="J21" s="439">
        <v>782.96799999999996</v>
      </c>
      <c r="K21" s="441">
        <v>0</v>
      </c>
      <c r="L21" s="441">
        <v>0</v>
      </c>
      <c r="M21" s="441">
        <v>0</v>
      </c>
      <c r="N21" s="441">
        <v>900</v>
      </c>
      <c r="O21" s="441">
        <v>900</v>
      </c>
      <c r="P21" s="441">
        <v>0</v>
      </c>
      <c r="Q21" s="442">
        <v>900</v>
      </c>
    </row>
    <row r="22" spans="1:17" x14ac:dyDescent="0.25">
      <c r="A22" s="517">
        <v>17</v>
      </c>
      <c r="B22" s="518" t="s">
        <v>454</v>
      </c>
      <c r="C22" s="452"/>
      <c r="D22" s="439">
        <v>107.072</v>
      </c>
      <c r="E22" s="439">
        <v>88.415999999999997</v>
      </c>
      <c r="F22" s="439">
        <v>2.0710000000000002</v>
      </c>
      <c r="G22" s="439">
        <v>0</v>
      </c>
      <c r="H22" s="439">
        <v>201.38</v>
      </c>
      <c r="I22" s="439">
        <v>0</v>
      </c>
      <c r="J22" s="439">
        <v>398.93899999999996</v>
      </c>
      <c r="K22" s="441">
        <v>300</v>
      </c>
      <c r="L22" s="441">
        <v>400</v>
      </c>
      <c r="M22" s="441">
        <v>0</v>
      </c>
      <c r="N22" s="441">
        <v>100</v>
      </c>
      <c r="O22" s="441">
        <v>500</v>
      </c>
      <c r="P22" s="441">
        <v>0</v>
      </c>
      <c r="Q22" s="442">
        <v>800</v>
      </c>
    </row>
    <row r="23" spans="1:17" ht="25.5" x14ac:dyDescent="0.25">
      <c r="A23" s="517">
        <v>18</v>
      </c>
      <c r="B23" s="518" t="s">
        <v>699</v>
      </c>
      <c r="C23" s="452"/>
      <c r="D23" s="439">
        <v>15.717000000000001</v>
      </c>
      <c r="E23" s="439">
        <v>180.34899999999999</v>
      </c>
      <c r="F23" s="439">
        <v>0</v>
      </c>
      <c r="G23" s="439">
        <v>22</v>
      </c>
      <c r="H23" s="439">
        <v>40.271999999999998</v>
      </c>
      <c r="I23" s="439">
        <v>84.063000000000002</v>
      </c>
      <c r="J23" s="439">
        <v>342.40100000000001</v>
      </c>
      <c r="K23" s="441">
        <v>120</v>
      </c>
      <c r="L23" s="441">
        <v>0</v>
      </c>
      <c r="M23" s="441">
        <v>100</v>
      </c>
      <c r="N23" s="441">
        <v>60</v>
      </c>
      <c r="O23" s="441">
        <v>60</v>
      </c>
      <c r="P23" s="441">
        <v>200</v>
      </c>
      <c r="Q23" s="442">
        <v>480</v>
      </c>
    </row>
    <row r="24" spans="1:17" ht="25.5" x14ac:dyDescent="0.25">
      <c r="A24" s="517">
        <v>19</v>
      </c>
      <c r="B24" s="518" t="s">
        <v>700</v>
      </c>
      <c r="C24" s="452"/>
      <c r="D24" s="439">
        <v>0</v>
      </c>
      <c r="E24" s="439">
        <v>0</v>
      </c>
      <c r="F24" s="439">
        <v>0</v>
      </c>
      <c r="G24" s="439">
        <v>0</v>
      </c>
      <c r="H24" s="439">
        <v>67.545000000000002</v>
      </c>
      <c r="I24" s="439">
        <v>0</v>
      </c>
      <c r="J24" s="439">
        <v>67.545000000000002</v>
      </c>
      <c r="K24" s="441">
        <v>0</v>
      </c>
      <c r="L24" s="441">
        <v>0</v>
      </c>
      <c r="M24" s="441">
        <v>0</v>
      </c>
      <c r="N24" s="441">
        <v>150</v>
      </c>
      <c r="O24" s="441">
        <v>150</v>
      </c>
      <c r="P24" s="441">
        <v>0</v>
      </c>
      <c r="Q24" s="442">
        <v>150</v>
      </c>
    </row>
    <row r="25" spans="1:17" x14ac:dyDescent="0.25">
      <c r="A25" s="517">
        <v>20</v>
      </c>
      <c r="B25" s="518" t="s">
        <v>701</v>
      </c>
      <c r="C25" s="452"/>
      <c r="D25" s="439">
        <v>52.742999999999995</v>
      </c>
      <c r="E25" s="439">
        <v>347.54899999999998</v>
      </c>
      <c r="F25" s="439">
        <v>35.314</v>
      </c>
      <c r="G25" s="439">
        <v>13.696999999999999</v>
      </c>
      <c r="H25" s="439">
        <v>741.34199999999998</v>
      </c>
      <c r="I25" s="439">
        <v>465.66500000000002</v>
      </c>
      <c r="J25" s="439">
        <v>1656.31</v>
      </c>
      <c r="K25" s="441">
        <v>215</v>
      </c>
      <c r="L25" s="441">
        <v>150</v>
      </c>
      <c r="M25" s="441">
        <v>50</v>
      </c>
      <c r="N25" s="441">
        <v>860</v>
      </c>
      <c r="O25" s="441">
        <v>1010</v>
      </c>
      <c r="P25" s="441">
        <v>650</v>
      </c>
      <c r="Q25" s="442">
        <v>1925</v>
      </c>
    </row>
    <row r="26" spans="1:17" x14ac:dyDescent="0.25">
      <c r="A26" s="515">
        <v>21</v>
      </c>
      <c r="B26" s="516" t="s">
        <v>702</v>
      </c>
      <c r="C26" s="452">
        <v>0</v>
      </c>
      <c r="D26" s="439">
        <v>192.25800000000001</v>
      </c>
      <c r="E26" s="439">
        <v>62.027000000000001</v>
      </c>
      <c r="F26" s="439">
        <v>28.827999999999999</v>
      </c>
      <c r="G26" s="439">
        <v>64.864000000000004</v>
      </c>
      <c r="H26" s="439">
        <v>372.27600000000001</v>
      </c>
      <c r="I26" s="439">
        <v>1051.4829999999999</v>
      </c>
      <c r="J26" s="439">
        <v>1771.7359999999999</v>
      </c>
      <c r="K26" s="441">
        <v>157.35009359999998</v>
      </c>
      <c r="L26" s="441">
        <v>73.131</v>
      </c>
      <c r="M26" s="441">
        <v>164</v>
      </c>
      <c r="N26" s="441">
        <v>649</v>
      </c>
      <c r="O26" s="441">
        <v>722.13099999999997</v>
      </c>
      <c r="P26" s="441">
        <v>685.40300000000002</v>
      </c>
      <c r="Q26" s="442">
        <v>1728.8840936000001</v>
      </c>
    </row>
    <row r="27" spans="1:17" x14ac:dyDescent="0.25">
      <c r="A27" s="517">
        <v>22</v>
      </c>
      <c r="B27" s="518" t="s">
        <v>703</v>
      </c>
      <c r="C27" s="452"/>
      <c r="D27" s="439">
        <v>73.188000000000002</v>
      </c>
      <c r="E27" s="439">
        <v>11.914999999999999</v>
      </c>
      <c r="F27" s="439">
        <v>28.827999999999999</v>
      </c>
      <c r="G27" s="439">
        <v>23.106000000000002</v>
      </c>
      <c r="H27" s="439">
        <v>-2.214</v>
      </c>
      <c r="I27" s="439">
        <v>1041.643</v>
      </c>
      <c r="J27" s="439">
        <v>1176.4660000000001</v>
      </c>
      <c r="K27" s="441">
        <v>30.225971999999999</v>
      </c>
      <c r="L27" s="441">
        <v>73.131</v>
      </c>
      <c r="M27" s="441">
        <v>50</v>
      </c>
      <c r="N27" s="441">
        <v>0</v>
      </c>
      <c r="O27" s="441">
        <v>73.131</v>
      </c>
      <c r="P27" s="441">
        <v>618.34699999999998</v>
      </c>
      <c r="Q27" s="442">
        <v>771.70397200000002</v>
      </c>
    </row>
    <row r="28" spans="1:17" x14ac:dyDescent="0.25">
      <c r="A28" s="517">
        <v>23</v>
      </c>
      <c r="B28" s="518" t="s">
        <v>704</v>
      </c>
      <c r="C28" s="452"/>
      <c r="D28" s="439">
        <v>85.066000000000003</v>
      </c>
      <c r="E28" s="439">
        <v>50.112000000000002</v>
      </c>
      <c r="F28" s="439">
        <v>0</v>
      </c>
      <c r="G28" s="439">
        <v>41.758000000000003</v>
      </c>
      <c r="H28" s="439">
        <v>0</v>
      </c>
      <c r="I28" s="439">
        <v>9.84</v>
      </c>
      <c r="J28" s="439">
        <v>186.77600000000001</v>
      </c>
      <c r="K28" s="441">
        <v>127.12412159999998</v>
      </c>
      <c r="L28" s="441">
        <v>0</v>
      </c>
      <c r="M28" s="441">
        <v>114</v>
      </c>
      <c r="N28" s="441">
        <v>105</v>
      </c>
      <c r="O28" s="441">
        <v>105</v>
      </c>
      <c r="P28" s="441">
        <v>67.055999999999997</v>
      </c>
      <c r="Q28" s="442">
        <v>413.18012160000001</v>
      </c>
    </row>
    <row r="29" spans="1:17" x14ac:dyDescent="0.25">
      <c r="A29" s="517">
        <v>24</v>
      </c>
      <c r="B29" s="518" t="s">
        <v>705</v>
      </c>
      <c r="C29" s="452"/>
      <c r="D29" s="439">
        <v>34.003999999999998</v>
      </c>
      <c r="E29" s="439">
        <v>0</v>
      </c>
      <c r="F29" s="439">
        <v>0</v>
      </c>
      <c r="G29" s="439">
        <v>0</v>
      </c>
      <c r="H29" s="439">
        <v>374.49</v>
      </c>
      <c r="I29" s="439">
        <v>0</v>
      </c>
      <c r="J29" s="439">
        <v>408.49400000000003</v>
      </c>
      <c r="K29" s="441">
        <v>0</v>
      </c>
      <c r="L29" s="441">
        <v>0</v>
      </c>
      <c r="M29" s="441">
        <v>0</v>
      </c>
      <c r="N29" s="441">
        <v>544</v>
      </c>
      <c r="O29" s="441">
        <v>544</v>
      </c>
      <c r="P29" s="441">
        <v>0</v>
      </c>
      <c r="Q29" s="442">
        <v>544</v>
      </c>
    </row>
    <row r="30" spans="1:17" x14ac:dyDescent="0.25">
      <c r="A30" s="515">
        <v>25</v>
      </c>
      <c r="B30" s="516" t="s">
        <v>706</v>
      </c>
      <c r="C30" s="452">
        <v>0</v>
      </c>
      <c r="D30" s="439">
        <v>15169.269999999999</v>
      </c>
      <c r="E30" s="439">
        <v>5606.3610000000008</v>
      </c>
      <c r="F30" s="439">
        <v>3053.3980000000001</v>
      </c>
      <c r="G30" s="439">
        <v>2192.8670000000002</v>
      </c>
      <c r="H30" s="439">
        <v>23636.494000000002</v>
      </c>
      <c r="I30" s="439">
        <v>4385.1760000000004</v>
      </c>
      <c r="J30" s="439">
        <v>54043.565999999999</v>
      </c>
      <c r="K30" s="441">
        <v>18870.755116</v>
      </c>
      <c r="L30" s="441">
        <v>9463.8971889763779</v>
      </c>
      <c r="M30" s="441">
        <v>2133.6275000000001</v>
      </c>
      <c r="N30" s="441">
        <v>18217.598711220471</v>
      </c>
      <c r="O30" s="441">
        <v>27681.495900196849</v>
      </c>
      <c r="P30" s="441">
        <v>7640.5256589999999</v>
      </c>
      <c r="Q30" s="442">
        <v>56326.404175196847</v>
      </c>
    </row>
    <row r="31" spans="1:17" x14ac:dyDescent="0.25">
      <c r="A31" s="517">
        <v>26</v>
      </c>
      <c r="B31" s="518" t="s">
        <v>455</v>
      </c>
      <c r="C31" s="452"/>
      <c r="D31" s="439">
        <v>11101.998</v>
      </c>
      <c r="E31" s="439">
        <v>4900.027</v>
      </c>
      <c r="F31" s="439">
        <v>1848.883</v>
      </c>
      <c r="G31" s="439">
        <v>0</v>
      </c>
      <c r="H31" s="439">
        <v>0</v>
      </c>
      <c r="I31" s="439">
        <v>0</v>
      </c>
      <c r="J31" s="439">
        <v>17850.907999999999</v>
      </c>
      <c r="K31" s="441">
        <v>14126.425999999999</v>
      </c>
      <c r="L31" s="441">
        <v>5519.4089999999997</v>
      </c>
      <c r="M31" s="441">
        <v>0</v>
      </c>
      <c r="N31" s="441">
        <v>0</v>
      </c>
      <c r="O31" s="441">
        <v>5519.4089999999997</v>
      </c>
      <c r="P31" s="441">
        <v>0</v>
      </c>
      <c r="Q31" s="442">
        <v>19645.834999999999</v>
      </c>
    </row>
    <row r="32" spans="1:17" s="446" customFormat="1" x14ac:dyDescent="0.25">
      <c r="A32" s="519">
        <v>27</v>
      </c>
      <c r="B32" s="520" t="s">
        <v>707</v>
      </c>
      <c r="C32" s="445"/>
      <c r="D32" s="439">
        <v>0</v>
      </c>
      <c r="E32" s="439">
        <v>10.894</v>
      </c>
      <c r="F32" s="439">
        <v>0</v>
      </c>
      <c r="G32" s="439">
        <v>0</v>
      </c>
      <c r="H32" s="439">
        <v>2938.3720000000003</v>
      </c>
      <c r="I32" s="439">
        <v>185.5</v>
      </c>
      <c r="J32" s="439">
        <v>3134.7660000000001</v>
      </c>
      <c r="K32" s="441">
        <v>96</v>
      </c>
      <c r="L32" s="441">
        <v>0</v>
      </c>
      <c r="M32" s="441">
        <v>0</v>
      </c>
      <c r="N32" s="441">
        <v>2471.94</v>
      </c>
      <c r="O32" s="441">
        <v>2471.94</v>
      </c>
      <c r="P32" s="441">
        <v>291</v>
      </c>
      <c r="Q32" s="442">
        <v>2858.94</v>
      </c>
    </row>
    <row r="33" spans="1:17" x14ac:dyDescent="0.25">
      <c r="A33" s="517">
        <v>28</v>
      </c>
      <c r="B33" s="518" t="s">
        <v>708</v>
      </c>
      <c r="C33" s="452"/>
      <c r="D33" s="439">
        <v>0</v>
      </c>
      <c r="E33" s="439">
        <v>0</v>
      </c>
      <c r="F33" s="439">
        <v>0</v>
      </c>
      <c r="G33" s="439">
        <v>0</v>
      </c>
      <c r="H33" s="439">
        <v>31.187999999999999</v>
      </c>
      <c r="I33" s="439">
        <v>5.3</v>
      </c>
      <c r="J33" s="439">
        <v>36.488</v>
      </c>
      <c r="K33" s="441">
        <v>0</v>
      </c>
      <c r="L33" s="441">
        <v>0</v>
      </c>
      <c r="M33" s="441">
        <v>0</v>
      </c>
      <c r="N33" s="441">
        <v>400</v>
      </c>
      <c r="O33" s="441">
        <v>400</v>
      </c>
      <c r="P33" s="441">
        <v>0</v>
      </c>
      <c r="Q33" s="442">
        <v>400</v>
      </c>
    </row>
    <row r="34" spans="1:17" x14ac:dyDescent="0.25">
      <c r="A34" s="517">
        <v>29</v>
      </c>
      <c r="B34" s="518" t="s">
        <v>709</v>
      </c>
      <c r="C34" s="452"/>
      <c r="D34" s="439">
        <v>2863.96</v>
      </c>
      <c r="E34" s="439">
        <v>46.578000000000003</v>
      </c>
      <c r="F34" s="439">
        <v>633.91399999999999</v>
      </c>
      <c r="G34" s="439">
        <v>1622.242</v>
      </c>
      <c r="H34" s="439">
        <v>1379.5170000000001</v>
      </c>
      <c r="I34" s="439">
        <v>1090.1869999999999</v>
      </c>
      <c r="J34" s="439">
        <v>7636.3980000000001</v>
      </c>
      <c r="K34" s="441">
        <v>3000</v>
      </c>
      <c r="L34" s="441">
        <v>2500</v>
      </c>
      <c r="M34" s="441">
        <v>885.62199999999996</v>
      </c>
      <c r="N34" s="441">
        <v>1458.1494689999997</v>
      </c>
      <c r="O34" s="441">
        <v>3958.149469</v>
      </c>
      <c r="P34" s="441">
        <v>1152.327659</v>
      </c>
      <c r="Q34" s="442">
        <v>8996.0991279999998</v>
      </c>
    </row>
    <row r="35" spans="1:17" x14ac:dyDescent="0.25">
      <c r="A35" s="517">
        <v>30</v>
      </c>
      <c r="B35" s="518" t="s">
        <v>710</v>
      </c>
      <c r="C35" s="452"/>
      <c r="D35" s="439">
        <v>412.15300000000002</v>
      </c>
      <c r="E35" s="439">
        <v>237.71799999999999</v>
      </c>
      <c r="F35" s="439">
        <v>290.74599999999998</v>
      </c>
      <c r="G35" s="439">
        <v>159.69200000000001</v>
      </c>
      <c r="H35" s="439">
        <v>5540.2290000000003</v>
      </c>
      <c r="I35" s="439">
        <v>792.774</v>
      </c>
      <c r="J35" s="439">
        <v>7433.3120000000008</v>
      </c>
      <c r="K35" s="441">
        <v>603.04302239999993</v>
      </c>
      <c r="L35" s="441">
        <v>600</v>
      </c>
      <c r="M35" s="441">
        <v>405.10750000000002</v>
      </c>
      <c r="N35" s="441">
        <v>5735.8823759999996</v>
      </c>
      <c r="O35" s="441">
        <v>6335.8823759999996</v>
      </c>
      <c r="P35" s="441">
        <v>898.23900000000003</v>
      </c>
      <c r="Q35" s="442">
        <v>8242.2718983999985</v>
      </c>
    </row>
    <row r="36" spans="1:17" x14ac:dyDescent="0.25">
      <c r="A36" s="517">
        <v>31</v>
      </c>
      <c r="B36" s="518" t="s">
        <v>711</v>
      </c>
      <c r="C36" s="452"/>
      <c r="D36" s="439">
        <v>0</v>
      </c>
      <c r="E36" s="439">
        <v>0</v>
      </c>
      <c r="F36" s="439">
        <v>0</v>
      </c>
      <c r="G36" s="439">
        <v>0</v>
      </c>
      <c r="H36" s="439">
        <v>0</v>
      </c>
      <c r="I36" s="439">
        <v>0</v>
      </c>
      <c r="J36" s="439">
        <v>0</v>
      </c>
      <c r="K36" s="441">
        <v>0</v>
      </c>
      <c r="L36" s="441">
        <v>0</v>
      </c>
      <c r="M36" s="441">
        <v>0</v>
      </c>
      <c r="N36" s="441">
        <v>0</v>
      </c>
      <c r="O36" s="441">
        <v>0</v>
      </c>
      <c r="P36" s="441">
        <v>0</v>
      </c>
      <c r="Q36" s="442">
        <v>0</v>
      </c>
    </row>
    <row r="37" spans="1:17" x14ac:dyDescent="0.25">
      <c r="A37" s="517">
        <v>32</v>
      </c>
      <c r="B37" s="518" t="s">
        <v>712</v>
      </c>
      <c r="C37" s="452"/>
      <c r="D37" s="439">
        <v>263.786</v>
      </c>
      <c r="E37" s="439">
        <v>110.432</v>
      </c>
      <c r="F37" s="439">
        <v>203.53200000000001</v>
      </c>
      <c r="G37" s="439">
        <v>122.47199999999999</v>
      </c>
      <c r="H37" s="439">
        <v>966.59</v>
      </c>
      <c r="I37" s="439">
        <v>46.304000000000002</v>
      </c>
      <c r="J37" s="439">
        <v>1713.116</v>
      </c>
      <c r="K37" s="441">
        <v>280.1438976</v>
      </c>
      <c r="L37" s="441">
        <v>300</v>
      </c>
      <c r="M37" s="441">
        <v>100</v>
      </c>
      <c r="N37" s="441">
        <v>1021.6856299999998</v>
      </c>
      <c r="O37" s="441">
        <v>1321.6856299999999</v>
      </c>
      <c r="P37" s="441">
        <v>80</v>
      </c>
      <c r="Q37" s="442">
        <v>1781.8295275999999</v>
      </c>
    </row>
    <row r="38" spans="1:17" s="446" customFormat="1" ht="25.5" x14ac:dyDescent="0.25">
      <c r="A38" s="519">
        <v>33</v>
      </c>
      <c r="B38" s="520" t="s">
        <v>713</v>
      </c>
      <c r="C38" s="445"/>
      <c r="D38" s="439">
        <v>55.47</v>
      </c>
      <c r="E38" s="439">
        <v>79.117000000000004</v>
      </c>
      <c r="F38" s="439">
        <v>61.283000000000001</v>
      </c>
      <c r="G38" s="439">
        <v>12</v>
      </c>
      <c r="H38" s="439">
        <v>6167.7709999999997</v>
      </c>
      <c r="I38" s="439">
        <v>1476.548</v>
      </c>
      <c r="J38" s="439">
        <v>7852.1889999999994</v>
      </c>
      <c r="K38" s="441">
        <v>203</v>
      </c>
      <c r="L38" s="441">
        <v>394.48818897637796</v>
      </c>
      <c r="M38" s="441">
        <v>50</v>
      </c>
      <c r="N38" s="441">
        <v>5767.3230000000003</v>
      </c>
      <c r="O38" s="441">
        <v>6161.8111889763786</v>
      </c>
      <c r="P38" s="441">
        <v>2200</v>
      </c>
      <c r="Q38" s="442">
        <v>8614.8111889763786</v>
      </c>
    </row>
    <row r="39" spans="1:17" s="523" customFormat="1" hidden="1" x14ac:dyDescent="0.25">
      <c r="A39" s="521"/>
      <c r="B39" s="522" t="s">
        <v>714</v>
      </c>
      <c r="C39" s="452"/>
      <c r="D39" s="439">
        <v>0</v>
      </c>
      <c r="E39" s="439">
        <v>0</v>
      </c>
      <c r="F39" s="439">
        <v>0</v>
      </c>
      <c r="G39" s="439">
        <v>0</v>
      </c>
      <c r="H39" s="439">
        <v>0</v>
      </c>
      <c r="I39" s="439">
        <v>0</v>
      </c>
      <c r="J39" s="439">
        <v>0</v>
      </c>
      <c r="K39" s="441">
        <v>0</v>
      </c>
      <c r="L39" s="441">
        <v>0</v>
      </c>
      <c r="M39" s="441">
        <v>0</v>
      </c>
      <c r="N39" s="441">
        <v>0</v>
      </c>
      <c r="O39" s="441">
        <v>0</v>
      </c>
      <c r="P39" s="441">
        <v>0</v>
      </c>
      <c r="Q39" s="442">
        <v>0</v>
      </c>
    </row>
    <row r="40" spans="1:17" s="523" customFormat="1" hidden="1" x14ac:dyDescent="0.25">
      <c r="A40" s="521"/>
      <c r="B40" s="522" t="s">
        <v>715</v>
      </c>
      <c r="C40" s="452"/>
      <c r="D40" s="439">
        <v>0</v>
      </c>
      <c r="E40" s="439">
        <v>0</v>
      </c>
      <c r="F40" s="439">
        <v>0</v>
      </c>
      <c r="G40" s="439">
        <v>0</v>
      </c>
      <c r="H40" s="439">
        <v>0</v>
      </c>
      <c r="I40" s="439">
        <v>0</v>
      </c>
      <c r="J40" s="439">
        <v>0</v>
      </c>
      <c r="K40" s="441">
        <v>0</v>
      </c>
      <c r="L40" s="441">
        <v>0</v>
      </c>
      <c r="M40" s="441">
        <v>0</v>
      </c>
      <c r="N40" s="441">
        <v>0</v>
      </c>
      <c r="O40" s="441">
        <v>0</v>
      </c>
      <c r="P40" s="441">
        <v>0</v>
      </c>
      <c r="Q40" s="442">
        <v>0</v>
      </c>
    </row>
    <row r="41" spans="1:17" s="523" customFormat="1" hidden="1" x14ac:dyDescent="0.25">
      <c r="A41" s="521"/>
      <c r="B41" s="522" t="s">
        <v>716</v>
      </c>
      <c r="C41" s="452"/>
      <c r="D41" s="439">
        <v>0</v>
      </c>
      <c r="E41" s="439">
        <v>0</v>
      </c>
      <c r="F41" s="439">
        <v>0</v>
      </c>
      <c r="G41" s="439">
        <v>0</v>
      </c>
      <c r="H41" s="439">
        <v>0</v>
      </c>
      <c r="I41" s="439">
        <v>0</v>
      </c>
      <c r="J41" s="439">
        <v>0</v>
      </c>
      <c r="K41" s="441">
        <v>0</v>
      </c>
      <c r="L41" s="441">
        <v>0</v>
      </c>
      <c r="M41" s="441">
        <v>0</v>
      </c>
      <c r="N41" s="441">
        <v>0</v>
      </c>
      <c r="O41" s="441">
        <v>0</v>
      </c>
      <c r="P41" s="441">
        <v>0</v>
      </c>
      <c r="Q41" s="442">
        <v>0</v>
      </c>
    </row>
    <row r="42" spans="1:17" s="523" customFormat="1" hidden="1" x14ac:dyDescent="0.25">
      <c r="A42" s="521"/>
      <c r="B42" s="522" t="s">
        <v>717</v>
      </c>
      <c r="C42" s="452"/>
      <c r="D42" s="439">
        <v>0</v>
      </c>
      <c r="E42" s="439">
        <v>0</v>
      </c>
      <c r="F42" s="439">
        <v>0</v>
      </c>
      <c r="G42" s="439">
        <v>0</v>
      </c>
      <c r="H42" s="439">
        <v>0</v>
      </c>
      <c r="I42" s="439">
        <v>0</v>
      </c>
      <c r="J42" s="439">
        <v>0</v>
      </c>
      <c r="K42" s="441">
        <v>0</v>
      </c>
      <c r="L42" s="441">
        <v>0</v>
      </c>
      <c r="M42" s="441">
        <v>0</v>
      </c>
      <c r="N42" s="441">
        <v>0</v>
      </c>
      <c r="O42" s="441">
        <v>0</v>
      </c>
      <c r="P42" s="441">
        <v>0</v>
      </c>
      <c r="Q42" s="442">
        <v>0</v>
      </c>
    </row>
    <row r="43" spans="1:17" s="523" customFormat="1" hidden="1" x14ac:dyDescent="0.25">
      <c r="A43" s="521"/>
      <c r="B43" s="522" t="s">
        <v>718</v>
      </c>
      <c r="C43" s="452"/>
      <c r="D43" s="439">
        <v>0</v>
      </c>
      <c r="E43" s="439">
        <v>0</v>
      </c>
      <c r="F43" s="439">
        <v>0</v>
      </c>
      <c r="G43" s="439">
        <v>0</v>
      </c>
      <c r="H43" s="439">
        <v>0</v>
      </c>
      <c r="I43" s="439">
        <v>0</v>
      </c>
      <c r="J43" s="439">
        <v>0</v>
      </c>
      <c r="K43" s="441">
        <v>0</v>
      </c>
      <c r="L43" s="441">
        <v>0</v>
      </c>
      <c r="M43" s="441">
        <v>0</v>
      </c>
      <c r="N43" s="441">
        <v>0</v>
      </c>
      <c r="O43" s="441">
        <v>0</v>
      </c>
      <c r="P43" s="441">
        <v>0</v>
      </c>
      <c r="Q43" s="442">
        <v>0</v>
      </c>
    </row>
    <row r="44" spans="1:17" s="523" customFormat="1" hidden="1" x14ac:dyDescent="0.25">
      <c r="A44" s="521"/>
      <c r="B44" s="522" t="s">
        <v>719</v>
      </c>
      <c r="C44" s="452"/>
      <c r="D44" s="439">
        <v>0</v>
      </c>
      <c r="E44" s="439">
        <v>0</v>
      </c>
      <c r="F44" s="439">
        <v>0</v>
      </c>
      <c r="G44" s="439">
        <v>0</v>
      </c>
      <c r="H44" s="439">
        <v>0</v>
      </c>
      <c r="I44" s="439">
        <v>0</v>
      </c>
      <c r="J44" s="439">
        <v>0</v>
      </c>
      <c r="K44" s="441">
        <v>0</v>
      </c>
      <c r="L44" s="441">
        <v>0</v>
      </c>
      <c r="M44" s="441">
        <v>0</v>
      </c>
      <c r="N44" s="441">
        <v>0</v>
      </c>
      <c r="O44" s="441">
        <v>0</v>
      </c>
      <c r="P44" s="441">
        <v>0</v>
      </c>
      <c r="Q44" s="442">
        <v>0</v>
      </c>
    </row>
    <row r="45" spans="1:17" ht="25.5" x14ac:dyDescent="0.25">
      <c r="A45" s="517">
        <v>34</v>
      </c>
      <c r="B45" s="518" t="s">
        <v>720</v>
      </c>
      <c r="C45" s="452"/>
      <c r="D45" s="439">
        <v>471.90300000000002</v>
      </c>
      <c r="E45" s="439">
        <v>221.595</v>
      </c>
      <c r="F45" s="439">
        <v>15.04</v>
      </c>
      <c r="G45" s="439">
        <v>276.46100000000001</v>
      </c>
      <c r="H45" s="439">
        <v>5753.915</v>
      </c>
      <c r="I45" s="439">
        <v>788.56299999999999</v>
      </c>
      <c r="J45" s="439">
        <v>7527.4769999999999</v>
      </c>
      <c r="K45" s="441">
        <v>562.14219600000001</v>
      </c>
      <c r="L45" s="441">
        <v>150</v>
      </c>
      <c r="M45" s="441">
        <v>692.89800000000002</v>
      </c>
      <c r="N45" s="441">
        <v>1362.6182362204725</v>
      </c>
      <c r="O45" s="441">
        <v>1512.6182362204725</v>
      </c>
      <c r="P45" s="441">
        <v>3018.9589999999998</v>
      </c>
      <c r="Q45" s="442">
        <v>5786.6174322204724</v>
      </c>
    </row>
    <row r="46" spans="1:17" s="523" customFormat="1" hidden="1" x14ac:dyDescent="0.25">
      <c r="A46" s="521"/>
      <c r="B46" s="522" t="s">
        <v>721</v>
      </c>
      <c r="C46" s="452"/>
      <c r="D46" s="439">
        <v>0</v>
      </c>
      <c r="E46" s="439">
        <v>0</v>
      </c>
      <c r="F46" s="439">
        <v>0</v>
      </c>
      <c r="G46" s="439">
        <v>0</v>
      </c>
      <c r="H46" s="439">
        <v>0</v>
      </c>
      <c r="I46" s="439">
        <v>0</v>
      </c>
      <c r="J46" s="439">
        <v>0</v>
      </c>
      <c r="K46" s="441">
        <v>0</v>
      </c>
      <c r="L46" s="441">
        <v>0</v>
      </c>
      <c r="M46" s="441">
        <v>0</v>
      </c>
      <c r="N46" s="441">
        <v>0</v>
      </c>
      <c r="O46" s="441">
        <v>0</v>
      </c>
      <c r="P46" s="441">
        <v>0</v>
      </c>
      <c r="Q46" s="442">
        <v>0</v>
      </c>
    </row>
    <row r="47" spans="1:17" s="523" customFormat="1" hidden="1" x14ac:dyDescent="0.25">
      <c r="A47" s="521"/>
      <c r="B47" s="522" t="s">
        <v>722</v>
      </c>
      <c r="C47" s="452"/>
      <c r="D47" s="439">
        <v>0</v>
      </c>
      <c r="E47" s="439">
        <v>0</v>
      </c>
      <c r="F47" s="439">
        <v>0</v>
      </c>
      <c r="G47" s="439">
        <v>0</v>
      </c>
      <c r="H47" s="439">
        <v>0</v>
      </c>
      <c r="I47" s="439">
        <v>0</v>
      </c>
      <c r="J47" s="439">
        <v>0</v>
      </c>
      <c r="K47" s="441">
        <v>0</v>
      </c>
      <c r="L47" s="441">
        <v>0</v>
      </c>
      <c r="M47" s="441">
        <v>0</v>
      </c>
      <c r="N47" s="441">
        <v>0</v>
      </c>
      <c r="O47" s="441">
        <v>0</v>
      </c>
      <c r="P47" s="441">
        <v>0</v>
      </c>
      <c r="Q47" s="442">
        <v>0</v>
      </c>
    </row>
    <row r="48" spans="1:17" s="523" customFormat="1" hidden="1" x14ac:dyDescent="0.25">
      <c r="A48" s="521"/>
      <c r="B48" s="522" t="s">
        <v>723</v>
      </c>
      <c r="C48" s="452"/>
      <c r="D48" s="439">
        <v>0</v>
      </c>
      <c r="E48" s="439">
        <v>0</v>
      </c>
      <c r="F48" s="439">
        <v>0</v>
      </c>
      <c r="G48" s="439">
        <v>0</v>
      </c>
      <c r="H48" s="439">
        <v>0</v>
      </c>
      <c r="I48" s="439">
        <v>0</v>
      </c>
      <c r="J48" s="439">
        <v>0</v>
      </c>
      <c r="K48" s="441">
        <v>0</v>
      </c>
      <c r="L48" s="441">
        <v>0</v>
      </c>
      <c r="M48" s="441">
        <v>0</v>
      </c>
      <c r="N48" s="441">
        <v>0</v>
      </c>
      <c r="O48" s="441">
        <v>0</v>
      </c>
      <c r="P48" s="441">
        <v>0</v>
      </c>
      <c r="Q48" s="442">
        <v>0</v>
      </c>
    </row>
    <row r="49" spans="1:17" s="523" customFormat="1" hidden="1" x14ac:dyDescent="0.25">
      <c r="A49" s="521"/>
      <c r="B49" s="522" t="s">
        <v>724</v>
      </c>
      <c r="C49" s="452"/>
      <c r="D49" s="439">
        <v>0</v>
      </c>
      <c r="E49" s="439">
        <v>0</v>
      </c>
      <c r="F49" s="439">
        <v>0</v>
      </c>
      <c r="G49" s="439">
        <v>0</v>
      </c>
      <c r="H49" s="439">
        <v>0</v>
      </c>
      <c r="I49" s="439">
        <v>0</v>
      </c>
      <c r="J49" s="439">
        <v>0</v>
      </c>
      <c r="K49" s="441">
        <v>0</v>
      </c>
      <c r="L49" s="441">
        <v>0</v>
      </c>
      <c r="M49" s="441">
        <v>0</v>
      </c>
      <c r="N49" s="441">
        <v>0</v>
      </c>
      <c r="O49" s="441">
        <v>0</v>
      </c>
      <c r="P49" s="441">
        <v>0</v>
      </c>
      <c r="Q49" s="442">
        <v>0</v>
      </c>
    </row>
    <row r="50" spans="1:17" s="523" customFormat="1" hidden="1" x14ac:dyDescent="0.25">
      <c r="A50" s="521"/>
      <c r="B50" s="522" t="s">
        <v>725</v>
      </c>
      <c r="C50" s="452"/>
      <c r="D50" s="439">
        <v>0</v>
      </c>
      <c r="E50" s="439">
        <v>0</v>
      </c>
      <c r="F50" s="439">
        <v>0</v>
      </c>
      <c r="G50" s="439">
        <v>0</v>
      </c>
      <c r="H50" s="439">
        <v>0</v>
      </c>
      <c r="I50" s="439">
        <v>0</v>
      </c>
      <c r="J50" s="439">
        <v>0</v>
      </c>
      <c r="K50" s="441">
        <v>0</v>
      </c>
      <c r="L50" s="441">
        <v>0</v>
      </c>
      <c r="M50" s="441">
        <v>0</v>
      </c>
      <c r="N50" s="441">
        <v>0</v>
      </c>
      <c r="O50" s="441">
        <v>0</v>
      </c>
      <c r="P50" s="441">
        <v>0</v>
      </c>
      <c r="Q50" s="442">
        <v>0</v>
      </c>
    </row>
    <row r="51" spans="1:17" s="523" customFormat="1" hidden="1" x14ac:dyDescent="0.25">
      <c r="A51" s="521"/>
      <c r="B51" s="522" t="s">
        <v>726</v>
      </c>
      <c r="C51" s="452"/>
      <c r="D51" s="439">
        <v>0</v>
      </c>
      <c r="E51" s="439">
        <v>0</v>
      </c>
      <c r="F51" s="439">
        <v>0</v>
      </c>
      <c r="G51" s="439">
        <v>0</v>
      </c>
      <c r="H51" s="439">
        <v>0</v>
      </c>
      <c r="I51" s="439">
        <v>0</v>
      </c>
      <c r="J51" s="439">
        <v>0</v>
      </c>
      <c r="K51" s="441">
        <v>0</v>
      </c>
      <c r="L51" s="441">
        <v>0</v>
      </c>
      <c r="M51" s="441">
        <v>0</v>
      </c>
      <c r="N51" s="441">
        <v>0</v>
      </c>
      <c r="O51" s="441">
        <v>0</v>
      </c>
      <c r="P51" s="441">
        <v>0</v>
      </c>
      <c r="Q51" s="442">
        <v>0</v>
      </c>
    </row>
    <row r="52" spans="1:17" s="523" customFormat="1" hidden="1" x14ac:dyDescent="0.25">
      <c r="A52" s="521"/>
      <c r="B52" s="522" t="s">
        <v>727</v>
      </c>
      <c r="C52" s="452"/>
      <c r="D52" s="439">
        <v>0</v>
      </c>
      <c r="E52" s="439">
        <v>0</v>
      </c>
      <c r="F52" s="439">
        <v>0</v>
      </c>
      <c r="G52" s="439">
        <v>0</v>
      </c>
      <c r="H52" s="439">
        <v>0</v>
      </c>
      <c r="I52" s="439">
        <v>0</v>
      </c>
      <c r="J52" s="439">
        <v>0</v>
      </c>
      <c r="K52" s="441">
        <v>0</v>
      </c>
      <c r="L52" s="441">
        <v>0</v>
      </c>
      <c r="M52" s="441">
        <v>0</v>
      </c>
      <c r="N52" s="441">
        <v>0</v>
      </c>
      <c r="O52" s="441">
        <v>0</v>
      </c>
      <c r="P52" s="441">
        <v>0</v>
      </c>
      <c r="Q52" s="442">
        <v>0</v>
      </c>
    </row>
    <row r="53" spans="1:17" s="523" customFormat="1" hidden="1" x14ac:dyDescent="0.25">
      <c r="A53" s="521"/>
      <c r="B53" s="522" t="s">
        <v>728</v>
      </c>
      <c r="C53" s="452"/>
      <c r="D53" s="439">
        <v>0</v>
      </c>
      <c r="E53" s="439">
        <v>0</v>
      </c>
      <c r="F53" s="439">
        <v>0</v>
      </c>
      <c r="G53" s="439">
        <v>0</v>
      </c>
      <c r="H53" s="439">
        <v>0</v>
      </c>
      <c r="I53" s="439">
        <v>0</v>
      </c>
      <c r="J53" s="439">
        <v>0</v>
      </c>
      <c r="K53" s="441">
        <v>0</v>
      </c>
      <c r="L53" s="441">
        <v>0</v>
      </c>
      <c r="M53" s="441">
        <v>0</v>
      </c>
      <c r="N53" s="441">
        <v>0</v>
      </c>
      <c r="O53" s="441">
        <v>0</v>
      </c>
      <c r="P53" s="441">
        <v>0</v>
      </c>
      <c r="Q53" s="442">
        <v>0</v>
      </c>
    </row>
    <row r="54" spans="1:17" ht="25.5" x14ac:dyDescent="0.25">
      <c r="A54" s="517">
        <v>35</v>
      </c>
      <c r="B54" s="518" t="s">
        <v>729</v>
      </c>
      <c r="C54" s="452"/>
      <c r="D54" s="439">
        <v>0</v>
      </c>
      <c r="E54" s="439">
        <v>0</v>
      </c>
      <c r="F54" s="439">
        <v>0</v>
      </c>
      <c r="G54" s="439">
        <v>0</v>
      </c>
      <c r="H54" s="439">
        <v>858.91200000000003</v>
      </c>
      <c r="I54" s="439">
        <v>0</v>
      </c>
      <c r="J54" s="439">
        <v>858.91200000000003</v>
      </c>
      <c r="K54" s="441">
        <v>0</v>
      </c>
      <c r="L54" s="441">
        <v>0</v>
      </c>
      <c r="M54" s="441">
        <v>0</v>
      </c>
      <c r="N54" s="441">
        <v>0</v>
      </c>
      <c r="O54" s="441">
        <v>0</v>
      </c>
      <c r="P54" s="441">
        <v>0</v>
      </c>
      <c r="Q54" s="442">
        <v>0</v>
      </c>
    </row>
    <row r="55" spans="1:17" x14ac:dyDescent="0.25">
      <c r="A55" s="517">
        <v>36</v>
      </c>
      <c r="B55" s="518" t="s">
        <v>730</v>
      </c>
      <c r="C55" s="452"/>
      <c r="D55" s="439">
        <v>0</v>
      </c>
      <c r="E55" s="439">
        <v>0</v>
      </c>
      <c r="F55" s="439">
        <v>0</v>
      </c>
      <c r="G55" s="439">
        <v>0</v>
      </c>
      <c r="H55" s="439">
        <v>0</v>
      </c>
      <c r="I55" s="439">
        <v>0</v>
      </c>
      <c r="J55" s="439">
        <v>0</v>
      </c>
      <c r="K55" s="441">
        <v>0</v>
      </c>
      <c r="L55" s="441">
        <v>0</v>
      </c>
      <c r="M55" s="441">
        <v>0</v>
      </c>
      <c r="N55" s="441">
        <v>0</v>
      </c>
      <c r="O55" s="441">
        <v>0</v>
      </c>
      <c r="P55" s="441">
        <v>0</v>
      </c>
      <c r="Q55" s="442">
        <v>0</v>
      </c>
    </row>
    <row r="56" spans="1:17" x14ac:dyDescent="0.25">
      <c r="A56" s="515">
        <v>37</v>
      </c>
      <c r="B56" s="516" t="s">
        <v>731</v>
      </c>
      <c r="C56" s="452"/>
      <c r="D56" s="439">
        <v>0</v>
      </c>
      <c r="E56" s="439">
        <v>0</v>
      </c>
      <c r="F56" s="439">
        <v>0</v>
      </c>
      <c r="G56" s="439">
        <v>0</v>
      </c>
      <c r="H56" s="439">
        <v>0</v>
      </c>
      <c r="I56" s="439">
        <v>0</v>
      </c>
      <c r="J56" s="439">
        <v>0</v>
      </c>
      <c r="K56" s="441">
        <v>0</v>
      </c>
      <c r="L56" s="441">
        <v>0</v>
      </c>
      <c r="M56" s="441">
        <v>0</v>
      </c>
      <c r="N56" s="441">
        <v>0</v>
      </c>
      <c r="O56" s="441">
        <v>0</v>
      </c>
      <c r="P56" s="441">
        <v>0</v>
      </c>
      <c r="Q56" s="442">
        <v>0</v>
      </c>
    </row>
    <row r="57" spans="1:17" x14ac:dyDescent="0.25">
      <c r="A57" s="515">
        <v>38</v>
      </c>
      <c r="B57" s="516" t="s">
        <v>732</v>
      </c>
      <c r="C57" s="452">
        <v>0</v>
      </c>
      <c r="D57" s="439">
        <v>0</v>
      </c>
      <c r="E57" s="439">
        <v>15.282</v>
      </c>
      <c r="F57" s="439">
        <v>0</v>
      </c>
      <c r="G57" s="439">
        <v>0</v>
      </c>
      <c r="H57" s="439">
        <v>398.45399999999995</v>
      </c>
      <c r="I57" s="439">
        <v>72.844999999999999</v>
      </c>
      <c r="J57" s="439">
        <v>486.5809999999999</v>
      </c>
      <c r="K57" s="441">
        <v>30</v>
      </c>
      <c r="L57" s="441">
        <v>0</v>
      </c>
      <c r="M57" s="441">
        <v>0</v>
      </c>
      <c r="N57" s="441">
        <v>370</v>
      </c>
      <c r="O57" s="441">
        <v>370</v>
      </c>
      <c r="P57" s="441">
        <v>100</v>
      </c>
      <c r="Q57" s="442">
        <v>500</v>
      </c>
    </row>
    <row r="58" spans="1:17" x14ac:dyDescent="0.25">
      <c r="A58" s="517">
        <v>39</v>
      </c>
      <c r="B58" s="518" t="s">
        <v>733</v>
      </c>
      <c r="C58" s="452"/>
      <c r="D58" s="439">
        <v>0</v>
      </c>
      <c r="E58" s="439">
        <v>0</v>
      </c>
      <c r="F58" s="439">
        <v>0</v>
      </c>
      <c r="G58" s="439">
        <v>0</v>
      </c>
      <c r="H58" s="439">
        <v>78.727000000000004</v>
      </c>
      <c r="I58" s="439">
        <v>72.844999999999999</v>
      </c>
      <c r="J58" s="439">
        <v>151.572</v>
      </c>
      <c r="K58" s="441">
        <v>0</v>
      </c>
      <c r="L58" s="441">
        <v>0</v>
      </c>
      <c r="M58" s="441">
        <v>0</v>
      </c>
      <c r="N58" s="441">
        <v>70</v>
      </c>
      <c r="O58" s="441">
        <v>70</v>
      </c>
      <c r="P58" s="441">
        <v>100</v>
      </c>
      <c r="Q58" s="442">
        <v>170</v>
      </c>
    </row>
    <row r="59" spans="1:17" x14ac:dyDescent="0.25">
      <c r="A59" s="517">
        <v>40</v>
      </c>
      <c r="B59" s="518" t="s">
        <v>734</v>
      </c>
      <c r="C59" s="452"/>
      <c r="D59" s="439">
        <v>0</v>
      </c>
      <c r="E59" s="439">
        <v>0</v>
      </c>
      <c r="F59" s="439">
        <v>0</v>
      </c>
      <c r="G59" s="439">
        <v>0</v>
      </c>
      <c r="H59" s="439">
        <v>0</v>
      </c>
      <c r="I59" s="439">
        <v>0</v>
      </c>
      <c r="J59" s="439">
        <v>0</v>
      </c>
      <c r="K59" s="441">
        <v>0</v>
      </c>
      <c r="L59" s="441">
        <v>0</v>
      </c>
      <c r="M59" s="441">
        <v>0</v>
      </c>
      <c r="N59" s="441">
        <v>0</v>
      </c>
      <c r="O59" s="441">
        <v>0</v>
      </c>
      <c r="P59" s="441">
        <v>0</v>
      </c>
      <c r="Q59" s="442">
        <v>0</v>
      </c>
    </row>
    <row r="60" spans="1:17" x14ac:dyDescent="0.25">
      <c r="A60" s="517">
        <v>41</v>
      </c>
      <c r="B60" s="518" t="s">
        <v>735</v>
      </c>
      <c r="C60" s="452"/>
      <c r="D60" s="439">
        <v>0</v>
      </c>
      <c r="E60" s="439">
        <v>15.282</v>
      </c>
      <c r="F60" s="439">
        <v>0</v>
      </c>
      <c r="G60" s="439">
        <v>0</v>
      </c>
      <c r="H60" s="439">
        <v>319.72699999999998</v>
      </c>
      <c r="I60" s="439">
        <v>0</v>
      </c>
      <c r="J60" s="439">
        <v>335.00899999999996</v>
      </c>
      <c r="K60" s="441">
        <v>30</v>
      </c>
      <c r="L60" s="441">
        <v>0</v>
      </c>
      <c r="M60" s="441">
        <v>0</v>
      </c>
      <c r="N60" s="441">
        <v>300</v>
      </c>
      <c r="O60" s="441">
        <v>300</v>
      </c>
      <c r="P60" s="441">
        <v>0</v>
      </c>
      <c r="Q60" s="442">
        <v>330</v>
      </c>
    </row>
    <row r="61" spans="1:17" x14ac:dyDescent="0.25">
      <c r="A61" s="517">
        <v>42</v>
      </c>
      <c r="B61" s="518" t="s">
        <v>736</v>
      </c>
      <c r="C61" s="452"/>
      <c r="D61" s="439">
        <v>0</v>
      </c>
      <c r="E61" s="439">
        <v>0</v>
      </c>
      <c r="F61" s="439">
        <v>0</v>
      </c>
      <c r="G61" s="439">
        <v>0</v>
      </c>
      <c r="H61" s="439">
        <v>0</v>
      </c>
      <c r="I61" s="439">
        <v>0</v>
      </c>
      <c r="J61" s="439">
        <v>0</v>
      </c>
      <c r="K61" s="441">
        <v>0</v>
      </c>
      <c r="L61" s="441">
        <v>0</v>
      </c>
      <c r="M61" s="441">
        <v>0</v>
      </c>
      <c r="N61" s="441">
        <v>0</v>
      </c>
      <c r="O61" s="441">
        <v>0</v>
      </c>
      <c r="P61" s="441">
        <v>0</v>
      </c>
      <c r="Q61" s="442">
        <v>0</v>
      </c>
    </row>
    <row r="62" spans="1:17" ht="25.5" x14ac:dyDescent="0.25">
      <c r="A62" s="515">
        <v>43</v>
      </c>
      <c r="B62" s="516" t="s">
        <v>737</v>
      </c>
      <c r="C62" s="452">
        <v>0</v>
      </c>
      <c r="D62" s="439">
        <v>0</v>
      </c>
      <c r="E62" s="439">
        <v>0</v>
      </c>
      <c r="F62" s="439">
        <v>0</v>
      </c>
      <c r="G62" s="439">
        <v>0</v>
      </c>
      <c r="H62" s="439">
        <v>5582.1049999999996</v>
      </c>
      <c r="I62" s="439">
        <v>260.91399999999999</v>
      </c>
      <c r="J62" s="439">
        <v>5843.0189999999993</v>
      </c>
      <c r="K62" s="441">
        <v>150</v>
      </c>
      <c r="L62" s="441">
        <v>0</v>
      </c>
      <c r="M62" s="441">
        <v>0</v>
      </c>
      <c r="N62" s="441">
        <v>5105.7</v>
      </c>
      <c r="O62" s="441">
        <v>5105.7</v>
      </c>
      <c r="P62" s="441">
        <v>1380</v>
      </c>
      <c r="Q62" s="442">
        <v>6635.7</v>
      </c>
    </row>
    <row r="63" spans="1:17" hidden="1" x14ac:dyDescent="0.25">
      <c r="A63" s="515"/>
      <c r="B63" s="522" t="s">
        <v>738</v>
      </c>
      <c r="C63" s="452"/>
      <c r="D63" s="439">
        <v>0</v>
      </c>
      <c r="E63" s="439">
        <v>0</v>
      </c>
      <c r="F63" s="439">
        <v>0</v>
      </c>
      <c r="G63" s="439">
        <v>0</v>
      </c>
      <c r="H63" s="439">
        <v>0</v>
      </c>
      <c r="I63" s="439">
        <v>0</v>
      </c>
      <c r="J63" s="439">
        <v>0</v>
      </c>
      <c r="K63" s="441">
        <v>0</v>
      </c>
      <c r="L63" s="441">
        <v>0</v>
      </c>
      <c r="M63" s="441">
        <v>0</v>
      </c>
      <c r="N63" s="441">
        <v>0</v>
      </c>
      <c r="O63" s="441">
        <v>0</v>
      </c>
      <c r="P63" s="441">
        <v>0</v>
      </c>
      <c r="Q63" s="442">
        <v>0</v>
      </c>
    </row>
    <row r="64" spans="1:17" hidden="1" x14ac:dyDescent="0.25">
      <c r="A64" s="515"/>
      <c r="B64" s="522" t="s">
        <v>456</v>
      </c>
      <c r="C64" s="452"/>
      <c r="D64" s="439">
        <v>0</v>
      </c>
      <c r="E64" s="439">
        <v>0</v>
      </c>
      <c r="F64" s="439">
        <v>0</v>
      </c>
      <c r="G64" s="439">
        <v>0</v>
      </c>
      <c r="H64" s="439">
        <v>0</v>
      </c>
      <c r="I64" s="439">
        <v>0</v>
      </c>
      <c r="J64" s="439">
        <v>0</v>
      </c>
      <c r="K64" s="441">
        <v>0</v>
      </c>
      <c r="L64" s="441">
        <v>0</v>
      </c>
      <c r="M64" s="441">
        <v>0</v>
      </c>
      <c r="N64" s="441">
        <v>0</v>
      </c>
      <c r="O64" s="441">
        <v>0</v>
      </c>
      <c r="P64" s="441">
        <v>0</v>
      </c>
      <c r="Q64" s="442">
        <v>0</v>
      </c>
    </row>
    <row r="65" spans="1:17" hidden="1" x14ac:dyDescent="0.25">
      <c r="A65" s="515"/>
      <c r="B65" s="522" t="s">
        <v>739</v>
      </c>
      <c r="C65" s="452"/>
      <c r="D65" s="439">
        <v>0</v>
      </c>
      <c r="E65" s="439">
        <v>0</v>
      </c>
      <c r="F65" s="439">
        <v>0</v>
      </c>
      <c r="G65" s="439">
        <v>0</v>
      </c>
      <c r="H65" s="439">
        <v>0</v>
      </c>
      <c r="I65" s="439">
        <v>0</v>
      </c>
      <c r="J65" s="439">
        <v>0</v>
      </c>
      <c r="K65" s="441">
        <v>0</v>
      </c>
      <c r="L65" s="441">
        <v>0</v>
      </c>
      <c r="M65" s="441">
        <v>0</v>
      </c>
      <c r="N65" s="441">
        <v>0</v>
      </c>
      <c r="O65" s="441">
        <v>0</v>
      </c>
      <c r="P65" s="441">
        <v>0</v>
      </c>
      <c r="Q65" s="442">
        <v>0</v>
      </c>
    </row>
    <row r="66" spans="1:17" hidden="1" x14ac:dyDescent="0.25">
      <c r="A66" s="515"/>
      <c r="B66" s="522" t="s">
        <v>740</v>
      </c>
      <c r="C66" s="452"/>
      <c r="D66" s="439">
        <v>0</v>
      </c>
      <c r="E66" s="439">
        <v>0</v>
      </c>
      <c r="F66" s="439">
        <v>0</v>
      </c>
      <c r="G66" s="439">
        <v>0</v>
      </c>
      <c r="H66" s="439">
        <v>0</v>
      </c>
      <c r="I66" s="439">
        <v>0</v>
      </c>
      <c r="J66" s="439">
        <v>0</v>
      </c>
      <c r="K66" s="441">
        <v>0</v>
      </c>
      <c r="L66" s="441">
        <v>0</v>
      </c>
      <c r="M66" s="441">
        <v>0</v>
      </c>
      <c r="N66" s="441">
        <v>0</v>
      </c>
      <c r="O66" s="441">
        <v>0</v>
      </c>
      <c r="P66" s="441">
        <v>0</v>
      </c>
      <c r="Q66" s="442">
        <v>0</v>
      </c>
    </row>
    <row r="67" spans="1:17" hidden="1" x14ac:dyDescent="0.25">
      <c r="A67" s="515"/>
      <c r="B67" s="522" t="s">
        <v>457</v>
      </c>
      <c r="C67" s="452"/>
      <c r="D67" s="439">
        <v>0</v>
      </c>
      <c r="E67" s="439">
        <v>0</v>
      </c>
      <c r="F67" s="439">
        <v>0</v>
      </c>
      <c r="G67" s="439">
        <v>0</v>
      </c>
      <c r="H67" s="439">
        <v>0</v>
      </c>
      <c r="I67" s="439">
        <v>0</v>
      </c>
      <c r="J67" s="439">
        <v>0</v>
      </c>
      <c r="K67" s="441">
        <v>0</v>
      </c>
      <c r="L67" s="441">
        <v>0</v>
      </c>
      <c r="M67" s="441">
        <v>0</v>
      </c>
      <c r="N67" s="441">
        <v>0</v>
      </c>
      <c r="O67" s="441">
        <v>0</v>
      </c>
      <c r="P67" s="441">
        <v>0</v>
      </c>
      <c r="Q67" s="442">
        <v>0</v>
      </c>
    </row>
    <row r="68" spans="1:17" hidden="1" x14ac:dyDescent="0.25">
      <c r="A68" s="515"/>
      <c r="B68" s="522" t="s">
        <v>458</v>
      </c>
      <c r="C68" s="452"/>
      <c r="D68" s="439">
        <v>0</v>
      </c>
      <c r="E68" s="439">
        <v>0</v>
      </c>
      <c r="F68" s="439">
        <v>0</v>
      </c>
      <c r="G68" s="439">
        <v>0</v>
      </c>
      <c r="H68" s="439">
        <v>0</v>
      </c>
      <c r="I68" s="439">
        <v>0</v>
      </c>
      <c r="J68" s="439">
        <v>0</v>
      </c>
      <c r="K68" s="441">
        <v>0</v>
      </c>
      <c r="L68" s="441">
        <v>0</v>
      </c>
      <c r="M68" s="441">
        <v>0</v>
      </c>
      <c r="N68" s="441">
        <v>0</v>
      </c>
      <c r="O68" s="441">
        <v>0</v>
      </c>
      <c r="P68" s="441">
        <v>0</v>
      </c>
      <c r="Q68" s="442">
        <v>0</v>
      </c>
    </row>
    <row r="69" spans="1:17" hidden="1" x14ac:dyDescent="0.25">
      <c r="A69" s="515"/>
      <c r="B69" s="522" t="s">
        <v>459</v>
      </c>
      <c r="C69" s="452"/>
      <c r="D69" s="439">
        <v>0</v>
      </c>
      <c r="E69" s="439">
        <v>0</v>
      </c>
      <c r="F69" s="439">
        <v>0</v>
      </c>
      <c r="G69" s="439">
        <v>0</v>
      </c>
      <c r="H69" s="439">
        <v>0</v>
      </c>
      <c r="I69" s="439">
        <v>0</v>
      </c>
      <c r="J69" s="439">
        <v>0</v>
      </c>
      <c r="K69" s="441">
        <v>0</v>
      </c>
      <c r="L69" s="441">
        <v>0</v>
      </c>
      <c r="M69" s="441">
        <v>0</v>
      </c>
      <c r="N69" s="441">
        <v>0</v>
      </c>
      <c r="O69" s="441">
        <v>0</v>
      </c>
      <c r="P69" s="441">
        <v>0</v>
      </c>
      <c r="Q69" s="442">
        <v>0</v>
      </c>
    </row>
    <row r="70" spans="1:17" hidden="1" x14ac:dyDescent="0.25">
      <c r="A70" s="515"/>
      <c r="B70" s="522" t="s">
        <v>741</v>
      </c>
      <c r="C70" s="452"/>
      <c r="D70" s="439">
        <v>0</v>
      </c>
      <c r="E70" s="439">
        <v>0</v>
      </c>
      <c r="F70" s="439">
        <v>0</v>
      </c>
      <c r="G70" s="439">
        <v>0</v>
      </c>
      <c r="H70" s="439">
        <v>0</v>
      </c>
      <c r="I70" s="439">
        <v>0</v>
      </c>
      <c r="J70" s="439">
        <v>0</v>
      </c>
      <c r="K70" s="441">
        <v>0</v>
      </c>
      <c r="L70" s="441">
        <v>0</v>
      </c>
      <c r="M70" s="441">
        <v>0</v>
      </c>
      <c r="N70" s="441">
        <v>0</v>
      </c>
      <c r="O70" s="441">
        <v>0</v>
      </c>
      <c r="P70" s="441">
        <v>0</v>
      </c>
      <c r="Q70" s="442">
        <v>0</v>
      </c>
    </row>
    <row r="71" spans="1:17" x14ac:dyDescent="0.25">
      <c r="A71" s="515">
        <v>44</v>
      </c>
      <c r="B71" s="516" t="s">
        <v>742</v>
      </c>
      <c r="C71" s="452"/>
      <c r="D71" s="439">
        <v>39.021999999999998</v>
      </c>
      <c r="E71" s="439">
        <v>16.3</v>
      </c>
      <c r="F71" s="439">
        <v>0</v>
      </c>
      <c r="G71" s="439">
        <v>0</v>
      </c>
      <c r="H71" s="439">
        <v>3694.9670000000001</v>
      </c>
      <c r="I71" s="439">
        <v>0</v>
      </c>
      <c r="J71" s="439">
        <v>3750.2890000000002</v>
      </c>
      <c r="K71" s="441">
        <v>20</v>
      </c>
      <c r="L71" s="441">
        <v>0</v>
      </c>
      <c r="M71" s="441">
        <v>0</v>
      </c>
      <c r="N71" s="441">
        <v>1326.8520000000001</v>
      </c>
      <c r="O71" s="441">
        <v>1326.8520000000001</v>
      </c>
      <c r="P71" s="441">
        <v>0</v>
      </c>
      <c r="Q71" s="442">
        <v>1346.8520000000001</v>
      </c>
    </row>
    <row r="72" spans="1:17" x14ac:dyDescent="0.25">
      <c r="A72" s="515"/>
      <c r="B72" s="518" t="s">
        <v>623</v>
      </c>
      <c r="C72" s="452"/>
      <c r="D72" s="439"/>
      <c r="E72" s="439"/>
      <c r="F72" s="439"/>
      <c r="G72" s="439"/>
      <c r="H72" s="439"/>
      <c r="I72" s="439"/>
      <c r="J72" s="439"/>
      <c r="K72" s="441"/>
      <c r="L72" s="441"/>
      <c r="M72" s="441"/>
      <c r="N72" s="441"/>
      <c r="O72" s="441"/>
      <c r="P72" s="441"/>
      <c r="Q72" s="442">
        <v>1258</v>
      </c>
    </row>
    <row r="73" spans="1:17" x14ac:dyDescent="0.25">
      <c r="A73" s="511">
        <v>45</v>
      </c>
      <c r="B73" s="512" t="s">
        <v>743</v>
      </c>
      <c r="C73" s="452"/>
      <c r="D73" s="439">
        <v>4092.9659999999999</v>
      </c>
      <c r="E73" s="439">
        <v>1695.309</v>
      </c>
      <c r="F73" s="439">
        <v>859.15899999999999</v>
      </c>
      <c r="G73" s="439">
        <v>628.53</v>
      </c>
      <c r="H73" s="439">
        <v>89620.406000000003</v>
      </c>
      <c r="I73" s="439">
        <v>1637.0219999999999</v>
      </c>
      <c r="J73" s="439">
        <v>98533.391999999993</v>
      </c>
      <c r="K73" s="441">
        <v>5384.6384065919983</v>
      </c>
      <c r="L73" s="441">
        <v>2727.6858000000002</v>
      </c>
      <c r="M73" s="441">
        <v>674.3594250000001</v>
      </c>
      <c r="N73" s="441">
        <v>6860.4868399999996</v>
      </c>
      <c r="O73" s="441">
        <v>9588.1726400000007</v>
      </c>
      <c r="P73" s="441">
        <v>2957.8307379300004</v>
      </c>
      <c r="Q73" s="442">
        <v>18605.001209521997</v>
      </c>
    </row>
    <row r="74" spans="1:17" x14ac:dyDescent="0.25">
      <c r="A74" s="511">
        <v>46</v>
      </c>
      <c r="B74" s="512" t="s">
        <v>744</v>
      </c>
      <c r="C74" s="452"/>
      <c r="D74" s="439">
        <v>0</v>
      </c>
      <c r="E74" s="439">
        <v>0</v>
      </c>
      <c r="F74" s="439">
        <v>0</v>
      </c>
      <c r="G74" s="439">
        <v>0</v>
      </c>
      <c r="H74" s="439">
        <v>0</v>
      </c>
      <c r="I74" s="439">
        <v>0</v>
      </c>
      <c r="J74" s="439">
        <v>0</v>
      </c>
      <c r="K74" s="441">
        <v>0</v>
      </c>
      <c r="L74" s="441">
        <v>0</v>
      </c>
      <c r="M74" s="441">
        <v>0</v>
      </c>
      <c r="N74" s="441">
        <v>0</v>
      </c>
      <c r="O74" s="441">
        <v>0</v>
      </c>
      <c r="P74" s="441">
        <v>0</v>
      </c>
      <c r="Q74" s="442">
        <v>0</v>
      </c>
    </row>
    <row r="75" spans="1:17" ht="38.25" x14ac:dyDescent="0.25">
      <c r="A75" s="511">
        <v>47</v>
      </c>
      <c r="B75" s="512" t="s">
        <v>745</v>
      </c>
      <c r="C75" s="452">
        <v>0</v>
      </c>
      <c r="D75" s="439">
        <v>1929</v>
      </c>
      <c r="E75" s="439">
        <v>18.975999999999999</v>
      </c>
      <c r="F75" s="439">
        <v>5.734</v>
      </c>
      <c r="G75" s="439">
        <v>2.7</v>
      </c>
      <c r="H75" s="439">
        <v>6829.5329999999994</v>
      </c>
      <c r="I75" s="439">
        <v>534.79099999999994</v>
      </c>
      <c r="J75" s="439">
        <v>9320.7339999999986</v>
      </c>
      <c r="K75" s="441">
        <v>100</v>
      </c>
      <c r="L75" s="441">
        <v>0</v>
      </c>
      <c r="M75" s="441">
        <v>50</v>
      </c>
      <c r="N75" s="441">
        <v>5147.6273505999998</v>
      </c>
      <c r="O75" s="441">
        <v>5147.6273505999998</v>
      </c>
      <c r="P75" s="441">
        <v>486.22832</v>
      </c>
      <c r="Q75" s="442">
        <v>5783.8556705999999</v>
      </c>
    </row>
    <row r="76" spans="1:17" hidden="1" x14ac:dyDescent="0.25">
      <c r="A76" s="511"/>
      <c r="B76" s="522" t="s">
        <v>746</v>
      </c>
      <c r="C76" s="452"/>
      <c r="D76" s="439">
        <v>0</v>
      </c>
      <c r="E76" s="439">
        <v>0</v>
      </c>
      <c r="F76" s="439">
        <v>0</v>
      </c>
      <c r="G76" s="439">
        <v>0</v>
      </c>
      <c r="H76" s="439">
        <v>0</v>
      </c>
      <c r="I76" s="439">
        <v>0</v>
      </c>
      <c r="J76" s="439">
        <v>0</v>
      </c>
      <c r="K76" s="441">
        <v>0</v>
      </c>
      <c r="L76" s="441">
        <v>0</v>
      </c>
      <c r="M76" s="441">
        <v>0</v>
      </c>
      <c r="N76" s="441">
        <v>0</v>
      </c>
      <c r="O76" s="441">
        <v>0</v>
      </c>
      <c r="P76" s="441">
        <v>0</v>
      </c>
      <c r="Q76" s="442">
        <v>0</v>
      </c>
    </row>
    <row r="77" spans="1:17" hidden="1" x14ac:dyDescent="0.25">
      <c r="A77" s="511"/>
      <c r="B77" s="522" t="s">
        <v>747</v>
      </c>
      <c r="C77" s="452"/>
      <c r="D77" s="439">
        <v>0</v>
      </c>
      <c r="E77" s="439">
        <v>0</v>
      </c>
      <c r="F77" s="439">
        <v>0</v>
      </c>
      <c r="G77" s="439">
        <v>0</v>
      </c>
      <c r="H77" s="439">
        <v>0</v>
      </c>
      <c r="I77" s="439">
        <v>0</v>
      </c>
      <c r="J77" s="439">
        <v>0</v>
      </c>
      <c r="K77" s="441">
        <v>0</v>
      </c>
      <c r="L77" s="441">
        <v>0</v>
      </c>
      <c r="M77" s="441">
        <v>0</v>
      </c>
      <c r="N77" s="441">
        <v>0</v>
      </c>
      <c r="O77" s="441">
        <v>0</v>
      </c>
      <c r="P77" s="441">
        <v>0</v>
      </c>
      <c r="Q77" s="442">
        <v>0</v>
      </c>
    </row>
    <row r="78" spans="1:17" hidden="1" x14ac:dyDescent="0.25">
      <c r="A78" s="511"/>
      <c r="B78" s="522" t="s">
        <v>748</v>
      </c>
      <c r="C78" s="452"/>
      <c r="D78" s="439">
        <v>0</v>
      </c>
      <c r="E78" s="439">
        <v>0</v>
      </c>
      <c r="F78" s="439">
        <v>0</v>
      </c>
      <c r="G78" s="439">
        <v>0</v>
      </c>
      <c r="H78" s="439">
        <v>0</v>
      </c>
      <c r="I78" s="439">
        <v>0</v>
      </c>
      <c r="J78" s="439">
        <v>0</v>
      </c>
      <c r="K78" s="441">
        <v>0</v>
      </c>
      <c r="L78" s="441">
        <v>0</v>
      </c>
      <c r="M78" s="441">
        <v>0</v>
      </c>
      <c r="N78" s="441">
        <v>0</v>
      </c>
      <c r="O78" s="441">
        <v>0</v>
      </c>
      <c r="P78" s="441">
        <v>0</v>
      </c>
      <c r="Q78" s="442">
        <v>0</v>
      </c>
    </row>
    <row r="79" spans="1:17" hidden="1" x14ac:dyDescent="0.25">
      <c r="A79" s="511"/>
      <c r="B79" s="522" t="s">
        <v>749</v>
      </c>
      <c r="C79" s="452"/>
      <c r="D79" s="439">
        <v>0</v>
      </c>
      <c r="E79" s="439">
        <v>0</v>
      </c>
      <c r="F79" s="439">
        <v>0</v>
      </c>
      <c r="G79" s="439">
        <v>0</v>
      </c>
      <c r="H79" s="439">
        <v>0</v>
      </c>
      <c r="I79" s="439">
        <v>0</v>
      </c>
      <c r="J79" s="439">
        <v>0</v>
      </c>
      <c r="K79" s="441">
        <v>0</v>
      </c>
      <c r="L79" s="441">
        <v>0</v>
      </c>
      <c r="M79" s="441">
        <v>0</v>
      </c>
      <c r="N79" s="441">
        <v>0</v>
      </c>
      <c r="O79" s="441">
        <v>0</v>
      </c>
      <c r="P79" s="441">
        <v>0</v>
      </c>
      <c r="Q79" s="442">
        <v>0</v>
      </c>
    </row>
    <row r="80" spans="1:17" x14ac:dyDescent="0.25">
      <c r="A80" s="511">
        <v>48</v>
      </c>
      <c r="B80" s="524" t="s">
        <v>750</v>
      </c>
      <c r="C80" s="452"/>
      <c r="D80" s="439">
        <v>38.786999999999999</v>
      </c>
      <c r="E80" s="439">
        <v>0.68700000000000006</v>
      </c>
      <c r="F80" s="439">
        <v>12.576000000000001</v>
      </c>
      <c r="G80" s="439">
        <v>6.0789999999999997</v>
      </c>
      <c r="H80" s="439">
        <v>9191.6769999999997</v>
      </c>
      <c r="I80" s="439">
        <v>40.270000000000003</v>
      </c>
      <c r="J80" s="439">
        <v>9290.0760000000009</v>
      </c>
      <c r="K80" s="441">
        <v>10</v>
      </c>
      <c r="L80" s="441">
        <v>10</v>
      </c>
      <c r="M80" s="441">
        <v>10</v>
      </c>
      <c r="N80" s="441">
        <v>20</v>
      </c>
      <c r="O80" s="441">
        <v>30</v>
      </c>
      <c r="P80" s="441">
        <v>10</v>
      </c>
      <c r="Q80" s="442">
        <v>60</v>
      </c>
    </row>
    <row r="81" spans="1:17" x14ac:dyDescent="0.25">
      <c r="A81" s="511">
        <v>49</v>
      </c>
      <c r="B81" s="512" t="s">
        <v>751</v>
      </c>
      <c r="C81" s="452"/>
      <c r="D81" s="439">
        <v>0</v>
      </c>
      <c r="E81" s="439">
        <v>0</v>
      </c>
      <c r="F81" s="439">
        <v>0</v>
      </c>
      <c r="G81" s="439">
        <v>0</v>
      </c>
      <c r="H81" s="439">
        <v>0</v>
      </c>
      <c r="I81" s="439">
        <v>0</v>
      </c>
      <c r="J81" s="439">
        <v>0</v>
      </c>
      <c r="K81" s="441">
        <v>0</v>
      </c>
      <c r="L81" s="441">
        <v>0</v>
      </c>
      <c r="M81" s="441">
        <v>0</v>
      </c>
      <c r="N81" s="441">
        <v>0</v>
      </c>
      <c r="O81" s="441">
        <v>0</v>
      </c>
      <c r="P81" s="441">
        <v>0</v>
      </c>
      <c r="Q81" s="442">
        <v>0</v>
      </c>
    </row>
    <row r="82" spans="1:17" ht="30" x14ac:dyDescent="0.25">
      <c r="A82" s="453">
        <v>50</v>
      </c>
      <c r="B82" s="454" t="s">
        <v>752</v>
      </c>
      <c r="C82" s="513">
        <v>0</v>
      </c>
      <c r="D82" s="513">
        <v>21737.004000000001</v>
      </c>
      <c r="E82" s="513">
        <v>8053.7840000000006</v>
      </c>
      <c r="F82" s="513">
        <v>4429.7049999999999</v>
      </c>
      <c r="G82" s="513">
        <v>2972.6190000000006</v>
      </c>
      <c r="H82" s="513">
        <v>141472.505</v>
      </c>
      <c r="I82" s="513">
        <v>9323.5119999999988</v>
      </c>
      <c r="J82" s="513">
        <v>187989.12899999999</v>
      </c>
      <c r="K82" s="513">
        <v>25467.743616191998</v>
      </c>
      <c r="L82" s="513">
        <v>12934.713988976378</v>
      </c>
      <c r="M82" s="513">
        <v>3231.9869250000002</v>
      </c>
      <c r="N82" s="513">
        <v>39979.264901820468</v>
      </c>
      <c r="O82" s="513">
        <v>52913.978890796847</v>
      </c>
      <c r="P82" s="513">
        <v>15228.987716930002</v>
      </c>
      <c r="Q82" s="513">
        <v>96842.697148918829</v>
      </c>
    </row>
    <row r="83" spans="1:17" ht="25.5" x14ac:dyDescent="0.25">
      <c r="A83" s="511">
        <v>51</v>
      </c>
      <c r="B83" s="512" t="s">
        <v>753</v>
      </c>
      <c r="C83" s="452"/>
      <c r="D83" s="439">
        <v>0</v>
      </c>
      <c r="E83" s="439">
        <v>0</v>
      </c>
      <c r="F83" s="439">
        <v>0</v>
      </c>
      <c r="G83" s="439">
        <v>0</v>
      </c>
      <c r="H83" s="439">
        <v>187383.04800000001</v>
      </c>
      <c r="I83" s="439">
        <v>0</v>
      </c>
      <c r="J83" s="439">
        <v>187383.04800000001</v>
      </c>
      <c r="K83" s="441">
        <v>0</v>
      </c>
      <c r="L83" s="441">
        <v>0</v>
      </c>
      <c r="M83" s="441">
        <v>0</v>
      </c>
      <c r="N83" s="441">
        <v>0</v>
      </c>
      <c r="O83" s="441">
        <v>0</v>
      </c>
      <c r="P83" s="441">
        <v>0</v>
      </c>
      <c r="Q83" s="442">
        <v>0</v>
      </c>
    </row>
    <row r="84" spans="1:17" x14ac:dyDescent="0.25">
      <c r="A84" s="511">
        <v>52</v>
      </c>
      <c r="B84" s="512" t="s">
        <v>754</v>
      </c>
      <c r="C84" s="452"/>
      <c r="D84" s="439">
        <v>0</v>
      </c>
      <c r="E84" s="439">
        <v>0</v>
      </c>
      <c r="F84" s="439">
        <v>0</v>
      </c>
      <c r="G84" s="439">
        <v>0</v>
      </c>
      <c r="H84" s="439">
        <v>0</v>
      </c>
      <c r="I84" s="439">
        <v>0</v>
      </c>
      <c r="J84" s="439">
        <v>0</v>
      </c>
      <c r="K84" s="441">
        <v>0</v>
      </c>
      <c r="L84" s="441">
        <v>0</v>
      </c>
      <c r="M84" s="441">
        <v>0</v>
      </c>
      <c r="N84" s="441">
        <v>0</v>
      </c>
      <c r="O84" s="441">
        <v>0</v>
      </c>
      <c r="P84" s="441">
        <v>0</v>
      </c>
      <c r="Q84" s="442">
        <v>0</v>
      </c>
    </row>
    <row r="85" spans="1:17" ht="25.5" x14ac:dyDescent="0.25">
      <c r="A85" s="511">
        <v>53</v>
      </c>
      <c r="B85" s="512" t="s">
        <v>755</v>
      </c>
      <c r="C85" s="452"/>
      <c r="D85" s="439">
        <v>0</v>
      </c>
      <c r="E85" s="439">
        <v>0</v>
      </c>
      <c r="F85" s="439">
        <v>0</v>
      </c>
      <c r="G85" s="439">
        <v>0</v>
      </c>
      <c r="H85" s="439">
        <v>0</v>
      </c>
      <c r="I85" s="439">
        <v>0</v>
      </c>
      <c r="J85" s="439">
        <v>0</v>
      </c>
      <c r="K85" s="441">
        <v>0</v>
      </c>
      <c r="L85" s="441">
        <v>0</v>
      </c>
      <c r="M85" s="441">
        <v>0</v>
      </c>
      <c r="N85" s="441">
        <v>0</v>
      </c>
      <c r="O85" s="441">
        <v>0</v>
      </c>
      <c r="P85" s="441">
        <v>0</v>
      </c>
      <c r="Q85" s="442">
        <v>0</v>
      </c>
    </row>
    <row r="86" spans="1:17" ht="25.5" x14ac:dyDescent="0.25">
      <c r="A86" s="511">
        <v>54</v>
      </c>
      <c r="B86" s="512" t="s">
        <v>756</v>
      </c>
      <c r="C86" s="452">
        <v>0</v>
      </c>
      <c r="D86" s="439">
        <v>0</v>
      </c>
      <c r="E86" s="439">
        <v>0</v>
      </c>
      <c r="F86" s="439">
        <v>0</v>
      </c>
      <c r="G86" s="439">
        <v>0</v>
      </c>
      <c r="H86" s="439">
        <v>4947.9159999999993</v>
      </c>
      <c r="I86" s="439">
        <v>300</v>
      </c>
      <c r="J86" s="439">
        <v>5247.9159999999993</v>
      </c>
      <c r="K86" s="441">
        <v>0</v>
      </c>
      <c r="L86" s="441">
        <v>0</v>
      </c>
      <c r="M86" s="441">
        <v>0</v>
      </c>
      <c r="N86" s="441">
        <v>4034</v>
      </c>
      <c r="O86" s="441">
        <v>4034</v>
      </c>
      <c r="P86" s="441">
        <v>0</v>
      </c>
      <c r="Q86" s="442">
        <v>4034</v>
      </c>
    </row>
    <row r="87" spans="1:17" x14ac:dyDescent="0.25">
      <c r="A87" s="511">
        <v>5401</v>
      </c>
      <c r="B87" s="516" t="s">
        <v>757</v>
      </c>
      <c r="C87" s="452"/>
      <c r="D87" s="439">
        <v>0</v>
      </c>
      <c r="E87" s="439">
        <v>0</v>
      </c>
      <c r="F87" s="439">
        <v>0</v>
      </c>
      <c r="G87" s="439">
        <v>0</v>
      </c>
      <c r="H87" s="439">
        <v>0</v>
      </c>
      <c r="I87" s="439">
        <v>0</v>
      </c>
      <c r="J87" s="439">
        <v>0</v>
      </c>
      <c r="K87" s="441">
        <v>0</v>
      </c>
      <c r="L87" s="441">
        <v>0</v>
      </c>
      <c r="M87" s="441">
        <v>0</v>
      </c>
      <c r="N87" s="441">
        <v>0</v>
      </c>
      <c r="O87" s="441">
        <v>0</v>
      </c>
      <c r="P87" s="441">
        <v>0</v>
      </c>
      <c r="Q87" s="442">
        <v>0</v>
      </c>
    </row>
    <row r="88" spans="1:17" x14ac:dyDescent="0.25">
      <c r="A88" s="511">
        <v>5402</v>
      </c>
      <c r="B88" s="516" t="s">
        <v>758</v>
      </c>
      <c r="C88" s="452"/>
      <c r="D88" s="439">
        <v>0</v>
      </c>
      <c r="E88" s="439">
        <v>0</v>
      </c>
      <c r="F88" s="439">
        <v>0</v>
      </c>
      <c r="G88" s="439">
        <v>0</v>
      </c>
      <c r="H88" s="439">
        <v>0</v>
      </c>
      <c r="I88" s="439">
        <v>0</v>
      </c>
      <c r="J88" s="439">
        <v>0</v>
      </c>
      <c r="K88" s="441">
        <v>0</v>
      </c>
      <c r="L88" s="441">
        <v>0</v>
      </c>
      <c r="M88" s="441">
        <v>0</v>
      </c>
      <c r="N88" s="441">
        <v>0</v>
      </c>
      <c r="O88" s="441">
        <v>0</v>
      </c>
      <c r="P88" s="441">
        <v>0</v>
      </c>
      <c r="Q88" s="442">
        <v>0</v>
      </c>
    </row>
    <row r="89" spans="1:17" x14ac:dyDescent="0.25">
      <c r="A89" s="511">
        <v>5403</v>
      </c>
      <c r="B89" s="516" t="s">
        <v>759</v>
      </c>
      <c r="C89" s="452"/>
      <c r="D89" s="439">
        <v>0</v>
      </c>
      <c r="E89" s="439">
        <v>0</v>
      </c>
      <c r="F89" s="439">
        <v>0</v>
      </c>
      <c r="G89" s="439">
        <v>0</v>
      </c>
      <c r="H89" s="439">
        <v>382.41</v>
      </c>
      <c r="I89" s="439">
        <v>0</v>
      </c>
      <c r="J89" s="439">
        <v>382.41</v>
      </c>
      <c r="K89" s="441">
        <v>0</v>
      </c>
      <c r="L89" s="441">
        <v>0</v>
      </c>
      <c r="M89" s="441">
        <v>0</v>
      </c>
      <c r="N89" s="441">
        <v>576</v>
      </c>
      <c r="O89" s="441">
        <v>576</v>
      </c>
      <c r="P89" s="441">
        <v>0</v>
      </c>
      <c r="Q89" s="442">
        <v>576</v>
      </c>
    </row>
    <row r="90" spans="1:17" x14ac:dyDescent="0.25">
      <c r="A90" s="511">
        <v>5404</v>
      </c>
      <c r="B90" s="516" t="s">
        <v>760</v>
      </c>
      <c r="C90" s="452"/>
      <c r="D90" s="439">
        <v>0</v>
      </c>
      <c r="E90" s="439">
        <v>0</v>
      </c>
      <c r="F90" s="439">
        <v>0</v>
      </c>
      <c r="G90" s="439">
        <v>0</v>
      </c>
      <c r="H90" s="439">
        <v>69.3</v>
      </c>
      <c r="I90" s="439">
        <v>0</v>
      </c>
      <c r="J90" s="439">
        <v>69.3</v>
      </c>
      <c r="K90" s="441">
        <v>0</v>
      </c>
      <c r="L90" s="441">
        <v>0</v>
      </c>
      <c r="M90" s="441">
        <v>0</v>
      </c>
      <c r="N90" s="441">
        <v>78</v>
      </c>
      <c r="O90" s="441">
        <v>78</v>
      </c>
      <c r="P90" s="441">
        <v>0</v>
      </c>
      <c r="Q90" s="442">
        <v>78</v>
      </c>
    </row>
    <row r="91" spans="1:17" x14ac:dyDescent="0.25">
      <c r="A91" s="511">
        <v>5405</v>
      </c>
      <c r="B91" s="516" t="s">
        <v>761</v>
      </c>
      <c r="C91" s="452"/>
      <c r="D91" s="439">
        <v>0</v>
      </c>
      <c r="E91" s="439">
        <v>0</v>
      </c>
      <c r="F91" s="439">
        <v>0</v>
      </c>
      <c r="G91" s="439">
        <v>0</v>
      </c>
      <c r="H91" s="439">
        <v>0</v>
      </c>
      <c r="I91" s="439">
        <v>0</v>
      </c>
      <c r="J91" s="439">
        <v>0</v>
      </c>
      <c r="K91" s="441">
        <v>0</v>
      </c>
      <c r="L91" s="441">
        <v>0</v>
      </c>
      <c r="M91" s="441">
        <v>0</v>
      </c>
      <c r="N91" s="441">
        <v>0</v>
      </c>
      <c r="O91" s="441">
        <v>0</v>
      </c>
      <c r="P91" s="441">
        <v>0</v>
      </c>
      <c r="Q91" s="442">
        <v>0</v>
      </c>
    </row>
    <row r="92" spans="1:17" x14ac:dyDescent="0.25">
      <c r="A92" s="511">
        <v>5406</v>
      </c>
      <c r="B92" s="516" t="s">
        <v>762</v>
      </c>
      <c r="C92" s="452"/>
      <c r="D92" s="439">
        <v>0</v>
      </c>
      <c r="E92" s="439">
        <v>0</v>
      </c>
      <c r="F92" s="439">
        <v>0</v>
      </c>
      <c r="G92" s="439">
        <v>0</v>
      </c>
      <c r="H92" s="439">
        <v>1126.7349999999999</v>
      </c>
      <c r="I92" s="439">
        <v>0</v>
      </c>
      <c r="J92" s="439">
        <v>1126.7349999999999</v>
      </c>
      <c r="K92" s="441">
        <v>0</v>
      </c>
      <c r="L92" s="441">
        <v>0</v>
      </c>
      <c r="M92" s="441">
        <v>0</v>
      </c>
      <c r="N92" s="441">
        <v>0</v>
      </c>
      <c r="O92" s="441">
        <v>0</v>
      </c>
      <c r="P92" s="441">
        <v>0</v>
      </c>
      <c r="Q92" s="442">
        <v>0</v>
      </c>
    </row>
    <row r="93" spans="1:17" x14ac:dyDescent="0.25">
      <c r="A93" s="511">
        <v>5407</v>
      </c>
      <c r="B93" s="516" t="s">
        <v>763</v>
      </c>
      <c r="C93" s="452"/>
      <c r="D93" s="439">
        <v>0</v>
      </c>
      <c r="E93" s="439">
        <v>0</v>
      </c>
      <c r="F93" s="439">
        <v>0</v>
      </c>
      <c r="G93" s="439">
        <v>0</v>
      </c>
      <c r="H93" s="439">
        <v>0</v>
      </c>
      <c r="I93" s="439">
        <v>0</v>
      </c>
      <c r="J93" s="439">
        <v>0</v>
      </c>
      <c r="K93" s="441">
        <v>0</v>
      </c>
      <c r="L93" s="441">
        <v>0</v>
      </c>
      <c r="M93" s="441">
        <v>0</v>
      </c>
      <c r="N93" s="441">
        <v>0</v>
      </c>
      <c r="O93" s="441">
        <v>0</v>
      </c>
      <c r="P93" s="441">
        <v>0</v>
      </c>
      <c r="Q93" s="442">
        <v>0</v>
      </c>
    </row>
    <row r="94" spans="1:17" x14ac:dyDescent="0.25">
      <c r="A94" s="511">
        <v>5408</v>
      </c>
      <c r="B94" s="516" t="s">
        <v>764</v>
      </c>
      <c r="C94" s="452"/>
      <c r="D94" s="439">
        <v>0</v>
      </c>
      <c r="E94" s="439">
        <v>0</v>
      </c>
      <c r="F94" s="439">
        <v>0</v>
      </c>
      <c r="G94" s="439">
        <v>0</v>
      </c>
      <c r="H94" s="439">
        <v>1260</v>
      </c>
      <c r="I94" s="439">
        <v>0</v>
      </c>
      <c r="J94" s="439">
        <v>1260</v>
      </c>
      <c r="K94" s="441">
        <v>0</v>
      </c>
      <c r="L94" s="441">
        <v>0</v>
      </c>
      <c r="M94" s="441">
        <v>0</v>
      </c>
      <c r="N94" s="441">
        <v>1080</v>
      </c>
      <c r="O94" s="441">
        <v>1080</v>
      </c>
      <c r="P94" s="441">
        <v>0</v>
      </c>
      <c r="Q94" s="442">
        <v>1080</v>
      </c>
    </row>
    <row r="95" spans="1:17" x14ac:dyDescent="0.25">
      <c r="A95" s="511">
        <v>5409</v>
      </c>
      <c r="B95" s="516" t="s">
        <v>765</v>
      </c>
      <c r="C95" s="452"/>
      <c r="D95" s="439">
        <v>0</v>
      </c>
      <c r="E95" s="439">
        <v>0</v>
      </c>
      <c r="F95" s="439">
        <v>0</v>
      </c>
      <c r="G95" s="439">
        <v>0</v>
      </c>
      <c r="H95" s="439">
        <v>2109.471</v>
      </c>
      <c r="I95" s="439">
        <v>300</v>
      </c>
      <c r="J95" s="439">
        <v>2409.471</v>
      </c>
      <c r="K95" s="441">
        <v>0</v>
      </c>
      <c r="L95" s="441">
        <v>0</v>
      </c>
      <c r="M95" s="441">
        <v>0</v>
      </c>
      <c r="N95" s="441">
        <v>2300</v>
      </c>
      <c r="O95" s="441">
        <v>2300</v>
      </c>
      <c r="P95" s="441">
        <v>0</v>
      </c>
      <c r="Q95" s="442">
        <v>2300</v>
      </c>
    </row>
    <row r="96" spans="1:17" x14ac:dyDescent="0.25">
      <c r="A96" s="511">
        <v>5410</v>
      </c>
      <c r="B96" s="516" t="s">
        <v>766</v>
      </c>
      <c r="C96" s="452"/>
      <c r="D96" s="439">
        <v>0</v>
      </c>
      <c r="E96" s="439">
        <v>0</v>
      </c>
      <c r="F96" s="439">
        <v>0</v>
      </c>
      <c r="G96" s="439">
        <v>0</v>
      </c>
      <c r="H96" s="439">
        <v>0</v>
      </c>
      <c r="I96" s="439">
        <v>0</v>
      </c>
      <c r="J96" s="439">
        <v>0</v>
      </c>
      <c r="K96" s="441">
        <v>0</v>
      </c>
      <c r="L96" s="441">
        <v>0</v>
      </c>
      <c r="M96" s="441">
        <v>0</v>
      </c>
      <c r="N96" s="441">
        <v>0</v>
      </c>
      <c r="O96" s="441">
        <v>0</v>
      </c>
      <c r="P96" s="441">
        <v>0</v>
      </c>
      <c r="Q96" s="442">
        <v>0</v>
      </c>
    </row>
    <row r="97" spans="1:17" x14ac:dyDescent="0.25">
      <c r="A97" s="511">
        <v>5411</v>
      </c>
      <c r="B97" s="516" t="s">
        <v>767</v>
      </c>
      <c r="C97" s="452"/>
      <c r="D97" s="439">
        <v>0</v>
      </c>
      <c r="E97" s="439">
        <v>0</v>
      </c>
      <c r="F97" s="439">
        <v>0</v>
      </c>
      <c r="G97" s="439">
        <v>0</v>
      </c>
      <c r="H97" s="439">
        <v>0</v>
      </c>
      <c r="I97" s="439">
        <v>0</v>
      </c>
      <c r="J97" s="439">
        <v>0</v>
      </c>
      <c r="K97" s="441">
        <v>0</v>
      </c>
      <c r="L97" s="441">
        <v>0</v>
      </c>
      <c r="M97" s="441">
        <v>0</v>
      </c>
      <c r="N97" s="441">
        <v>0</v>
      </c>
      <c r="O97" s="441">
        <v>0</v>
      </c>
      <c r="P97" s="441">
        <v>0</v>
      </c>
      <c r="Q97" s="442">
        <v>0</v>
      </c>
    </row>
    <row r="98" spans="1:17" x14ac:dyDescent="0.25">
      <c r="A98" s="511">
        <v>5412</v>
      </c>
      <c r="B98" s="516" t="s">
        <v>768</v>
      </c>
      <c r="C98" s="452"/>
      <c r="D98" s="439">
        <v>0</v>
      </c>
      <c r="E98" s="439">
        <v>0</v>
      </c>
      <c r="F98" s="439">
        <v>0</v>
      </c>
      <c r="G98" s="439">
        <v>0</v>
      </c>
      <c r="H98" s="439">
        <v>0</v>
      </c>
      <c r="I98" s="439">
        <v>0</v>
      </c>
      <c r="J98" s="439">
        <v>0</v>
      </c>
      <c r="K98" s="441">
        <v>0</v>
      </c>
      <c r="L98" s="441">
        <v>0</v>
      </c>
      <c r="M98" s="441">
        <v>0</v>
      </c>
      <c r="N98" s="441">
        <v>0</v>
      </c>
      <c r="O98" s="441">
        <v>0</v>
      </c>
      <c r="P98" s="441">
        <v>0</v>
      </c>
      <c r="Q98" s="442">
        <v>0</v>
      </c>
    </row>
    <row r="99" spans="1:17" ht="25.5" x14ac:dyDescent="0.25">
      <c r="A99" s="511">
        <v>55</v>
      </c>
      <c r="B99" s="512" t="s">
        <v>769</v>
      </c>
      <c r="C99" s="452">
        <v>0</v>
      </c>
      <c r="D99" s="439">
        <v>0</v>
      </c>
      <c r="E99" s="439">
        <v>0</v>
      </c>
      <c r="F99" s="439">
        <v>0</v>
      </c>
      <c r="G99" s="439">
        <v>0</v>
      </c>
      <c r="H99" s="439">
        <v>21959.952999999998</v>
      </c>
      <c r="I99" s="439">
        <v>0</v>
      </c>
      <c r="J99" s="439">
        <v>21959.952999999998</v>
      </c>
      <c r="K99" s="441">
        <v>0</v>
      </c>
      <c r="L99" s="441">
        <v>0</v>
      </c>
      <c r="M99" s="441">
        <v>0</v>
      </c>
      <c r="N99" s="441">
        <v>1850</v>
      </c>
      <c r="O99" s="441">
        <v>1850</v>
      </c>
      <c r="P99" s="441">
        <v>13543</v>
      </c>
      <c r="Q99" s="442">
        <v>15393</v>
      </c>
    </row>
    <row r="100" spans="1:17" x14ac:dyDescent="0.25">
      <c r="A100" s="511">
        <v>5501</v>
      </c>
      <c r="B100" s="525" t="s">
        <v>770</v>
      </c>
      <c r="C100" s="452"/>
      <c r="D100" s="439">
        <v>0</v>
      </c>
      <c r="E100" s="439">
        <v>0</v>
      </c>
      <c r="F100" s="439">
        <v>0</v>
      </c>
      <c r="G100" s="439">
        <v>0</v>
      </c>
      <c r="H100" s="439">
        <v>1955.4670000000001</v>
      </c>
      <c r="I100" s="439">
        <v>0</v>
      </c>
      <c r="J100" s="439">
        <v>1955.4670000000001</v>
      </c>
      <c r="K100" s="441">
        <v>0</v>
      </c>
      <c r="L100" s="441">
        <v>0</v>
      </c>
      <c r="M100" s="441">
        <v>0</v>
      </c>
      <c r="N100" s="441">
        <v>0</v>
      </c>
      <c r="O100" s="441">
        <v>0</v>
      </c>
      <c r="P100" s="441">
        <v>1955</v>
      </c>
      <c r="Q100" s="442">
        <v>1955</v>
      </c>
    </row>
    <row r="101" spans="1:17" x14ac:dyDescent="0.25">
      <c r="A101" s="511">
        <v>5502</v>
      </c>
      <c r="B101" s="525" t="s">
        <v>771</v>
      </c>
      <c r="C101" s="452"/>
      <c r="D101" s="439">
        <v>0</v>
      </c>
      <c r="E101" s="439">
        <v>0</v>
      </c>
      <c r="F101" s="439">
        <v>0</v>
      </c>
      <c r="G101" s="439">
        <v>0</v>
      </c>
      <c r="H101" s="439">
        <v>0</v>
      </c>
      <c r="I101" s="439">
        <v>0</v>
      </c>
      <c r="J101" s="439">
        <v>0</v>
      </c>
      <c r="K101" s="441">
        <v>0</v>
      </c>
      <c r="L101" s="441">
        <v>0</v>
      </c>
      <c r="M101" s="441">
        <v>0</v>
      </c>
      <c r="N101" s="441">
        <v>0</v>
      </c>
      <c r="O101" s="441">
        <v>0</v>
      </c>
      <c r="P101" s="441">
        <v>0</v>
      </c>
      <c r="Q101" s="442">
        <v>0</v>
      </c>
    </row>
    <row r="102" spans="1:17" x14ac:dyDescent="0.25">
      <c r="A102" s="511">
        <v>5503</v>
      </c>
      <c r="B102" s="525" t="s">
        <v>772</v>
      </c>
      <c r="C102" s="452"/>
      <c r="D102" s="439">
        <v>0</v>
      </c>
      <c r="E102" s="439">
        <v>0</v>
      </c>
      <c r="F102" s="439">
        <v>0</v>
      </c>
      <c r="G102" s="439">
        <v>0</v>
      </c>
      <c r="H102" s="439">
        <v>8160.45</v>
      </c>
      <c r="I102" s="439">
        <v>0</v>
      </c>
      <c r="J102" s="439">
        <v>8160.45</v>
      </c>
      <c r="K102" s="441">
        <v>0</v>
      </c>
      <c r="L102" s="441">
        <v>0</v>
      </c>
      <c r="M102" s="441">
        <v>0</v>
      </c>
      <c r="N102" s="441">
        <v>0</v>
      </c>
      <c r="O102" s="441">
        <v>0</v>
      </c>
      <c r="P102" s="441">
        <v>8182</v>
      </c>
      <c r="Q102" s="442">
        <v>8182</v>
      </c>
    </row>
    <row r="103" spans="1:17" x14ac:dyDescent="0.25">
      <c r="A103" s="511">
        <v>5504</v>
      </c>
      <c r="B103" s="525" t="s">
        <v>773</v>
      </c>
      <c r="C103" s="452"/>
      <c r="D103" s="439">
        <v>0</v>
      </c>
      <c r="E103" s="439">
        <v>0</v>
      </c>
      <c r="F103" s="439">
        <v>0</v>
      </c>
      <c r="G103" s="439">
        <v>0</v>
      </c>
      <c r="H103" s="439">
        <v>0</v>
      </c>
      <c r="I103" s="439">
        <v>0</v>
      </c>
      <c r="J103" s="439">
        <v>0</v>
      </c>
      <c r="K103" s="441">
        <v>0</v>
      </c>
      <c r="L103" s="441">
        <v>0</v>
      </c>
      <c r="M103" s="441">
        <v>0</v>
      </c>
      <c r="N103" s="441">
        <v>0</v>
      </c>
      <c r="O103" s="441">
        <v>0</v>
      </c>
      <c r="P103" s="441">
        <v>0</v>
      </c>
      <c r="Q103" s="442">
        <v>0</v>
      </c>
    </row>
    <row r="104" spans="1:17" x14ac:dyDescent="0.25">
      <c r="A104" s="511">
        <v>5505</v>
      </c>
      <c r="B104" s="525" t="s">
        <v>460</v>
      </c>
      <c r="C104" s="452"/>
      <c r="D104" s="439">
        <v>0</v>
      </c>
      <c r="E104" s="439">
        <v>0</v>
      </c>
      <c r="F104" s="439">
        <v>0</v>
      </c>
      <c r="G104" s="439">
        <v>0</v>
      </c>
      <c r="H104" s="439">
        <v>889.2</v>
      </c>
      <c r="I104" s="439">
        <v>0</v>
      </c>
      <c r="J104" s="439">
        <v>889.2</v>
      </c>
      <c r="K104" s="441">
        <v>0</v>
      </c>
      <c r="L104" s="441">
        <v>0</v>
      </c>
      <c r="M104" s="441">
        <v>0</v>
      </c>
      <c r="N104" s="441">
        <v>74</v>
      </c>
      <c r="O104" s="441">
        <v>74</v>
      </c>
      <c r="P104" s="441">
        <v>0</v>
      </c>
      <c r="Q104" s="442">
        <v>74</v>
      </c>
    </row>
    <row r="105" spans="1:17" x14ac:dyDescent="0.25">
      <c r="A105" s="511">
        <v>5506</v>
      </c>
      <c r="B105" s="525" t="s">
        <v>774</v>
      </c>
      <c r="C105" s="452"/>
      <c r="D105" s="439">
        <v>0</v>
      </c>
      <c r="E105" s="439">
        <v>0</v>
      </c>
      <c r="F105" s="439">
        <v>0</v>
      </c>
      <c r="G105" s="439">
        <v>0</v>
      </c>
      <c r="H105" s="439">
        <v>3117.4850000000001</v>
      </c>
      <c r="I105" s="439">
        <v>0</v>
      </c>
      <c r="J105" s="439">
        <v>3117.4850000000001</v>
      </c>
      <c r="K105" s="441">
        <v>0</v>
      </c>
      <c r="L105" s="441">
        <v>0</v>
      </c>
      <c r="M105" s="441">
        <v>0</v>
      </c>
      <c r="N105" s="441">
        <v>0</v>
      </c>
      <c r="O105" s="441">
        <v>0</v>
      </c>
      <c r="P105" s="441">
        <v>3117</v>
      </c>
      <c r="Q105" s="442">
        <v>3117</v>
      </c>
    </row>
    <row r="106" spans="1:17" x14ac:dyDescent="0.25">
      <c r="A106" s="511">
        <v>5507</v>
      </c>
      <c r="B106" s="525" t="s">
        <v>676</v>
      </c>
      <c r="C106" s="452"/>
      <c r="D106" s="439">
        <v>0</v>
      </c>
      <c r="E106" s="439">
        <v>0</v>
      </c>
      <c r="F106" s="439">
        <v>0</v>
      </c>
      <c r="G106" s="439">
        <v>0</v>
      </c>
      <c r="H106" s="439">
        <v>4270.6149999999998</v>
      </c>
      <c r="I106" s="439">
        <v>0</v>
      </c>
      <c r="J106" s="439">
        <v>4270.6149999999998</v>
      </c>
      <c r="K106" s="441">
        <v>0</v>
      </c>
      <c r="L106" s="441">
        <v>0</v>
      </c>
      <c r="M106" s="441">
        <v>0</v>
      </c>
      <c r="N106" s="441">
        <v>304</v>
      </c>
      <c r="O106" s="441">
        <v>304</v>
      </c>
      <c r="P106" s="441">
        <v>0</v>
      </c>
      <c r="Q106" s="442">
        <v>304</v>
      </c>
    </row>
    <row r="107" spans="1:17" x14ac:dyDescent="0.25">
      <c r="A107" s="511">
        <v>5508</v>
      </c>
      <c r="B107" s="525" t="s">
        <v>775</v>
      </c>
      <c r="C107" s="452"/>
      <c r="D107" s="439">
        <v>0</v>
      </c>
      <c r="E107" s="439">
        <v>0</v>
      </c>
      <c r="F107" s="439">
        <v>0</v>
      </c>
      <c r="G107" s="439">
        <v>0</v>
      </c>
      <c r="H107" s="439">
        <v>0</v>
      </c>
      <c r="I107" s="439">
        <v>0</v>
      </c>
      <c r="J107" s="439">
        <v>0</v>
      </c>
      <c r="K107" s="441">
        <v>0</v>
      </c>
      <c r="L107" s="441">
        <v>0</v>
      </c>
      <c r="M107" s="441">
        <v>0</v>
      </c>
      <c r="N107" s="441">
        <v>0</v>
      </c>
      <c r="O107" s="441">
        <v>0</v>
      </c>
      <c r="P107" s="441">
        <v>0</v>
      </c>
      <c r="Q107" s="442">
        <v>0</v>
      </c>
    </row>
    <row r="108" spans="1:17" x14ac:dyDescent="0.25">
      <c r="A108" s="511">
        <v>5509</v>
      </c>
      <c r="B108" s="525" t="s">
        <v>677</v>
      </c>
      <c r="C108" s="452"/>
      <c r="D108" s="439">
        <v>0</v>
      </c>
      <c r="E108" s="439">
        <v>0</v>
      </c>
      <c r="F108" s="439">
        <v>0</v>
      </c>
      <c r="G108" s="439">
        <v>0</v>
      </c>
      <c r="H108" s="439">
        <v>516.13</v>
      </c>
      <c r="I108" s="439">
        <v>0</v>
      </c>
      <c r="J108" s="439">
        <v>516.13</v>
      </c>
      <c r="K108" s="441">
        <v>0</v>
      </c>
      <c r="L108" s="441">
        <v>0</v>
      </c>
      <c r="M108" s="441">
        <v>0</v>
      </c>
      <c r="N108" s="441">
        <v>516</v>
      </c>
      <c r="O108" s="441">
        <v>516</v>
      </c>
      <c r="P108" s="441">
        <v>0</v>
      </c>
      <c r="Q108" s="442">
        <v>516</v>
      </c>
    </row>
    <row r="109" spans="1:17" x14ac:dyDescent="0.25">
      <c r="A109" s="511">
        <v>5510</v>
      </c>
      <c r="B109" s="525" t="s">
        <v>678</v>
      </c>
      <c r="C109" s="452"/>
      <c r="D109" s="439">
        <v>0</v>
      </c>
      <c r="E109" s="439">
        <v>0</v>
      </c>
      <c r="F109" s="439">
        <v>0</v>
      </c>
      <c r="G109" s="439">
        <v>0</v>
      </c>
      <c r="H109" s="439">
        <v>513</v>
      </c>
      <c r="I109" s="439">
        <v>0</v>
      </c>
      <c r="J109" s="439">
        <v>513</v>
      </c>
      <c r="K109" s="441">
        <v>0</v>
      </c>
      <c r="L109" s="441">
        <v>0</v>
      </c>
      <c r="M109" s="441">
        <v>0</v>
      </c>
      <c r="N109" s="441">
        <v>513</v>
      </c>
      <c r="O109" s="441">
        <v>513</v>
      </c>
      <c r="P109" s="441">
        <v>0</v>
      </c>
      <c r="Q109" s="442">
        <v>513</v>
      </c>
    </row>
    <row r="110" spans="1:17" x14ac:dyDescent="0.25">
      <c r="A110" s="511">
        <v>5511</v>
      </c>
      <c r="B110" s="525" t="s">
        <v>776</v>
      </c>
      <c r="C110" s="452"/>
      <c r="D110" s="439">
        <v>0</v>
      </c>
      <c r="E110" s="439">
        <v>0</v>
      </c>
      <c r="F110" s="439">
        <v>0</v>
      </c>
      <c r="G110" s="439">
        <v>0</v>
      </c>
      <c r="H110" s="439">
        <v>1218</v>
      </c>
      <c r="I110" s="439">
        <v>0</v>
      </c>
      <c r="J110" s="439">
        <v>1218</v>
      </c>
      <c r="K110" s="441">
        <v>0</v>
      </c>
      <c r="L110" s="441">
        <v>0</v>
      </c>
      <c r="M110" s="441">
        <v>0</v>
      </c>
      <c r="N110" s="441">
        <v>0</v>
      </c>
      <c r="O110" s="441">
        <v>0</v>
      </c>
      <c r="P110" s="441">
        <v>0</v>
      </c>
      <c r="Q110" s="442">
        <v>0</v>
      </c>
    </row>
    <row r="111" spans="1:17" x14ac:dyDescent="0.25">
      <c r="A111" s="511">
        <v>5512</v>
      </c>
      <c r="B111" s="525" t="s">
        <v>777</v>
      </c>
      <c r="C111" s="452"/>
      <c r="D111" s="439">
        <v>0</v>
      </c>
      <c r="E111" s="439">
        <v>0</v>
      </c>
      <c r="F111" s="439">
        <v>0</v>
      </c>
      <c r="G111" s="439">
        <v>0</v>
      </c>
      <c r="H111" s="439">
        <v>0</v>
      </c>
      <c r="I111" s="439">
        <v>0</v>
      </c>
      <c r="J111" s="439">
        <v>0</v>
      </c>
      <c r="K111" s="441">
        <v>0</v>
      </c>
      <c r="L111" s="441">
        <v>0</v>
      </c>
      <c r="M111" s="441">
        <v>0</v>
      </c>
      <c r="N111" s="441">
        <v>0</v>
      </c>
      <c r="O111" s="441">
        <v>0</v>
      </c>
      <c r="P111" s="441">
        <v>0</v>
      </c>
      <c r="Q111" s="442">
        <v>0</v>
      </c>
    </row>
    <row r="112" spans="1:17" x14ac:dyDescent="0.25">
      <c r="A112" s="511">
        <v>5513</v>
      </c>
      <c r="B112" s="525" t="s">
        <v>673</v>
      </c>
      <c r="C112" s="452"/>
      <c r="D112" s="439">
        <v>0</v>
      </c>
      <c r="E112" s="439">
        <v>0</v>
      </c>
      <c r="F112" s="439">
        <v>0</v>
      </c>
      <c r="G112" s="439">
        <v>0</v>
      </c>
      <c r="H112" s="439">
        <v>360</v>
      </c>
      <c r="I112" s="439">
        <v>0</v>
      </c>
      <c r="J112" s="439">
        <v>360</v>
      </c>
      <c r="K112" s="441">
        <v>0</v>
      </c>
      <c r="L112" s="441">
        <v>0</v>
      </c>
      <c r="M112" s="441">
        <v>0</v>
      </c>
      <c r="N112" s="441">
        <v>0</v>
      </c>
      <c r="O112" s="441">
        <v>0</v>
      </c>
      <c r="P112" s="441">
        <v>0</v>
      </c>
      <c r="Q112" s="442">
        <v>0</v>
      </c>
    </row>
    <row r="113" spans="1:18" x14ac:dyDescent="0.25">
      <c r="A113" s="511">
        <v>5514</v>
      </c>
      <c r="B113" s="525" t="s">
        <v>778</v>
      </c>
      <c r="C113" s="452"/>
      <c r="D113" s="439">
        <v>0</v>
      </c>
      <c r="E113" s="439">
        <v>0</v>
      </c>
      <c r="F113" s="439">
        <v>0</v>
      </c>
      <c r="G113" s="439">
        <v>0</v>
      </c>
      <c r="H113" s="439">
        <v>0</v>
      </c>
      <c r="I113" s="439">
        <v>0</v>
      </c>
      <c r="J113" s="439">
        <v>0</v>
      </c>
      <c r="K113" s="441">
        <v>0</v>
      </c>
      <c r="L113" s="441">
        <v>0</v>
      </c>
      <c r="M113" s="441">
        <v>0</v>
      </c>
      <c r="N113" s="441">
        <v>0</v>
      </c>
      <c r="O113" s="441">
        <v>0</v>
      </c>
      <c r="P113" s="441">
        <v>0</v>
      </c>
      <c r="Q113" s="442">
        <v>0</v>
      </c>
    </row>
    <row r="114" spans="1:18" x14ac:dyDescent="0.25">
      <c r="A114" s="511">
        <v>5515</v>
      </c>
      <c r="B114" s="525" t="s">
        <v>779</v>
      </c>
      <c r="C114" s="452"/>
      <c r="D114" s="439">
        <v>0</v>
      </c>
      <c r="E114" s="439">
        <v>0</v>
      </c>
      <c r="F114" s="439">
        <v>0</v>
      </c>
      <c r="G114" s="439">
        <v>0</v>
      </c>
      <c r="H114" s="439">
        <v>50</v>
      </c>
      <c r="I114" s="439">
        <v>0</v>
      </c>
      <c r="J114" s="439">
        <v>50</v>
      </c>
      <c r="K114" s="441">
        <v>0</v>
      </c>
      <c r="L114" s="441">
        <v>0</v>
      </c>
      <c r="M114" s="441">
        <v>0</v>
      </c>
      <c r="N114" s="441">
        <v>60</v>
      </c>
      <c r="O114" s="441">
        <v>60</v>
      </c>
      <c r="P114" s="441">
        <v>0</v>
      </c>
      <c r="Q114" s="442">
        <v>60</v>
      </c>
    </row>
    <row r="115" spans="1:18" x14ac:dyDescent="0.25">
      <c r="A115" s="511">
        <v>5516</v>
      </c>
      <c r="B115" s="525" t="s">
        <v>780</v>
      </c>
      <c r="C115" s="452"/>
      <c r="D115" s="439">
        <v>0</v>
      </c>
      <c r="E115" s="439">
        <v>0</v>
      </c>
      <c r="F115" s="439">
        <v>0</v>
      </c>
      <c r="G115" s="439">
        <v>0</v>
      </c>
      <c r="H115" s="439">
        <v>0</v>
      </c>
      <c r="I115" s="439">
        <v>0</v>
      </c>
      <c r="J115" s="439">
        <v>0</v>
      </c>
      <c r="K115" s="441">
        <v>0</v>
      </c>
      <c r="L115" s="441">
        <v>0</v>
      </c>
      <c r="M115" s="441">
        <v>0</v>
      </c>
      <c r="N115" s="441">
        <v>0</v>
      </c>
      <c r="O115" s="441">
        <v>0</v>
      </c>
      <c r="P115" s="441">
        <v>0</v>
      </c>
      <c r="Q115" s="442">
        <v>0</v>
      </c>
    </row>
    <row r="116" spans="1:18" x14ac:dyDescent="0.25">
      <c r="A116" s="511">
        <v>5517</v>
      </c>
      <c r="B116" s="525" t="s">
        <v>781</v>
      </c>
      <c r="C116" s="452"/>
      <c r="D116" s="439">
        <v>0</v>
      </c>
      <c r="E116" s="439">
        <v>0</v>
      </c>
      <c r="F116" s="439">
        <v>0</v>
      </c>
      <c r="G116" s="439">
        <v>0</v>
      </c>
      <c r="H116" s="439">
        <v>200.53200000000001</v>
      </c>
      <c r="I116" s="439">
        <v>0</v>
      </c>
      <c r="J116" s="439">
        <v>200.53200000000001</v>
      </c>
      <c r="K116" s="441">
        <v>0</v>
      </c>
      <c r="L116" s="441">
        <v>0</v>
      </c>
      <c r="M116" s="441">
        <v>0</v>
      </c>
      <c r="N116" s="441">
        <v>201</v>
      </c>
      <c r="O116" s="441">
        <v>201</v>
      </c>
      <c r="P116" s="441">
        <v>0</v>
      </c>
      <c r="Q116" s="442">
        <v>201</v>
      </c>
    </row>
    <row r="117" spans="1:18" x14ac:dyDescent="0.25">
      <c r="A117" s="511">
        <v>5518</v>
      </c>
      <c r="B117" s="525" t="s">
        <v>782</v>
      </c>
      <c r="C117" s="452"/>
      <c r="D117" s="439">
        <v>0</v>
      </c>
      <c r="E117" s="439">
        <v>0</v>
      </c>
      <c r="F117" s="439">
        <v>0</v>
      </c>
      <c r="G117" s="439">
        <v>0</v>
      </c>
      <c r="H117" s="439">
        <v>0</v>
      </c>
      <c r="I117" s="439">
        <v>0</v>
      </c>
      <c r="J117" s="439">
        <v>0</v>
      </c>
      <c r="K117" s="441">
        <v>0</v>
      </c>
      <c r="L117" s="441">
        <v>0</v>
      </c>
      <c r="M117" s="441">
        <v>0</v>
      </c>
      <c r="N117" s="441">
        <v>0</v>
      </c>
      <c r="O117" s="441">
        <v>0</v>
      </c>
      <c r="P117" s="441">
        <v>0</v>
      </c>
      <c r="Q117" s="442">
        <v>0</v>
      </c>
    </row>
    <row r="118" spans="1:18" x14ac:dyDescent="0.25">
      <c r="A118" s="511">
        <v>5519</v>
      </c>
      <c r="B118" s="525" t="s">
        <v>461</v>
      </c>
      <c r="C118" s="452"/>
      <c r="D118" s="439">
        <v>0</v>
      </c>
      <c r="E118" s="439">
        <v>0</v>
      </c>
      <c r="F118" s="439">
        <v>0</v>
      </c>
      <c r="G118" s="439">
        <v>0</v>
      </c>
      <c r="H118" s="439">
        <v>133</v>
      </c>
      <c r="I118" s="439">
        <v>0</v>
      </c>
      <c r="J118" s="439">
        <v>133</v>
      </c>
      <c r="K118" s="441">
        <v>0</v>
      </c>
      <c r="L118" s="441">
        <v>0</v>
      </c>
      <c r="M118" s="441">
        <v>0</v>
      </c>
      <c r="N118" s="441">
        <v>0</v>
      </c>
      <c r="O118" s="441">
        <v>0</v>
      </c>
      <c r="P118" s="441">
        <v>0</v>
      </c>
      <c r="Q118" s="442">
        <v>0</v>
      </c>
    </row>
    <row r="119" spans="1:18" x14ac:dyDescent="0.25">
      <c r="A119" s="511">
        <v>5520</v>
      </c>
      <c r="B119" s="525" t="s">
        <v>783</v>
      </c>
      <c r="C119" s="452"/>
      <c r="D119" s="439">
        <v>0</v>
      </c>
      <c r="E119" s="439">
        <v>0</v>
      </c>
      <c r="F119" s="439">
        <v>0</v>
      </c>
      <c r="G119" s="439">
        <v>0</v>
      </c>
      <c r="H119" s="439">
        <v>287.35000000000002</v>
      </c>
      <c r="I119" s="439">
        <v>0</v>
      </c>
      <c r="J119" s="439">
        <v>287.35000000000002</v>
      </c>
      <c r="K119" s="441">
        <v>0</v>
      </c>
      <c r="L119" s="441">
        <v>0</v>
      </c>
      <c r="M119" s="441">
        <v>0</v>
      </c>
      <c r="N119" s="441">
        <v>182</v>
      </c>
      <c r="O119" s="441">
        <v>182</v>
      </c>
      <c r="P119" s="441">
        <v>0</v>
      </c>
      <c r="Q119" s="442">
        <v>182</v>
      </c>
    </row>
    <row r="120" spans="1:18" x14ac:dyDescent="0.25">
      <c r="A120" s="511">
        <v>5521</v>
      </c>
      <c r="B120" s="525" t="s">
        <v>675</v>
      </c>
      <c r="C120" s="452"/>
      <c r="D120" s="439">
        <v>0</v>
      </c>
      <c r="E120" s="439">
        <v>0</v>
      </c>
      <c r="F120" s="439">
        <v>0</v>
      </c>
      <c r="G120" s="439">
        <v>0</v>
      </c>
      <c r="H120" s="439">
        <v>288.72399999999999</v>
      </c>
      <c r="I120" s="439">
        <v>0</v>
      </c>
      <c r="J120" s="439">
        <v>288.72399999999999</v>
      </c>
      <c r="K120" s="441">
        <v>0</v>
      </c>
      <c r="L120" s="441">
        <v>0</v>
      </c>
      <c r="M120" s="441">
        <v>0</v>
      </c>
      <c r="N120" s="441">
        <v>0</v>
      </c>
      <c r="O120" s="441">
        <v>0</v>
      </c>
      <c r="P120" s="441">
        <v>289</v>
      </c>
      <c r="Q120" s="442">
        <v>289</v>
      </c>
    </row>
    <row r="121" spans="1:18" x14ac:dyDescent="0.25">
      <c r="A121" s="511">
        <v>5522</v>
      </c>
      <c r="B121" s="525" t="s">
        <v>674</v>
      </c>
      <c r="C121" s="452"/>
      <c r="D121" s="439">
        <v>0</v>
      </c>
      <c r="E121" s="439">
        <v>0</v>
      </c>
      <c r="F121" s="439">
        <v>0</v>
      </c>
      <c r="G121" s="439">
        <v>0</v>
      </c>
      <c r="H121" s="439">
        <v>0</v>
      </c>
      <c r="I121" s="439">
        <v>0</v>
      </c>
      <c r="J121" s="439">
        <v>0</v>
      </c>
      <c r="K121" s="441">
        <v>0</v>
      </c>
      <c r="L121" s="441">
        <v>0</v>
      </c>
      <c r="M121" s="441">
        <v>0</v>
      </c>
      <c r="N121" s="441">
        <v>0</v>
      </c>
      <c r="O121" s="441">
        <v>0</v>
      </c>
      <c r="P121" s="441">
        <v>0</v>
      </c>
      <c r="Q121" s="442">
        <v>0</v>
      </c>
    </row>
    <row r="122" spans="1:18" ht="25.5" x14ac:dyDescent="0.25">
      <c r="A122" s="511">
        <v>56</v>
      </c>
      <c r="B122" s="512" t="s">
        <v>784</v>
      </c>
      <c r="C122" s="452">
        <v>0</v>
      </c>
      <c r="D122" s="439">
        <v>0</v>
      </c>
      <c r="E122" s="439">
        <v>0</v>
      </c>
      <c r="F122" s="439">
        <v>0</v>
      </c>
      <c r="G122" s="439">
        <v>0</v>
      </c>
      <c r="H122" s="439">
        <v>214290.91700000002</v>
      </c>
      <c r="I122" s="439">
        <v>300</v>
      </c>
      <c r="J122" s="439">
        <v>214590.91700000002</v>
      </c>
      <c r="K122" s="441">
        <v>0</v>
      </c>
      <c r="L122" s="441">
        <v>0</v>
      </c>
      <c r="M122" s="441">
        <v>0</v>
      </c>
      <c r="N122" s="441">
        <v>5884</v>
      </c>
      <c r="O122" s="441">
        <v>5884</v>
      </c>
      <c r="P122" s="441">
        <v>13543</v>
      </c>
      <c r="Q122" s="442">
        <v>19427</v>
      </c>
    </row>
    <row r="123" spans="1:18" x14ac:dyDescent="0.25">
      <c r="A123" s="511">
        <v>57</v>
      </c>
      <c r="B123" s="512" t="s">
        <v>785</v>
      </c>
      <c r="C123" s="452"/>
      <c r="D123" s="439">
        <v>0</v>
      </c>
      <c r="E123" s="439">
        <v>0</v>
      </c>
      <c r="F123" s="439">
        <v>0</v>
      </c>
      <c r="G123" s="439">
        <v>0</v>
      </c>
      <c r="H123" s="439">
        <v>0</v>
      </c>
      <c r="I123" s="439">
        <v>0</v>
      </c>
      <c r="J123" s="439">
        <v>0</v>
      </c>
      <c r="K123" s="441">
        <v>0</v>
      </c>
      <c r="L123" s="441">
        <v>0</v>
      </c>
      <c r="M123" s="441">
        <v>0</v>
      </c>
      <c r="N123" s="441">
        <v>0</v>
      </c>
      <c r="O123" s="441">
        <f>1351+2668</f>
        <v>4019</v>
      </c>
      <c r="P123" s="441">
        <v>0</v>
      </c>
      <c r="Q123" s="442">
        <f>1351+2668</f>
        <v>4019</v>
      </c>
    </row>
    <row r="124" spans="1:18" x14ac:dyDescent="0.25">
      <c r="A124" s="511">
        <v>58</v>
      </c>
      <c r="B124" s="512" t="s">
        <v>786</v>
      </c>
      <c r="C124" s="452"/>
      <c r="D124" s="439">
        <v>313</v>
      </c>
      <c r="E124" s="439">
        <v>0</v>
      </c>
      <c r="F124" s="439">
        <v>0</v>
      </c>
      <c r="G124" s="439">
        <v>0</v>
      </c>
      <c r="H124" s="439">
        <v>-111</v>
      </c>
      <c r="I124" s="439">
        <v>0</v>
      </c>
      <c r="J124" s="439">
        <v>202</v>
      </c>
      <c r="K124" s="441">
        <v>0</v>
      </c>
      <c r="L124" s="441">
        <v>0</v>
      </c>
      <c r="M124" s="441">
        <v>0</v>
      </c>
      <c r="N124" s="441">
        <v>0</v>
      </c>
      <c r="O124" s="441">
        <v>0</v>
      </c>
      <c r="P124" s="441">
        <v>0</v>
      </c>
      <c r="Q124" s="442">
        <v>0</v>
      </c>
    </row>
    <row r="125" spans="1:18" ht="30" x14ac:dyDescent="0.25">
      <c r="A125" s="453">
        <v>59</v>
      </c>
      <c r="B125" s="454" t="s">
        <v>787</v>
      </c>
      <c r="C125" s="513">
        <v>0</v>
      </c>
      <c r="D125" s="513">
        <v>313</v>
      </c>
      <c r="E125" s="513">
        <v>0</v>
      </c>
      <c r="F125" s="513">
        <v>0</v>
      </c>
      <c r="G125" s="513">
        <v>0</v>
      </c>
      <c r="H125" s="513">
        <v>214179.91700000002</v>
      </c>
      <c r="I125" s="513">
        <v>300</v>
      </c>
      <c r="J125" s="513">
        <v>214792.91700000002</v>
      </c>
      <c r="K125" s="513">
        <v>0</v>
      </c>
      <c r="L125" s="513">
        <v>0</v>
      </c>
      <c r="M125" s="513">
        <v>0</v>
      </c>
      <c r="N125" s="513">
        <v>5884</v>
      </c>
      <c r="O125" s="513">
        <f>5884+4019</f>
        <v>9903</v>
      </c>
      <c r="P125" s="513">
        <v>13543</v>
      </c>
      <c r="Q125" s="513">
        <f>19427+4019</f>
        <v>23446</v>
      </c>
      <c r="R125" s="494"/>
    </row>
    <row r="126" spans="1:18" x14ac:dyDescent="0.25">
      <c r="A126" s="453">
        <v>60</v>
      </c>
      <c r="B126" s="454" t="s">
        <v>788</v>
      </c>
      <c r="C126" s="513"/>
      <c r="D126" s="513">
        <v>0</v>
      </c>
      <c r="E126" s="513">
        <v>0</v>
      </c>
      <c r="F126" s="513">
        <v>0</v>
      </c>
      <c r="G126" s="513">
        <v>0</v>
      </c>
      <c r="H126" s="513">
        <v>0</v>
      </c>
      <c r="I126" s="513">
        <v>0</v>
      </c>
      <c r="J126" s="513">
        <v>0</v>
      </c>
      <c r="K126" s="513">
        <v>0</v>
      </c>
      <c r="L126" s="513">
        <v>0</v>
      </c>
      <c r="M126" s="513">
        <v>0</v>
      </c>
      <c r="N126" s="513">
        <v>0</v>
      </c>
      <c r="O126" s="513">
        <v>0</v>
      </c>
      <c r="P126" s="513">
        <v>0</v>
      </c>
      <c r="Q126" s="513">
        <v>0</v>
      </c>
    </row>
    <row r="127" spans="1:18" x14ac:dyDescent="0.25">
      <c r="A127" s="453">
        <v>61</v>
      </c>
      <c r="B127" s="454" t="s">
        <v>789</v>
      </c>
      <c r="C127" s="513">
        <v>0</v>
      </c>
      <c r="D127" s="513">
        <v>84495.775000000009</v>
      </c>
      <c r="E127" s="513">
        <v>22752.658000000003</v>
      </c>
      <c r="F127" s="513">
        <v>16580.095999999998</v>
      </c>
      <c r="G127" s="513">
        <v>4763.2980000000007</v>
      </c>
      <c r="H127" s="513">
        <v>378336.49300000002</v>
      </c>
      <c r="I127" s="513">
        <v>65667.757999999987</v>
      </c>
      <c r="J127" s="513">
        <v>572596.07799999998</v>
      </c>
      <c r="K127" s="513">
        <v>70679.687616191994</v>
      </c>
      <c r="L127" s="513">
        <v>12934.713988976378</v>
      </c>
      <c r="M127" s="513">
        <v>7948.7669249999999</v>
      </c>
      <c r="N127" s="513">
        <v>74300.264901820468</v>
      </c>
      <c r="O127" s="513">
        <v>87234.978890796847</v>
      </c>
      <c r="P127" s="513">
        <v>75810.091716930008</v>
      </c>
      <c r="Q127" s="513">
        <v>241673.52514891891</v>
      </c>
    </row>
    <row r="128" spans="1:18" x14ac:dyDescent="0.25">
      <c r="A128" s="511">
        <v>62</v>
      </c>
      <c r="B128" s="512" t="s">
        <v>790</v>
      </c>
      <c r="C128" s="452"/>
      <c r="D128" s="439">
        <v>0</v>
      </c>
      <c r="E128" s="439">
        <v>0</v>
      </c>
      <c r="F128" s="439">
        <v>0</v>
      </c>
      <c r="G128" s="439">
        <v>0</v>
      </c>
      <c r="H128" s="439">
        <v>830.56399999999996</v>
      </c>
      <c r="I128" s="439">
        <v>0</v>
      </c>
      <c r="J128" s="439">
        <v>830.56399999999996</v>
      </c>
      <c r="K128" s="441">
        <v>0</v>
      </c>
      <c r="L128" s="441">
        <v>0</v>
      </c>
      <c r="M128" s="441">
        <v>0</v>
      </c>
      <c r="N128" s="441"/>
      <c r="O128" s="441"/>
      <c r="P128" s="441">
        <v>0</v>
      </c>
      <c r="Q128" s="442"/>
    </row>
    <row r="129" spans="1:18" x14ac:dyDescent="0.25">
      <c r="A129" s="511">
        <v>63</v>
      </c>
      <c r="B129" s="512" t="s">
        <v>791</v>
      </c>
      <c r="C129" s="452"/>
      <c r="D129" s="439">
        <v>0</v>
      </c>
      <c r="E129" s="439">
        <v>0</v>
      </c>
      <c r="F129" s="439">
        <v>0</v>
      </c>
      <c r="G129" s="439">
        <v>0</v>
      </c>
      <c r="H129" s="439">
        <v>184143.348</v>
      </c>
      <c r="I129" s="439">
        <v>83.45</v>
      </c>
      <c r="J129" s="439">
        <v>184226.79800000001</v>
      </c>
      <c r="K129" s="441">
        <v>0</v>
      </c>
      <c r="L129" s="441">
        <v>0</v>
      </c>
      <c r="M129" s="441">
        <v>0</v>
      </c>
      <c r="N129" s="441">
        <v>27105</v>
      </c>
      <c r="O129" s="441">
        <f>24275.79+4180-1351</f>
        <v>27104.79</v>
      </c>
      <c r="P129" s="441">
        <v>0</v>
      </c>
      <c r="Q129" s="442">
        <v>27104</v>
      </c>
    </row>
    <row r="130" spans="1:18" ht="25.5" x14ac:dyDescent="0.25">
      <c r="A130" s="511">
        <v>64</v>
      </c>
      <c r="B130" s="512" t="s">
        <v>792</v>
      </c>
      <c r="C130" s="452"/>
      <c r="D130" s="439">
        <v>0</v>
      </c>
      <c r="E130" s="439">
        <v>0</v>
      </c>
      <c r="F130" s="439">
        <v>0</v>
      </c>
      <c r="G130" s="439">
        <v>0</v>
      </c>
      <c r="H130" s="439">
        <v>0</v>
      </c>
      <c r="I130" s="439">
        <v>0</v>
      </c>
      <c r="J130" s="439">
        <v>0</v>
      </c>
      <c r="K130" s="441">
        <v>0</v>
      </c>
      <c r="L130" s="441">
        <v>0</v>
      </c>
      <c r="M130" s="441">
        <v>0</v>
      </c>
      <c r="N130" s="441">
        <v>0</v>
      </c>
      <c r="O130" s="441">
        <v>0</v>
      </c>
      <c r="P130" s="441">
        <v>0</v>
      </c>
      <c r="Q130" s="442">
        <v>0</v>
      </c>
    </row>
    <row r="131" spans="1:18" x14ac:dyDescent="0.25">
      <c r="A131" s="511">
        <v>65</v>
      </c>
      <c r="B131" s="512" t="s">
        <v>4</v>
      </c>
      <c r="C131" s="452"/>
      <c r="D131" s="439">
        <v>0</v>
      </c>
      <c r="E131" s="439">
        <v>0</v>
      </c>
      <c r="F131" s="439">
        <v>0</v>
      </c>
      <c r="G131" s="439">
        <v>0</v>
      </c>
      <c r="H131" s="439">
        <v>0</v>
      </c>
      <c r="I131" s="439">
        <v>0</v>
      </c>
      <c r="J131" s="439">
        <v>0</v>
      </c>
      <c r="K131" s="441">
        <v>0</v>
      </c>
      <c r="L131" s="441">
        <v>0</v>
      </c>
      <c r="M131" s="441">
        <v>0</v>
      </c>
      <c r="N131" s="441">
        <v>2668.348</v>
      </c>
      <c r="O131" s="441">
        <v>0</v>
      </c>
      <c r="P131" s="441">
        <v>0</v>
      </c>
      <c r="Q131" s="442">
        <v>0</v>
      </c>
    </row>
    <row r="132" spans="1:18" x14ac:dyDescent="0.25">
      <c r="A132" s="511">
        <v>66</v>
      </c>
      <c r="B132" s="512" t="s">
        <v>793</v>
      </c>
      <c r="C132" s="452"/>
      <c r="D132" s="439">
        <v>0</v>
      </c>
      <c r="E132" s="439">
        <v>0</v>
      </c>
      <c r="F132" s="439">
        <v>0</v>
      </c>
      <c r="G132" s="439">
        <v>0</v>
      </c>
      <c r="H132" s="439">
        <v>0</v>
      </c>
      <c r="I132" s="439">
        <v>0</v>
      </c>
      <c r="J132" s="439">
        <v>0</v>
      </c>
      <c r="K132" s="441">
        <v>0</v>
      </c>
      <c r="L132" s="441">
        <v>0</v>
      </c>
      <c r="M132" s="441">
        <v>0</v>
      </c>
      <c r="N132" s="441">
        <v>0</v>
      </c>
      <c r="O132" s="441">
        <v>0</v>
      </c>
      <c r="P132" s="441">
        <v>0</v>
      </c>
      <c r="Q132" s="442">
        <v>0</v>
      </c>
    </row>
    <row r="133" spans="1:18" ht="25.5" x14ac:dyDescent="0.25">
      <c r="A133" s="511">
        <v>67</v>
      </c>
      <c r="B133" s="512" t="s">
        <v>794</v>
      </c>
      <c r="C133" s="452"/>
      <c r="D133" s="439">
        <v>0</v>
      </c>
      <c r="E133" s="439">
        <v>0</v>
      </c>
      <c r="F133" s="439">
        <v>0</v>
      </c>
      <c r="G133" s="439">
        <v>0</v>
      </c>
      <c r="H133" s="439">
        <v>0</v>
      </c>
      <c r="I133" s="439">
        <v>0</v>
      </c>
      <c r="J133" s="439">
        <v>0</v>
      </c>
      <c r="K133" s="441">
        <v>0</v>
      </c>
      <c r="L133" s="441">
        <v>0</v>
      </c>
      <c r="M133" s="441">
        <v>0</v>
      </c>
      <c r="N133" s="441">
        <v>0</v>
      </c>
      <c r="O133" s="441">
        <v>0</v>
      </c>
      <c r="P133" s="441">
        <v>0</v>
      </c>
      <c r="Q133" s="442">
        <v>0</v>
      </c>
    </row>
    <row r="134" spans="1:18" ht="25.5" x14ac:dyDescent="0.25">
      <c r="A134" s="511">
        <v>68</v>
      </c>
      <c r="B134" s="512" t="s">
        <v>795</v>
      </c>
      <c r="C134" s="452"/>
      <c r="D134" s="439">
        <v>0</v>
      </c>
      <c r="E134" s="439">
        <v>0</v>
      </c>
      <c r="F134" s="439">
        <v>0</v>
      </c>
      <c r="G134" s="439">
        <v>0</v>
      </c>
      <c r="H134" s="439">
        <v>0</v>
      </c>
      <c r="I134" s="439">
        <v>0</v>
      </c>
      <c r="J134" s="439">
        <v>0</v>
      </c>
      <c r="K134" s="441">
        <v>0</v>
      </c>
      <c r="L134" s="441">
        <v>0</v>
      </c>
      <c r="M134" s="441">
        <v>0</v>
      </c>
      <c r="N134" s="441">
        <v>0</v>
      </c>
      <c r="O134" s="441">
        <v>0</v>
      </c>
      <c r="P134" s="441">
        <v>0</v>
      </c>
      <c r="Q134" s="442">
        <v>0</v>
      </c>
      <c r="R134" s="494"/>
    </row>
    <row r="135" spans="1:18" s="494" customFormat="1" x14ac:dyDescent="0.25">
      <c r="A135" s="511">
        <v>69</v>
      </c>
      <c r="B135" s="512" t="s">
        <v>796</v>
      </c>
      <c r="C135" s="452"/>
      <c r="D135" s="439">
        <v>0</v>
      </c>
      <c r="E135" s="439">
        <v>0</v>
      </c>
      <c r="F135" s="439">
        <v>0</v>
      </c>
      <c r="G135" s="439">
        <v>0</v>
      </c>
      <c r="H135" s="439">
        <v>0</v>
      </c>
      <c r="I135" s="439">
        <v>0</v>
      </c>
      <c r="J135" s="439">
        <v>0</v>
      </c>
      <c r="K135" s="441">
        <v>0</v>
      </c>
      <c r="L135" s="441">
        <v>0</v>
      </c>
      <c r="M135" s="441">
        <v>0</v>
      </c>
      <c r="N135" s="441">
        <v>0</v>
      </c>
      <c r="O135" s="441">
        <v>0</v>
      </c>
      <c r="P135" s="441">
        <v>0</v>
      </c>
      <c r="Q135" s="442">
        <v>0</v>
      </c>
    </row>
    <row r="136" spans="1:18" x14ac:dyDescent="0.25">
      <c r="A136" s="453">
        <v>70</v>
      </c>
      <c r="B136" s="454" t="s">
        <v>797</v>
      </c>
      <c r="C136" s="513">
        <v>0</v>
      </c>
      <c r="D136" s="513">
        <v>0</v>
      </c>
      <c r="E136" s="513">
        <v>0</v>
      </c>
      <c r="F136" s="513">
        <v>0</v>
      </c>
      <c r="G136" s="513">
        <v>0</v>
      </c>
      <c r="H136" s="513">
        <v>184973.91200000001</v>
      </c>
      <c r="I136" s="513">
        <v>83.45</v>
      </c>
      <c r="J136" s="513">
        <v>185057.36200000002</v>
      </c>
      <c r="K136" s="513">
        <v>0</v>
      </c>
      <c r="L136" s="513">
        <v>0</v>
      </c>
      <c r="M136" s="513">
        <v>0</v>
      </c>
      <c r="N136" s="513">
        <v>31124.137999999999</v>
      </c>
      <c r="O136" s="513">
        <f>SUM(O129:O135)</f>
        <v>27104.79</v>
      </c>
      <c r="P136" s="513">
        <v>0</v>
      </c>
      <c r="Q136" s="513">
        <v>27105</v>
      </c>
      <c r="R136" s="494"/>
    </row>
    <row r="137" spans="1:18" s="494" customFormat="1" x14ac:dyDescent="0.25">
      <c r="A137" s="511">
        <v>71</v>
      </c>
      <c r="B137" s="512" t="s">
        <v>798</v>
      </c>
      <c r="C137" s="452"/>
      <c r="D137" s="439">
        <v>0</v>
      </c>
      <c r="E137" s="439">
        <v>0</v>
      </c>
      <c r="F137" s="439">
        <v>0</v>
      </c>
      <c r="G137" s="439">
        <v>0</v>
      </c>
      <c r="H137" s="439">
        <v>0</v>
      </c>
      <c r="I137" s="439">
        <v>0</v>
      </c>
      <c r="J137" s="439">
        <v>0</v>
      </c>
      <c r="K137" s="441">
        <v>0</v>
      </c>
      <c r="L137" s="441">
        <v>0</v>
      </c>
      <c r="M137" s="441">
        <v>0</v>
      </c>
      <c r="N137" s="441">
        <v>0</v>
      </c>
      <c r="O137" s="441">
        <v>0</v>
      </c>
      <c r="P137" s="441">
        <v>0</v>
      </c>
      <c r="Q137" s="442">
        <v>0</v>
      </c>
      <c r="R137" s="483"/>
    </row>
    <row r="138" spans="1:18" x14ac:dyDescent="0.25">
      <c r="A138" s="453">
        <v>72</v>
      </c>
      <c r="B138" s="454" t="s">
        <v>799</v>
      </c>
      <c r="C138" s="513">
        <v>0</v>
      </c>
      <c r="D138" s="513">
        <v>84495.775000000009</v>
      </c>
      <c r="E138" s="513">
        <v>22752.658000000003</v>
      </c>
      <c r="F138" s="513">
        <v>16580.095999999998</v>
      </c>
      <c r="G138" s="513">
        <v>4763.2980000000007</v>
      </c>
      <c r="H138" s="513">
        <v>563310.40500000003</v>
      </c>
      <c r="I138" s="513">
        <v>65751.207999999984</v>
      </c>
      <c r="J138" s="513">
        <v>757653.44000000006</v>
      </c>
      <c r="K138" s="513">
        <v>70679.687616191994</v>
      </c>
      <c r="L138" s="513">
        <v>12934.713988976378</v>
      </c>
      <c r="M138" s="513">
        <v>7948.7669249999999</v>
      </c>
      <c r="N138" s="513">
        <v>105424.40290182046</v>
      </c>
      <c r="O138" s="513">
        <v>118359.11689079684</v>
      </c>
      <c r="P138" s="513">
        <v>75810.091716930008</v>
      </c>
      <c r="Q138" s="513">
        <v>272797.66314891889</v>
      </c>
    </row>
    <row r="139" spans="1:18" x14ac:dyDescent="0.25">
      <c r="A139" s="511">
        <v>73</v>
      </c>
      <c r="B139" s="512" t="s">
        <v>800</v>
      </c>
      <c r="C139" s="452"/>
      <c r="D139" s="439">
        <v>0</v>
      </c>
      <c r="E139" s="439">
        <v>0</v>
      </c>
      <c r="F139" s="439">
        <v>0</v>
      </c>
      <c r="G139" s="439">
        <v>0</v>
      </c>
      <c r="H139" s="439">
        <v>0</v>
      </c>
      <c r="I139" s="439">
        <v>0</v>
      </c>
      <c r="J139" s="439">
        <v>0</v>
      </c>
      <c r="K139" s="441">
        <v>0</v>
      </c>
      <c r="L139" s="441">
        <v>0</v>
      </c>
      <c r="M139" s="441">
        <v>0</v>
      </c>
      <c r="N139" s="441">
        <v>0</v>
      </c>
      <c r="O139" s="441">
        <v>0</v>
      </c>
      <c r="P139" s="441">
        <v>0</v>
      </c>
      <c r="Q139" s="442">
        <v>0</v>
      </c>
    </row>
    <row r="140" spans="1:18" x14ac:dyDescent="0.25">
      <c r="A140" s="511">
        <v>74</v>
      </c>
      <c r="B140" s="512" t="s">
        <v>801</v>
      </c>
      <c r="C140" s="452"/>
      <c r="D140" s="439">
        <v>0</v>
      </c>
      <c r="E140" s="439">
        <v>0</v>
      </c>
      <c r="F140" s="439">
        <v>0</v>
      </c>
      <c r="G140" s="439">
        <v>0</v>
      </c>
      <c r="H140" s="439">
        <v>109862.193</v>
      </c>
      <c r="I140" s="439">
        <v>0</v>
      </c>
      <c r="J140" s="439">
        <v>109862.193</v>
      </c>
      <c r="K140" s="441">
        <v>0</v>
      </c>
      <c r="L140" s="441">
        <v>0</v>
      </c>
      <c r="M140" s="441">
        <v>0</v>
      </c>
      <c r="N140" s="441">
        <v>0</v>
      </c>
      <c r="O140" s="441">
        <v>0</v>
      </c>
      <c r="P140" s="441">
        <v>0</v>
      </c>
      <c r="Q140" s="442">
        <v>0</v>
      </c>
    </row>
    <row r="141" spans="1:18" x14ac:dyDescent="0.25">
      <c r="A141" s="511">
        <v>75</v>
      </c>
      <c r="B141" s="524" t="s">
        <v>802</v>
      </c>
      <c r="C141" s="452"/>
      <c r="D141" s="439">
        <v>0</v>
      </c>
      <c r="E141" s="439">
        <v>0</v>
      </c>
      <c r="F141" s="439">
        <v>0</v>
      </c>
      <c r="G141" s="439">
        <v>0</v>
      </c>
      <c r="H141" s="439">
        <v>125604.49400000001</v>
      </c>
      <c r="I141" s="439">
        <v>0</v>
      </c>
      <c r="J141" s="439">
        <v>125604.49400000001</v>
      </c>
      <c r="K141" s="441">
        <v>0</v>
      </c>
      <c r="L141" s="441">
        <v>0</v>
      </c>
      <c r="M141" s="441">
        <v>0</v>
      </c>
      <c r="N141" s="441">
        <v>0</v>
      </c>
      <c r="O141" s="441">
        <v>0</v>
      </c>
      <c r="P141" s="441">
        <v>0</v>
      </c>
      <c r="Q141" s="442">
        <v>0</v>
      </c>
    </row>
    <row r="142" spans="1:18" x14ac:dyDescent="0.25">
      <c r="A142" s="511">
        <v>76</v>
      </c>
      <c r="B142" s="512" t="s">
        <v>803</v>
      </c>
      <c r="C142" s="452"/>
      <c r="D142" s="439">
        <v>0</v>
      </c>
      <c r="E142" s="439">
        <v>0</v>
      </c>
      <c r="F142" s="439">
        <v>0</v>
      </c>
      <c r="G142" s="439">
        <v>0</v>
      </c>
      <c r="H142" s="439">
        <v>0</v>
      </c>
      <c r="I142" s="439">
        <v>0</v>
      </c>
      <c r="J142" s="439">
        <v>0</v>
      </c>
      <c r="K142" s="441">
        <v>0</v>
      </c>
      <c r="L142" s="441">
        <v>0</v>
      </c>
      <c r="M142" s="441">
        <v>0</v>
      </c>
      <c r="N142" s="441">
        <v>0</v>
      </c>
      <c r="O142" s="441">
        <v>0</v>
      </c>
      <c r="P142" s="441">
        <v>0</v>
      </c>
      <c r="Q142" s="442">
        <v>0</v>
      </c>
    </row>
    <row r="143" spans="1:18" x14ac:dyDescent="0.25">
      <c r="A143" s="511">
        <v>77</v>
      </c>
      <c r="B143" s="512" t="s">
        <v>804</v>
      </c>
      <c r="C143" s="452"/>
      <c r="D143" s="439">
        <v>0</v>
      </c>
      <c r="E143" s="439">
        <v>0</v>
      </c>
      <c r="F143" s="439">
        <v>0</v>
      </c>
      <c r="G143" s="439">
        <v>0</v>
      </c>
      <c r="H143" s="439">
        <v>0</v>
      </c>
      <c r="I143" s="439">
        <v>0</v>
      </c>
      <c r="J143" s="439">
        <v>0</v>
      </c>
      <c r="K143" s="441">
        <v>0</v>
      </c>
      <c r="L143" s="441">
        <v>0</v>
      </c>
      <c r="M143" s="441">
        <v>0</v>
      </c>
      <c r="N143" s="441">
        <v>0</v>
      </c>
      <c r="O143" s="441">
        <v>0</v>
      </c>
      <c r="P143" s="441">
        <v>0</v>
      </c>
      <c r="Q143" s="442">
        <v>0</v>
      </c>
    </row>
    <row r="144" spans="1:18" x14ac:dyDescent="0.25">
      <c r="A144" s="511">
        <v>78</v>
      </c>
      <c r="B144" s="512" t="s">
        <v>805</v>
      </c>
      <c r="C144" s="452"/>
      <c r="D144" s="439">
        <v>0</v>
      </c>
      <c r="E144" s="439">
        <v>0</v>
      </c>
      <c r="F144" s="439">
        <v>0</v>
      </c>
      <c r="G144" s="439">
        <v>0</v>
      </c>
      <c r="H144" s="439">
        <v>0</v>
      </c>
      <c r="I144" s="439">
        <v>0</v>
      </c>
      <c r="J144" s="439">
        <v>0</v>
      </c>
      <c r="K144" s="441">
        <v>0</v>
      </c>
      <c r="L144" s="441">
        <v>0</v>
      </c>
      <c r="M144" s="441">
        <v>0</v>
      </c>
      <c r="N144" s="441">
        <v>0</v>
      </c>
      <c r="O144" s="441">
        <v>0</v>
      </c>
      <c r="P144" s="441">
        <v>0</v>
      </c>
      <c r="Q144" s="442">
        <v>0</v>
      </c>
    </row>
    <row r="145" spans="1:18" x14ac:dyDescent="0.25">
      <c r="A145" s="511">
        <v>79</v>
      </c>
      <c r="B145" s="512" t="s">
        <v>806</v>
      </c>
      <c r="C145" s="452"/>
      <c r="D145" s="439">
        <v>0</v>
      </c>
      <c r="E145" s="439">
        <v>0</v>
      </c>
      <c r="F145" s="439">
        <v>0</v>
      </c>
      <c r="G145" s="439">
        <v>0</v>
      </c>
      <c r="H145" s="439">
        <v>0</v>
      </c>
      <c r="I145" s="439">
        <v>0</v>
      </c>
      <c r="J145" s="439">
        <v>0</v>
      </c>
      <c r="K145" s="441">
        <v>0</v>
      </c>
      <c r="L145" s="441">
        <v>0</v>
      </c>
      <c r="M145" s="441">
        <v>0</v>
      </c>
      <c r="N145" s="441">
        <v>0</v>
      </c>
      <c r="O145" s="441">
        <v>0</v>
      </c>
      <c r="P145" s="441">
        <v>0</v>
      </c>
      <c r="Q145" s="442">
        <v>0</v>
      </c>
    </row>
    <row r="146" spans="1:18" x14ac:dyDescent="0.25">
      <c r="A146" s="511">
        <v>80</v>
      </c>
      <c r="B146" s="512" t="s">
        <v>807</v>
      </c>
      <c r="C146" s="452"/>
      <c r="D146" s="439">
        <v>0</v>
      </c>
      <c r="E146" s="439">
        <v>0</v>
      </c>
      <c r="F146" s="439">
        <v>0</v>
      </c>
      <c r="G146" s="439">
        <v>0</v>
      </c>
      <c r="H146" s="439">
        <v>0</v>
      </c>
      <c r="I146" s="439">
        <v>0</v>
      </c>
      <c r="J146" s="439">
        <v>0</v>
      </c>
      <c r="K146" s="441">
        <v>0</v>
      </c>
      <c r="L146" s="441">
        <v>0</v>
      </c>
      <c r="M146" s="441">
        <v>0</v>
      </c>
      <c r="N146" s="441">
        <v>0</v>
      </c>
      <c r="O146" s="441">
        <v>0</v>
      </c>
      <c r="P146" s="441">
        <v>0</v>
      </c>
      <c r="Q146" s="442">
        <v>0</v>
      </c>
    </row>
    <row r="147" spans="1:18" x14ac:dyDescent="0.25">
      <c r="A147" s="511">
        <v>81</v>
      </c>
      <c r="B147" s="512" t="s">
        <v>808</v>
      </c>
      <c r="C147" s="452"/>
      <c r="D147" s="439">
        <v>0</v>
      </c>
      <c r="E147" s="439">
        <v>0</v>
      </c>
      <c r="F147" s="439">
        <v>0</v>
      </c>
      <c r="G147" s="439">
        <v>0</v>
      </c>
      <c r="H147" s="439">
        <v>0</v>
      </c>
      <c r="I147" s="439">
        <v>0</v>
      </c>
      <c r="J147" s="439">
        <v>0</v>
      </c>
      <c r="K147" s="441">
        <v>0</v>
      </c>
      <c r="L147" s="441">
        <v>0</v>
      </c>
      <c r="M147" s="441">
        <v>0</v>
      </c>
      <c r="N147" s="441">
        <v>0</v>
      </c>
      <c r="O147" s="441">
        <v>0</v>
      </c>
      <c r="P147" s="441">
        <v>0</v>
      </c>
      <c r="Q147" s="442">
        <v>0</v>
      </c>
      <c r="R147" s="494"/>
    </row>
    <row r="148" spans="1:18" s="494" customFormat="1" x14ac:dyDescent="0.25">
      <c r="A148" s="511">
        <v>82</v>
      </c>
      <c r="B148" s="512" t="s">
        <v>809</v>
      </c>
      <c r="C148" s="452"/>
      <c r="D148" s="439">
        <v>-531.072</v>
      </c>
      <c r="E148" s="439">
        <v>20.548999999999999</v>
      </c>
      <c r="F148" s="439">
        <v>41.667000000000002</v>
      </c>
      <c r="G148" s="439">
        <v>0</v>
      </c>
      <c r="H148" s="439">
        <v>-1643.0579999999998</v>
      </c>
      <c r="I148" s="439">
        <v>389.738</v>
      </c>
      <c r="J148" s="439">
        <v>-1722.1759999999997</v>
      </c>
      <c r="K148" s="441">
        <v>0</v>
      </c>
      <c r="L148" s="441">
        <v>0</v>
      </c>
      <c r="M148" s="441">
        <v>0</v>
      </c>
      <c r="N148" s="441">
        <v>0</v>
      </c>
      <c r="O148" s="441">
        <v>0</v>
      </c>
      <c r="P148" s="441">
        <v>0</v>
      </c>
      <c r="Q148" s="442">
        <v>0</v>
      </c>
    </row>
    <row r="149" spans="1:18" x14ac:dyDescent="0.25">
      <c r="A149" s="453">
        <v>83</v>
      </c>
      <c r="B149" s="454" t="s">
        <v>810</v>
      </c>
      <c r="C149" s="513">
        <v>0</v>
      </c>
      <c r="D149" s="513">
        <v>-531.072</v>
      </c>
      <c r="E149" s="513">
        <v>20.548999999999999</v>
      </c>
      <c r="F149" s="513">
        <v>41.667000000000002</v>
      </c>
      <c r="G149" s="513">
        <v>0</v>
      </c>
      <c r="H149" s="513">
        <v>233823.62900000002</v>
      </c>
      <c r="I149" s="513">
        <v>389.738</v>
      </c>
      <c r="J149" s="513">
        <v>233744.51100000003</v>
      </c>
      <c r="K149" s="513">
        <v>0</v>
      </c>
      <c r="L149" s="513">
        <v>0</v>
      </c>
      <c r="M149" s="513">
        <v>0</v>
      </c>
      <c r="N149" s="513">
        <v>0</v>
      </c>
      <c r="O149" s="513">
        <v>0</v>
      </c>
      <c r="P149" s="513">
        <v>0</v>
      </c>
      <c r="Q149" s="513">
        <v>0</v>
      </c>
    </row>
    <row r="150" spans="1:18" x14ac:dyDescent="0.25">
      <c r="A150" s="453">
        <v>84</v>
      </c>
      <c r="B150" s="454" t="s">
        <v>811</v>
      </c>
      <c r="C150" s="513">
        <v>0</v>
      </c>
      <c r="D150" s="513">
        <v>83964.703000000009</v>
      </c>
      <c r="E150" s="513">
        <v>22773.207000000002</v>
      </c>
      <c r="F150" s="513">
        <v>16621.762999999999</v>
      </c>
      <c r="G150" s="513">
        <v>4763.2980000000007</v>
      </c>
      <c r="H150" s="513">
        <v>797134.03399999999</v>
      </c>
      <c r="I150" s="513">
        <v>66140.945999999982</v>
      </c>
      <c r="J150" s="513">
        <v>991397.951</v>
      </c>
      <c r="K150" s="513">
        <v>70679.687616191994</v>
      </c>
      <c r="L150" s="513">
        <v>12934.713988976378</v>
      </c>
      <c r="M150" s="513">
        <v>7948.7669249999999</v>
      </c>
      <c r="N150" s="513">
        <v>105424.40290182046</v>
      </c>
      <c r="O150" s="513">
        <v>118359.11689079684</v>
      </c>
      <c r="P150" s="513">
        <v>75810.091716930008</v>
      </c>
      <c r="Q150" s="513">
        <v>272797.66314891889</v>
      </c>
    </row>
    <row r="153" spans="1:18" x14ac:dyDescent="0.25">
      <c r="D153" s="493">
        <v>83964.702999999994</v>
      </c>
      <c r="E153" s="493">
        <v>22773.207000000006</v>
      </c>
      <c r="F153" s="493">
        <v>16621.763000000003</v>
      </c>
      <c r="G153" s="493">
        <v>4763.2979999999989</v>
      </c>
      <c r="H153" s="493">
        <v>797134.03399999975</v>
      </c>
      <c r="I153" s="493">
        <v>66140.945999999996</v>
      </c>
      <c r="J153" s="493">
        <v>991397.95099999977</v>
      </c>
      <c r="K153" s="493">
        <v>70679.687616191994</v>
      </c>
      <c r="L153" s="493">
        <v>12934.713988976378</v>
      </c>
      <c r="M153" s="493">
        <v>7948.7669249999999</v>
      </c>
      <c r="N153" s="493">
        <v>105424.40290182045</v>
      </c>
      <c r="P153" s="493">
        <v>75810.091716930008</v>
      </c>
      <c r="Q153" s="502">
        <v>272797.66314891877</v>
      </c>
    </row>
    <row r="155" spans="1:18" x14ac:dyDescent="0.25">
      <c r="D155" s="493">
        <v>0</v>
      </c>
      <c r="E155" s="493">
        <v>0</v>
      </c>
      <c r="F155" s="502">
        <v>0</v>
      </c>
      <c r="G155" s="493">
        <v>0</v>
      </c>
      <c r="H155" s="493">
        <v>0</v>
      </c>
      <c r="I155" s="493">
        <v>0</v>
      </c>
      <c r="J155" s="493">
        <v>0</v>
      </c>
      <c r="K155" s="493">
        <v>0</v>
      </c>
      <c r="L155" s="493">
        <v>0</v>
      </c>
      <c r="M155" s="493">
        <v>0</v>
      </c>
      <c r="N155" s="493">
        <v>0</v>
      </c>
      <c r="P155" s="493">
        <v>0</v>
      </c>
      <c r="Q155" s="502">
        <v>0</v>
      </c>
    </row>
  </sheetData>
  <mergeCells count="4">
    <mergeCell ref="A1:Q1"/>
    <mergeCell ref="A2:J2"/>
    <mergeCell ref="D4:J4"/>
    <mergeCell ref="K4:Q4"/>
  </mergeCells>
  <phoneticPr fontId="33" type="noConversion"/>
  <printOptions horizontalCentered="1"/>
  <pageMargins left="0.39370078740157483" right="0.31496062992125984" top="0.47244094488188981" bottom="0.43307086614173229" header="0.31496062992125984" footer="0.19685039370078741"/>
  <pageSetup paperSize="9" scale="61" orientation="landscape" horizontalDpi="30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5">
    <tabColor theme="5"/>
  </sheetPr>
  <dimension ref="A1:T82"/>
  <sheetViews>
    <sheetView view="pageLayout" topLeftCell="H1" zoomScaleNormal="100" workbookViewId="0">
      <selection activeCell="W27" sqref="W27"/>
    </sheetView>
  </sheetViews>
  <sheetFormatPr defaultColWidth="9.33203125" defaultRowHeight="15.75" x14ac:dyDescent="0.25"/>
  <cols>
    <col min="1" max="1" width="6.33203125" style="102" customWidth="1"/>
    <col min="2" max="2" width="30.33203125" style="120" bestFit="1" customWidth="1"/>
    <col min="3" max="4" width="9" style="120" customWidth="1"/>
    <col min="5" max="5" width="9.5" style="120" customWidth="1"/>
    <col min="6" max="6" width="8.83203125" style="120" customWidth="1"/>
    <col min="7" max="7" width="8.6640625" style="120" customWidth="1"/>
    <col min="8" max="8" width="8.83203125" style="120" customWidth="1"/>
    <col min="9" max="9" width="8.1640625" style="120" customWidth="1"/>
    <col min="10" max="14" width="9.5" style="120" customWidth="1"/>
    <col min="15" max="15" width="12.6640625" style="102" customWidth="1"/>
    <col min="16" max="16" width="0" style="120" hidden="1" customWidth="1"/>
    <col min="17" max="17" width="10.1640625" style="489" bestFit="1" customWidth="1"/>
    <col min="18" max="16384" width="9.33203125" style="120"/>
  </cols>
  <sheetData>
    <row r="1" spans="1:17" ht="31.5" customHeight="1" x14ac:dyDescent="0.25">
      <c r="A1" s="1270" t="s">
        <v>1167</v>
      </c>
      <c r="B1" s="1271"/>
      <c r="C1" s="1271"/>
      <c r="D1" s="1271"/>
      <c r="E1" s="1271"/>
      <c r="F1" s="1271"/>
      <c r="G1" s="1271"/>
      <c r="H1" s="1271"/>
      <c r="I1" s="1271"/>
      <c r="J1" s="1271"/>
      <c r="K1" s="1271"/>
      <c r="L1" s="1271"/>
      <c r="M1" s="1271"/>
      <c r="N1" s="1271"/>
      <c r="O1" s="1271"/>
    </row>
    <row r="2" spans="1:17" ht="16.5" thickBot="1" x14ac:dyDescent="0.3">
      <c r="O2" s="5" t="s">
        <v>923</v>
      </c>
      <c r="P2" s="120">
        <f>90200/99604</f>
        <v>0.90558612103931568</v>
      </c>
    </row>
    <row r="3" spans="1:17" s="102" customFormat="1" ht="29.25" customHeight="1" thickBot="1" x14ac:dyDescent="0.3">
      <c r="A3" s="99" t="s">
        <v>883</v>
      </c>
      <c r="B3" s="100" t="s">
        <v>12</v>
      </c>
      <c r="C3" s="100" t="s">
        <v>21</v>
      </c>
      <c r="D3" s="100" t="s">
        <v>22</v>
      </c>
      <c r="E3" s="100" t="s">
        <v>23</v>
      </c>
      <c r="F3" s="100" t="s">
        <v>24</v>
      </c>
      <c r="G3" s="100" t="s">
        <v>25</v>
      </c>
      <c r="H3" s="100" t="s">
        <v>26</v>
      </c>
      <c r="I3" s="100" t="s">
        <v>27</v>
      </c>
      <c r="J3" s="100" t="s">
        <v>28</v>
      </c>
      <c r="K3" s="100" t="s">
        <v>29</v>
      </c>
      <c r="L3" s="100" t="s">
        <v>30</v>
      </c>
      <c r="M3" s="100" t="s">
        <v>31</v>
      </c>
      <c r="N3" s="100" t="s">
        <v>32</v>
      </c>
      <c r="O3" s="101" t="s">
        <v>920</v>
      </c>
      <c r="Q3" s="490"/>
    </row>
    <row r="4" spans="1:17" s="104" customFormat="1" ht="15" customHeight="1" thickBot="1" x14ac:dyDescent="0.25">
      <c r="A4" s="103" t="s">
        <v>885</v>
      </c>
      <c r="B4" s="1267" t="s">
        <v>926</v>
      </c>
      <c r="C4" s="1268"/>
      <c r="D4" s="1268"/>
      <c r="E4" s="1268"/>
      <c r="F4" s="1268"/>
      <c r="G4" s="1268"/>
      <c r="H4" s="1268"/>
      <c r="I4" s="1268"/>
      <c r="J4" s="1268"/>
      <c r="K4" s="1268"/>
      <c r="L4" s="1268"/>
      <c r="M4" s="1268"/>
      <c r="N4" s="1268"/>
      <c r="O4" s="1269"/>
      <c r="Q4" s="491"/>
    </row>
    <row r="5" spans="1:17" s="104" customFormat="1" ht="15" customHeight="1" x14ac:dyDescent="0.2">
      <c r="A5" s="105" t="s">
        <v>886</v>
      </c>
      <c r="B5" s="106" t="s">
        <v>142</v>
      </c>
      <c r="C5" s="107">
        <v>5835</v>
      </c>
      <c r="D5" s="107">
        <v>2470</v>
      </c>
      <c r="E5" s="107">
        <v>32315</v>
      </c>
      <c r="F5" s="107">
        <v>3860</v>
      </c>
      <c r="G5" s="107">
        <v>6629</v>
      </c>
      <c r="H5" s="107">
        <v>5321</v>
      </c>
      <c r="I5" s="107">
        <v>4793</v>
      </c>
      <c r="J5" s="107">
        <v>4500</v>
      </c>
      <c r="K5" s="107">
        <v>32714</v>
      </c>
      <c r="L5" s="107">
        <v>4340</v>
      </c>
      <c r="M5" s="107">
        <v>7017</v>
      </c>
      <c r="N5" s="107">
        <v>2506</v>
      </c>
      <c r="O5" s="108">
        <f>SUM(C5:N5)</f>
        <v>112300</v>
      </c>
      <c r="P5" s="104" t="e">
        <f>'1.1.sz.mell.'!#REF!</f>
        <v>#REF!</v>
      </c>
      <c r="Q5" s="491"/>
    </row>
    <row r="6" spans="1:17" s="112" customFormat="1" ht="14.1" customHeight="1" x14ac:dyDescent="0.2">
      <c r="A6" s="109" t="s">
        <v>887</v>
      </c>
      <c r="B6" s="297" t="s">
        <v>927</v>
      </c>
      <c r="C6" s="110">
        <v>810</v>
      </c>
      <c r="D6" s="110">
        <v>1021</v>
      </c>
      <c r="E6" s="110">
        <v>1525</v>
      </c>
      <c r="F6" s="110">
        <v>3272</v>
      </c>
      <c r="G6" s="110">
        <v>1066</v>
      </c>
      <c r="H6" s="110">
        <v>1805</v>
      </c>
      <c r="I6" s="110">
        <v>2339</v>
      </c>
      <c r="J6" s="110">
        <v>288</v>
      </c>
      <c r="K6" s="110">
        <v>1526</v>
      </c>
      <c r="L6" s="110">
        <v>3314</v>
      </c>
      <c r="M6" s="110">
        <v>802</v>
      </c>
      <c r="N6" s="110">
        <v>1516</v>
      </c>
      <c r="O6" s="812">
        <f t="shared" ref="O6:O27" si="0">SUM(C6:N6)</f>
        <v>19284</v>
      </c>
      <c r="P6" s="112" t="e">
        <f>'1.1.sz.mell.'!#REF!</f>
        <v>#REF!</v>
      </c>
      <c r="Q6" s="492"/>
    </row>
    <row r="7" spans="1:17" s="112" customFormat="1" x14ac:dyDescent="0.2">
      <c r="A7" s="109" t="s">
        <v>888</v>
      </c>
      <c r="B7" s="298" t="s">
        <v>0</v>
      </c>
      <c r="C7" s="113">
        <v>180</v>
      </c>
      <c r="D7" s="113">
        <v>280</v>
      </c>
      <c r="E7" s="113">
        <v>2600</v>
      </c>
      <c r="F7" s="113">
        <v>570</v>
      </c>
      <c r="G7" s="113">
        <v>390</v>
      </c>
      <c r="H7" s="113">
        <v>395</v>
      </c>
      <c r="I7" s="113">
        <v>300</v>
      </c>
      <c r="J7" s="113">
        <v>425</v>
      </c>
      <c r="K7" s="113">
        <v>2320</v>
      </c>
      <c r="L7" s="113">
        <v>486</v>
      </c>
      <c r="M7" s="113">
        <v>381</v>
      </c>
      <c r="N7" s="113">
        <v>173</v>
      </c>
      <c r="O7" s="809">
        <f t="shared" si="0"/>
        <v>8500</v>
      </c>
      <c r="P7" s="112" t="e">
        <f>'1.1.sz.mell.'!#REF!</f>
        <v>#REF!</v>
      </c>
      <c r="Q7" s="492"/>
    </row>
    <row r="8" spans="1:17" s="112" customFormat="1" ht="14.1" customHeight="1" x14ac:dyDescent="0.2">
      <c r="A8" s="109" t="s">
        <v>889</v>
      </c>
      <c r="B8" s="297" t="s">
        <v>873</v>
      </c>
      <c r="C8" s="110">
        <v>17590</v>
      </c>
      <c r="D8" s="110">
        <v>17590</v>
      </c>
      <c r="E8" s="110">
        <v>17590</v>
      </c>
      <c r="F8" s="110">
        <v>17590</v>
      </c>
      <c r="G8" s="110">
        <v>17590</v>
      </c>
      <c r="H8" s="110">
        <v>17590</v>
      </c>
      <c r="I8" s="110">
        <v>17590</v>
      </c>
      <c r="J8" s="110">
        <v>17590</v>
      </c>
      <c r="K8" s="110">
        <v>17590</v>
      </c>
      <c r="L8" s="110">
        <v>17590</v>
      </c>
      <c r="M8" s="110">
        <v>17590</v>
      </c>
      <c r="N8" s="110">
        <v>17588</v>
      </c>
      <c r="O8" s="812">
        <f t="shared" si="0"/>
        <v>211078</v>
      </c>
      <c r="P8" s="112" t="e">
        <f>'1.1.sz.mell.'!#REF!</f>
        <v>#REF!</v>
      </c>
      <c r="Q8" s="492"/>
    </row>
    <row r="9" spans="1:17" s="112" customFormat="1" ht="14.1" customHeight="1" x14ac:dyDescent="0.2">
      <c r="A9" s="109" t="s">
        <v>890</v>
      </c>
      <c r="B9" s="297" t="s">
        <v>874</v>
      </c>
      <c r="C9" s="110">
        <v>904</v>
      </c>
      <c r="D9" s="110">
        <v>904</v>
      </c>
      <c r="E9" s="110">
        <v>904</v>
      </c>
      <c r="F9" s="110">
        <v>904</v>
      </c>
      <c r="G9" s="110">
        <v>904</v>
      </c>
      <c r="H9" s="110">
        <f>14000+904</f>
        <v>14904</v>
      </c>
      <c r="I9" s="110">
        <v>467</v>
      </c>
      <c r="J9" s="110">
        <v>467</v>
      </c>
      <c r="K9" s="110">
        <v>467</v>
      </c>
      <c r="L9" s="110">
        <v>467</v>
      </c>
      <c r="M9" s="110">
        <v>468</v>
      </c>
      <c r="N9" s="110">
        <v>468</v>
      </c>
      <c r="O9" s="812">
        <f t="shared" si="0"/>
        <v>22228</v>
      </c>
      <c r="P9" s="112" t="e">
        <f>'1.1.sz.mell.'!#REF!</f>
        <v>#REF!</v>
      </c>
      <c r="Q9" s="492"/>
    </row>
    <row r="10" spans="1:17" s="112" customFormat="1" ht="14.1" customHeight="1" x14ac:dyDescent="0.2">
      <c r="A10" s="109" t="s">
        <v>891</v>
      </c>
      <c r="B10" s="297" t="s">
        <v>875</v>
      </c>
      <c r="C10" s="110"/>
      <c r="D10" s="110"/>
      <c r="E10" s="110"/>
      <c r="F10" s="110"/>
      <c r="G10" s="110">
        <v>1500</v>
      </c>
      <c r="H10" s="110"/>
      <c r="I10" s="110"/>
      <c r="J10" s="110"/>
      <c r="K10" s="110"/>
      <c r="L10" s="110"/>
      <c r="M10" s="110"/>
      <c r="N10" s="110"/>
      <c r="O10" s="812">
        <f t="shared" si="0"/>
        <v>1500</v>
      </c>
      <c r="P10" s="112" t="e">
        <f>'1.1.sz.mell.'!#REF!</f>
        <v>#REF!</v>
      </c>
      <c r="Q10" s="492"/>
    </row>
    <row r="11" spans="1:17" s="112" customFormat="1" ht="14.1" customHeight="1" x14ac:dyDescent="0.2">
      <c r="A11" s="109" t="s">
        <v>892</v>
      </c>
      <c r="B11" s="297" t="s">
        <v>876</v>
      </c>
      <c r="C11" s="110">
        <v>35</v>
      </c>
      <c r="D11" s="110">
        <v>34</v>
      </c>
      <c r="E11" s="110">
        <v>34</v>
      </c>
      <c r="F11" s="110">
        <v>34</v>
      </c>
      <c r="G11" s="110">
        <v>35</v>
      </c>
      <c r="H11" s="110">
        <v>35</v>
      </c>
      <c r="I11" s="110">
        <v>34</v>
      </c>
      <c r="J11" s="110">
        <v>35</v>
      </c>
      <c r="K11" s="110">
        <v>34</v>
      </c>
      <c r="L11" s="110">
        <v>34</v>
      </c>
      <c r="M11" s="110">
        <v>35</v>
      </c>
      <c r="N11" s="110">
        <v>35</v>
      </c>
      <c r="O11" s="812">
        <f t="shared" si="0"/>
        <v>414</v>
      </c>
      <c r="P11" s="112" t="e">
        <f>'1.1.sz.mell.'!#REF!</f>
        <v>#REF!</v>
      </c>
      <c r="Q11" s="492"/>
    </row>
    <row r="12" spans="1:17" s="112" customFormat="1" x14ac:dyDescent="0.2">
      <c r="A12" s="109" t="s">
        <v>893</v>
      </c>
      <c r="B12" s="299" t="s">
        <v>877</v>
      </c>
      <c r="C12" s="110"/>
      <c r="D12" s="110"/>
      <c r="E12" s="110"/>
      <c r="F12" s="110"/>
      <c r="G12" s="110"/>
      <c r="H12" s="110"/>
      <c r="I12" s="110"/>
      <c r="J12" s="110"/>
      <c r="K12" s="110"/>
      <c r="L12" s="110"/>
      <c r="M12" s="110"/>
      <c r="N12" s="110"/>
      <c r="O12" s="111">
        <f t="shared" si="0"/>
        <v>0</v>
      </c>
      <c r="Q12" s="492"/>
    </row>
    <row r="13" spans="1:17" s="112" customFormat="1" ht="14.1" customHeight="1" thickBot="1" x14ac:dyDescent="0.25">
      <c r="A13" s="109" t="s">
        <v>894</v>
      </c>
      <c r="B13" s="297" t="s">
        <v>878</v>
      </c>
      <c r="C13" s="110"/>
      <c r="D13" s="110">
        <v>39200</v>
      </c>
      <c r="E13" s="110"/>
      <c r="F13" s="110"/>
      <c r="G13" s="110"/>
      <c r="H13" s="110"/>
      <c r="I13" s="110"/>
      <c r="J13" s="110"/>
      <c r="K13" s="110"/>
      <c r="L13" s="110"/>
      <c r="M13" s="110"/>
      <c r="N13" s="110"/>
      <c r="O13" s="111">
        <f t="shared" si="0"/>
        <v>39200</v>
      </c>
      <c r="Q13" s="492"/>
    </row>
    <row r="14" spans="1:17" s="104" customFormat="1" ht="15.95" customHeight="1" thickBot="1" x14ac:dyDescent="0.25">
      <c r="A14" s="103" t="s">
        <v>895</v>
      </c>
      <c r="B14" s="41" t="s">
        <v>68</v>
      </c>
      <c r="C14" s="114">
        <f t="shared" ref="C14:N14" si="1">SUM(C5:C13)</f>
        <v>25354</v>
      </c>
      <c r="D14" s="114">
        <f t="shared" si="1"/>
        <v>61499</v>
      </c>
      <c r="E14" s="114">
        <f t="shared" si="1"/>
        <v>54968</v>
      </c>
      <c r="F14" s="114">
        <f t="shared" si="1"/>
        <v>26230</v>
      </c>
      <c r="G14" s="114">
        <f t="shared" si="1"/>
        <v>28114</v>
      </c>
      <c r="H14" s="114">
        <f t="shared" si="1"/>
        <v>40050</v>
      </c>
      <c r="I14" s="114">
        <f t="shared" si="1"/>
        <v>25523</v>
      </c>
      <c r="J14" s="114">
        <f t="shared" si="1"/>
        <v>23305</v>
      </c>
      <c r="K14" s="114">
        <f t="shared" si="1"/>
        <v>54651</v>
      </c>
      <c r="L14" s="114">
        <f t="shared" si="1"/>
        <v>26231</v>
      </c>
      <c r="M14" s="114">
        <f t="shared" si="1"/>
        <v>26293</v>
      </c>
      <c r="N14" s="114">
        <f t="shared" si="1"/>
        <v>22286</v>
      </c>
      <c r="O14" s="115">
        <f>SUM(C14:N14)</f>
        <v>414504</v>
      </c>
      <c r="P14" s="104" t="e">
        <f>SUM(P5:P13)</f>
        <v>#REF!</v>
      </c>
      <c r="Q14" s="491"/>
    </row>
    <row r="15" spans="1:17" s="104" customFormat="1" ht="15" customHeight="1" thickBot="1" x14ac:dyDescent="0.25">
      <c r="A15" s="103" t="s">
        <v>896</v>
      </c>
      <c r="B15" s="1267" t="s">
        <v>1</v>
      </c>
      <c r="C15" s="1268"/>
      <c r="D15" s="1268"/>
      <c r="E15" s="1268"/>
      <c r="F15" s="1268"/>
      <c r="G15" s="1268"/>
      <c r="H15" s="1268"/>
      <c r="I15" s="1268"/>
      <c r="J15" s="1268"/>
      <c r="K15" s="1268"/>
      <c r="L15" s="1268"/>
      <c r="M15" s="1268"/>
      <c r="N15" s="1268"/>
      <c r="O15" s="1269"/>
      <c r="Q15" s="491"/>
    </row>
    <row r="16" spans="1:17" s="112" customFormat="1" ht="14.1" customHeight="1" x14ac:dyDescent="0.2">
      <c r="A16" s="116" t="s">
        <v>897</v>
      </c>
      <c r="B16" s="807" t="s">
        <v>13</v>
      </c>
      <c r="C16" s="808">
        <v>10840</v>
      </c>
      <c r="D16" s="808">
        <v>13135</v>
      </c>
      <c r="E16" s="808">
        <v>13135</v>
      </c>
      <c r="F16" s="808">
        <v>13135</v>
      </c>
      <c r="G16" s="808">
        <v>13135</v>
      </c>
      <c r="H16" s="808">
        <v>13135</v>
      </c>
      <c r="I16" s="808">
        <v>13135</v>
      </c>
      <c r="J16" s="808">
        <v>13135</v>
      </c>
      <c r="K16" s="808">
        <v>13135</v>
      </c>
      <c r="L16" s="808">
        <v>13135</v>
      </c>
      <c r="M16" s="808">
        <v>13133</v>
      </c>
      <c r="N16" s="808">
        <v>13133</v>
      </c>
      <c r="O16" s="809">
        <f t="shared" si="0"/>
        <v>155321</v>
      </c>
      <c r="P16" s="112" t="e">
        <f>'1.1.sz.mell.'!#REF!</f>
        <v>#REF!</v>
      </c>
      <c r="Q16" s="492"/>
    </row>
    <row r="17" spans="1:20" s="112" customFormat="1" ht="27" customHeight="1" x14ac:dyDescent="0.2">
      <c r="A17" s="109" t="s">
        <v>898</v>
      </c>
      <c r="B17" s="810" t="s">
        <v>164</v>
      </c>
      <c r="C17" s="811">
        <f>C16*0.22</f>
        <v>2384.8000000000002</v>
      </c>
      <c r="D17" s="811">
        <v>2896</v>
      </c>
      <c r="E17" s="811">
        <v>2896</v>
      </c>
      <c r="F17" s="811">
        <v>2896</v>
      </c>
      <c r="G17" s="811">
        <v>2896</v>
      </c>
      <c r="H17" s="811">
        <v>2896</v>
      </c>
      <c r="I17" s="811">
        <v>2896</v>
      </c>
      <c r="J17" s="811">
        <v>2896</v>
      </c>
      <c r="K17" s="811">
        <v>2896</v>
      </c>
      <c r="L17" s="811">
        <v>2896</v>
      </c>
      <c r="M17" s="811">
        <v>2897</v>
      </c>
      <c r="N17" s="811">
        <v>2897</v>
      </c>
      <c r="O17" s="812">
        <f t="shared" si="0"/>
        <v>34242.800000000003</v>
      </c>
      <c r="P17" s="112" t="e">
        <f>'1.1.sz.mell.'!#REF!</f>
        <v>#REF!</v>
      </c>
      <c r="Q17" s="492"/>
    </row>
    <row r="18" spans="1:20" s="112" customFormat="1" ht="14.1" customHeight="1" x14ac:dyDescent="0.2">
      <c r="A18" s="109" t="s">
        <v>899</v>
      </c>
      <c r="B18" s="297" t="s">
        <v>88</v>
      </c>
      <c r="C18" s="110">
        <v>10310</v>
      </c>
      <c r="D18" s="110">
        <v>13220</v>
      </c>
      <c r="E18" s="110">
        <v>12096</v>
      </c>
      <c r="F18" s="110">
        <v>13950</v>
      </c>
      <c r="G18" s="110">
        <v>11757</v>
      </c>
      <c r="H18" s="110">
        <v>13420</v>
      </c>
      <c r="I18" s="110">
        <v>11714</v>
      </c>
      <c r="J18" s="110">
        <v>10285</v>
      </c>
      <c r="K18" s="110">
        <v>10957</v>
      </c>
      <c r="L18" s="110">
        <v>10220</v>
      </c>
      <c r="M18" s="110">
        <v>13570</v>
      </c>
      <c r="N18" s="110">
        <v>11532</v>
      </c>
      <c r="O18" s="111">
        <f t="shared" si="0"/>
        <v>143031</v>
      </c>
      <c r="P18" s="112" t="e">
        <f>'1.1.sz.mell.'!#REF!</f>
        <v>#REF!</v>
      </c>
      <c r="Q18" s="492"/>
      <c r="T18" s="954"/>
    </row>
    <row r="19" spans="1:20" s="112" customFormat="1" ht="14.1" customHeight="1" x14ac:dyDescent="0.2">
      <c r="A19" s="109" t="s">
        <v>900</v>
      </c>
      <c r="B19" s="297" t="s">
        <v>165</v>
      </c>
      <c r="C19" s="110">
        <v>1465</v>
      </c>
      <c r="D19" s="110">
        <v>1465</v>
      </c>
      <c r="E19" s="110">
        <v>1466</v>
      </c>
      <c r="F19" s="110">
        <v>1466</v>
      </c>
      <c r="G19" s="110">
        <v>1466</v>
      </c>
      <c r="H19" s="110">
        <v>1466</v>
      </c>
      <c r="I19" s="110">
        <v>1466</v>
      </c>
      <c r="J19" s="110">
        <v>1466</v>
      </c>
      <c r="K19" s="110">
        <v>1466</v>
      </c>
      <c r="L19" s="110">
        <v>1465</v>
      </c>
      <c r="M19" s="110">
        <v>1465</v>
      </c>
      <c r="N19" s="110">
        <v>1465</v>
      </c>
      <c r="O19" s="111">
        <f>SUM(C19:N19)</f>
        <v>17587</v>
      </c>
      <c r="P19" s="112" t="e">
        <f>'1.1.sz.mell.'!#REF!</f>
        <v>#REF!</v>
      </c>
      <c r="Q19" s="492"/>
    </row>
    <row r="20" spans="1:20" s="112" customFormat="1" ht="14.1" customHeight="1" x14ac:dyDescent="0.2">
      <c r="A20" s="109" t="s">
        <v>901</v>
      </c>
      <c r="B20" s="297" t="s">
        <v>879</v>
      </c>
      <c r="C20" s="110">
        <f>250+104</f>
        <v>354</v>
      </c>
      <c r="D20" s="110">
        <v>104</v>
      </c>
      <c r="E20" s="110">
        <f>480+240+250+104</f>
        <v>1074</v>
      </c>
      <c r="F20" s="110">
        <f>500+104</f>
        <v>604</v>
      </c>
      <c r="G20" s="110">
        <v>104</v>
      </c>
      <c r="H20" s="110">
        <v>104</v>
      </c>
      <c r="I20" s="110">
        <v>104</v>
      </c>
      <c r="J20" s="110">
        <f>250+104</f>
        <v>354</v>
      </c>
      <c r="K20" s="110">
        <f>500+104</f>
        <v>604</v>
      </c>
      <c r="L20" s="110">
        <v>104</v>
      </c>
      <c r="M20" s="110">
        <v>105</v>
      </c>
      <c r="N20" s="110">
        <v>105</v>
      </c>
      <c r="O20" s="111">
        <f t="shared" si="0"/>
        <v>3720</v>
      </c>
      <c r="P20" s="112" t="e">
        <f>'1.1.sz.mell.'!#REF!</f>
        <v>#REF!</v>
      </c>
      <c r="Q20" s="492"/>
    </row>
    <row r="21" spans="1:20" s="112" customFormat="1" ht="14.1" customHeight="1" x14ac:dyDescent="0.2">
      <c r="A21" s="109" t="s">
        <v>902</v>
      </c>
      <c r="B21" s="297" t="s">
        <v>279</v>
      </c>
      <c r="C21" s="110"/>
      <c r="D21" s="110"/>
      <c r="E21" s="110">
        <v>3288</v>
      </c>
      <c r="F21" s="110">
        <v>3287</v>
      </c>
      <c r="G21" s="110">
        <v>3287</v>
      </c>
      <c r="H21" s="110">
        <v>3287</v>
      </c>
      <c r="I21" s="110">
        <v>3288</v>
      </c>
      <c r="J21" s="110">
        <v>3287</v>
      </c>
      <c r="K21" s="110">
        <v>3287</v>
      </c>
      <c r="L21" s="110">
        <v>3287</v>
      </c>
      <c r="M21" s="110">
        <v>3288</v>
      </c>
      <c r="N21" s="110"/>
      <c r="O21" s="111">
        <f t="shared" si="0"/>
        <v>29586</v>
      </c>
      <c r="P21" s="112" t="e">
        <f>'1.1.sz.mell.'!#REF!</f>
        <v>#REF!</v>
      </c>
      <c r="Q21" s="492"/>
    </row>
    <row r="22" spans="1:20" s="112" customFormat="1" x14ac:dyDescent="0.2">
      <c r="A22" s="109" t="s">
        <v>903</v>
      </c>
      <c r="B22" s="299" t="s">
        <v>168</v>
      </c>
      <c r="C22" s="110"/>
      <c r="D22" s="110"/>
      <c r="E22" s="110"/>
      <c r="F22" s="110"/>
      <c r="G22" s="110">
        <v>2912</v>
      </c>
      <c r="H22" s="110">
        <v>2913</v>
      </c>
      <c r="I22" s="110">
        <v>2913</v>
      </c>
      <c r="J22" s="110">
        <v>2912</v>
      </c>
      <c r="K22" s="110"/>
      <c r="L22" s="110"/>
      <c r="M22" s="110"/>
      <c r="N22" s="110"/>
      <c r="O22" s="111">
        <f t="shared" si="0"/>
        <v>11650</v>
      </c>
      <c r="Q22" s="492"/>
    </row>
    <row r="23" spans="1:20" s="112" customFormat="1" ht="14.1" customHeight="1" x14ac:dyDescent="0.2">
      <c r="A23" s="109" t="s">
        <v>904</v>
      </c>
      <c r="B23" s="297" t="s">
        <v>310</v>
      </c>
      <c r="C23" s="110"/>
      <c r="D23" s="110"/>
      <c r="E23" s="110"/>
      <c r="F23" s="110"/>
      <c r="G23" s="110"/>
      <c r="H23" s="110"/>
      <c r="I23" s="110"/>
      <c r="J23" s="110"/>
      <c r="K23" s="110"/>
      <c r="L23" s="110"/>
      <c r="M23" s="110"/>
      <c r="N23" s="110"/>
      <c r="O23" s="111">
        <f t="shared" si="0"/>
        <v>0</v>
      </c>
      <c r="Q23" s="492"/>
    </row>
    <row r="24" spans="1:20" s="112" customFormat="1" ht="14.1" customHeight="1" x14ac:dyDescent="0.2">
      <c r="A24" s="109" t="s">
        <v>905</v>
      </c>
      <c r="B24" s="297" t="s">
        <v>917</v>
      </c>
      <c r="C24" s="110"/>
      <c r="D24" s="110"/>
      <c r="E24" s="110"/>
      <c r="F24" s="110"/>
      <c r="G24" s="110"/>
      <c r="H24" s="110"/>
      <c r="I24" s="110"/>
      <c r="J24" s="110"/>
      <c r="K24" s="110"/>
      <c r="L24" s="110"/>
      <c r="M24" s="110">
        <v>19366</v>
      </c>
      <c r="N24" s="110"/>
      <c r="O24" s="111">
        <f t="shared" si="0"/>
        <v>19366</v>
      </c>
      <c r="P24" s="112" t="e">
        <f>'1.1.sz.mell.'!#REF!</f>
        <v>#REF!</v>
      </c>
      <c r="Q24" s="492"/>
    </row>
    <row r="25" spans="1:20" s="112" customFormat="1" ht="13.5" customHeight="1" x14ac:dyDescent="0.2">
      <c r="A25" s="109" t="s">
        <v>906</v>
      </c>
      <c r="B25" s="297" t="s">
        <v>880</v>
      </c>
      <c r="C25" s="110"/>
      <c r="D25" s="110"/>
      <c r="E25" s="110"/>
      <c r="F25" s="110"/>
      <c r="G25" s="110"/>
      <c r="H25" s="110"/>
      <c r="I25" s="110"/>
      <c r="J25" s="110"/>
      <c r="K25" s="110"/>
      <c r="L25" s="110"/>
      <c r="M25" s="110"/>
      <c r="N25" s="110"/>
      <c r="O25" s="111">
        <f t="shared" si="0"/>
        <v>0</v>
      </c>
      <c r="Q25" s="492"/>
    </row>
    <row r="26" spans="1:20" s="112" customFormat="1" ht="14.1" customHeight="1" thickBot="1" x14ac:dyDescent="0.25">
      <c r="A26" s="109" t="s">
        <v>907</v>
      </c>
      <c r="B26" s="297" t="s">
        <v>881</v>
      </c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1">
        <f t="shared" si="0"/>
        <v>0</v>
      </c>
      <c r="Q26" s="492"/>
    </row>
    <row r="27" spans="1:20" s="104" customFormat="1" ht="15.95" customHeight="1" thickBot="1" x14ac:dyDescent="0.25">
      <c r="A27" s="117" t="s">
        <v>908</v>
      </c>
      <c r="B27" s="41" t="s">
        <v>69</v>
      </c>
      <c r="C27" s="114">
        <f t="shared" ref="C27:N27" si="2">SUM(C16:C26)</f>
        <v>25353.8</v>
      </c>
      <c r="D27" s="114">
        <f t="shared" si="2"/>
        <v>30820</v>
      </c>
      <c r="E27" s="114">
        <f t="shared" si="2"/>
        <v>33955</v>
      </c>
      <c r="F27" s="114">
        <f t="shared" si="2"/>
        <v>35338</v>
      </c>
      <c r="G27" s="114">
        <f t="shared" si="2"/>
        <v>35557</v>
      </c>
      <c r="H27" s="114">
        <f t="shared" si="2"/>
        <v>37221</v>
      </c>
      <c r="I27" s="114">
        <f t="shared" si="2"/>
        <v>35516</v>
      </c>
      <c r="J27" s="114">
        <f t="shared" si="2"/>
        <v>34335</v>
      </c>
      <c r="K27" s="114">
        <f t="shared" si="2"/>
        <v>32345</v>
      </c>
      <c r="L27" s="114">
        <f t="shared" si="2"/>
        <v>31107</v>
      </c>
      <c r="M27" s="114">
        <f t="shared" si="2"/>
        <v>53824</v>
      </c>
      <c r="N27" s="114">
        <f t="shared" si="2"/>
        <v>29132</v>
      </c>
      <c r="O27" s="115">
        <f t="shared" si="0"/>
        <v>414503.8</v>
      </c>
      <c r="P27" s="104" t="e">
        <f>SUM(P16:P26)</f>
        <v>#REF!</v>
      </c>
      <c r="Q27" s="491"/>
    </row>
    <row r="28" spans="1:20" ht="16.5" thickBot="1" x14ac:dyDescent="0.3">
      <c r="A28" s="117" t="s">
        <v>909</v>
      </c>
      <c r="B28" s="301" t="s">
        <v>70</v>
      </c>
      <c r="C28" s="118">
        <f t="shared" ref="C28:O28" si="3">C14-C27</f>
        <v>0.2000000000007276</v>
      </c>
      <c r="D28" s="118">
        <f t="shared" si="3"/>
        <v>30679</v>
      </c>
      <c r="E28" s="118">
        <f t="shared" si="3"/>
        <v>21013</v>
      </c>
      <c r="F28" s="118">
        <f t="shared" si="3"/>
        <v>-9108</v>
      </c>
      <c r="G28" s="118">
        <f t="shared" si="3"/>
        <v>-7443</v>
      </c>
      <c r="H28" s="118">
        <f t="shared" si="3"/>
        <v>2829</v>
      </c>
      <c r="I28" s="118">
        <f t="shared" si="3"/>
        <v>-9993</v>
      </c>
      <c r="J28" s="118">
        <f t="shared" si="3"/>
        <v>-11030</v>
      </c>
      <c r="K28" s="118">
        <f t="shared" si="3"/>
        <v>22306</v>
      </c>
      <c r="L28" s="118">
        <f t="shared" si="3"/>
        <v>-4876</v>
      </c>
      <c r="M28" s="118">
        <f t="shared" si="3"/>
        <v>-27531</v>
      </c>
      <c r="N28" s="118">
        <f t="shared" si="3"/>
        <v>-6846</v>
      </c>
      <c r="O28" s="119">
        <f t="shared" si="3"/>
        <v>0.20000000001164153</v>
      </c>
    </row>
    <row r="29" spans="1:20" x14ac:dyDescent="0.25">
      <c r="A29" s="121"/>
    </row>
    <row r="30" spans="1:20" x14ac:dyDescent="0.25">
      <c r="O30" s="120"/>
    </row>
    <row r="31" spans="1:20" x14ac:dyDescent="0.25">
      <c r="O31" s="120"/>
    </row>
    <row r="32" spans="1:20" x14ac:dyDescent="0.25">
      <c r="O32" s="120"/>
    </row>
    <row r="33" spans="15:15" x14ac:dyDescent="0.25">
      <c r="O33" s="120"/>
    </row>
    <row r="34" spans="15:15" x14ac:dyDescent="0.25">
      <c r="O34" s="120"/>
    </row>
    <row r="35" spans="15:15" x14ac:dyDescent="0.25">
      <c r="O35" s="120"/>
    </row>
    <row r="36" spans="15:15" x14ac:dyDescent="0.25">
      <c r="O36" s="120"/>
    </row>
    <row r="37" spans="15:15" x14ac:dyDescent="0.25">
      <c r="O37" s="120"/>
    </row>
    <row r="38" spans="15:15" x14ac:dyDescent="0.25">
      <c r="O38" s="120"/>
    </row>
    <row r="39" spans="15:15" x14ac:dyDescent="0.25">
      <c r="O39" s="120"/>
    </row>
    <row r="40" spans="15:15" x14ac:dyDescent="0.25">
      <c r="O40" s="120"/>
    </row>
    <row r="41" spans="15:15" x14ac:dyDescent="0.25">
      <c r="O41" s="120"/>
    </row>
    <row r="42" spans="15:15" x14ac:dyDescent="0.25">
      <c r="O42" s="120"/>
    </row>
    <row r="43" spans="15:15" x14ac:dyDescent="0.25">
      <c r="O43" s="120"/>
    </row>
    <row r="44" spans="15:15" x14ac:dyDescent="0.25">
      <c r="O44" s="120"/>
    </row>
    <row r="45" spans="15:15" x14ac:dyDescent="0.25">
      <c r="O45" s="120"/>
    </row>
    <row r="46" spans="15:15" x14ac:dyDescent="0.25">
      <c r="O46" s="120"/>
    </row>
    <row r="47" spans="15:15" x14ac:dyDescent="0.25">
      <c r="O47" s="120"/>
    </row>
    <row r="48" spans="15:15" x14ac:dyDescent="0.25">
      <c r="O48" s="120"/>
    </row>
    <row r="49" spans="15:15" x14ac:dyDescent="0.25">
      <c r="O49" s="120"/>
    </row>
    <row r="50" spans="15:15" x14ac:dyDescent="0.25">
      <c r="O50" s="120"/>
    </row>
    <row r="51" spans="15:15" x14ac:dyDescent="0.25">
      <c r="O51" s="120"/>
    </row>
    <row r="52" spans="15:15" x14ac:dyDescent="0.25">
      <c r="O52" s="120"/>
    </row>
    <row r="53" spans="15:15" x14ac:dyDescent="0.25">
      <c r="O53" s="120"/>
    </row>
    <row r="54" spans="15:15" x14ac:dyDescent="0.25">
      <c r="O54" s="120"/>
    </row>
    <row r="55" spans="15:15" x14ac:dyDescent="0.25">
      <c r="O55" s="120"/>
    </row>
    <row r="56" spans="15:15" x14ac:dyDescent="0.25">
      <c r="O56" s="120"/>
    </row>
    <row r="57" spans="15:15" x14ac:dyDescent="0.25">
      <c r="O57" s="120"/>
    </row>
    <row r="58" spans="15:15" x14ac:dyDescent="0.25">
      <c r="O58" s="120"/>
    </row>
    <row r="59" spans="15:15" x14ac:dyDescent="0.25">
      <c r="O59" s="120"/>
    </row>
    <row r="60" spans="15:15" x14ac:dyDescent="0.25">
      <c r="O60" s="120"/>
    </row>
    <row r="61" spans="15:15" x14ac:dyDescent="0.25">
      <c r="O61" s="120"/>
    </row>
    <row r="62" spans="15:15" x14ac:dyDescent="0.25">
      <c r="O62" s="120"/>
    </row>
    <row r="63" spans="15:15" x14ac:dyDescent="0.25">
      <c r="O63" s="120"/>
    </row>
    <row r="64" spans="15:15" x14ac:dyDescent="0.25">
      <c r="O64" s="120"/>
    </row>
    <row r="65" spans="15:15" x14ac:dyDescent="0.25">
      <c r="O65" s="120"/>
    </row>
    <row r="66" spans="15:15" x14ac:dyDescent="0.25">
      <c r="O66" s="120"/>
    </row>
    <row r="67" spans="15:15" x14ac:dyDescent="0.25">
      <c r="O67" s="120"/>
    </row>
    <row r="68" spans="15:15" x14ac:dyDescent="0.25">
      <c r="O68" s="120"/>
    </row>
    <row r="69" spans="15:15" x14ac:dyDescent="0.25">
      <c r="O69" s="120"/>
    </row>
    <row r="70" spans="15:15" x14ac:dyDescent="0.25">
      <c r="O70" s="120"/>
    </row>
    <row r="71" spans="15:15" x14ac:dyDescent="0.25">
      <c r="O71" s="120"/>
    </row>
    <row r="72" spans="15:15" x14ac:dyDescent="0.25">
      <c r="O72" s="120"/>
    </row>
    <row r="73" spans="15:15" x14ac:dyDescent="0.25">
      <c r="O73" s="120"/>
    </row>
    <row r="74" spans="15:15" x14ac:dyDescent="0.25">
      <c r="O74" s="120"/>
    </row>
    <row r="75" spans="15:15" x14ac:dyDescent="0.25">
      <c r="O75" s="120"/>
    </row>
    <row r="76" spans="15:15" x14ac:dyDescent="0.25">
      <c r="O76" s="120"/>
    </row>
    <row r="77" spans="15:15" x14ac:dyDescent="0.25">
      <c r="O77" s="120"/>
    </row>
    <row r="78" spans="15:15" x14ac:dyDescent="0.25">
      <c r="O78" s="120"/>
    </row>
    <row r="79" spans="15:15" x14ac:dyDescent="0.25">
      <c r="O79" s="120"/>
    </row>
    <row r="80" spans="15:15" x14ac:dyDescent="0.25">
      <c r="O80" s="120"/>
    </row>
    <row r="81" spans="15:15" x14ac:dyDescent="0.25">
      <c r="O81" s="120"/>
    </row>
    <row r="82" spans="15:15" x14ac:dyDescent="0.25">
      <c r="O82" s="120"/>
    </row>
  </sheetData>
  <mergeCells count="3">
    <mergeCell ref="B4:O4"/>
    <mergeCell ref="B15:O15"/>
    <mergeCell ref="A1:O1"/>
  </mergeCells>
  <phoneticPr fontId="0" type="noConversion"/>
  <printOptions horizontalCentered="1"/>
  <pageMargins left="0.78740157480314965" right="0.78740157480314965" top="1.0629921259842521" bottom="0.98425196850393704" header="0.78740157480314965" footer="0.78740157480314965"/>
  <pageSetup paperSize="9" scale="90" orientation="landscape" r:id="rId1"/>
  <headerFooter alignWithMargins="0">
    <oddHeader>&amp;R&amp;"Times New Roman CE,Félkövér dőlt"&amp;11 &amp;"Times New Roman CE,Dőlt"1. számú tájékoztató tábla</oddHeader>
  </headerFooter>
  <ignoredErrors>
    <ignoredError sqref="P7" unlockedFormula="1"/>
  </ignoredError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  <pageSetUpPr fitToPage="1"/>
  </sheetPr>
  <dimension ref="A1:E57"/>
  <sheetViews>
    <sheetView view="pageBreakPreview" topLeftCell="A19" zoomScaleNormal="100" zoomScaleSheetLayoutView="100" workbookViewId="0">
      <selection activeCell="E33" sqref="E33"/>
    </sheetView>
  </sheetViews>
  <sheetFormatPr defaultRowHeight="15" x14ac:dyDescent="0.25"/>
  <cols>
    <col min="1" max="1" width="34.83203125" style="995" bestFit="1" customWidth="1"/>
    <col min="2" max="2" width="34.1640625" style="995" customWidth="1"/>
    <col min="3" max="3" width="13.6640625" style="995" customWidth="1"/>
    <col min="4" max="4" width="49.6640625" style="995" bestFit="1" customWidth="1"/>
    <col min="5" max="5" width="22.1640625" style="997" bestFit="1" customWidth="1"/>
    <col min="6" max="16384" width="9.33203125" style="995"/>
  </cols>
  <sheetData>
    <row r="1" spans="1:5" x14ac:dyDescent="0.25">
      <c r="D1" s="1281" t="s">
        <v>1152</v>
      </c>
      <c r="E1" s="1281"/>
    </row>
    <row r="2" spans="1:5" x14ac:dyDescent="0.25">
      <c r="A2" s="1284" t="s">
        <v>1168</v>
      </c>
      <c r="B2" s="1284"/>
      <c r="C2" s="1284"/>
      <c r="D2" s="1284"/>
      <c r="E2" s="1284"/>
    </row>
    <row r="4" spans="1:5" x14ac:dyDescent="0.25">
      <c r="A4" s="996" t="s">
        <v>1126</v>
      </c>
    </row>
    <row r="5" spans="1:5" ht="15.75" thickBot="1" x14ac:dyDescent="0.3">
      <c r="A5" s="998" t="s">
        <v>1057</v>
      </c>
      <c r="B5" s="998" t="s">
        <v>951</v>
      </c>
      <c r="C5" s="998" t="s">
        <v>1058</v>
      </c>
      <c r="D5" s="998" t="s">
        <v>1059</v>
      </c>
      <c r="E5" s="999" t="s">
        <v>1060</v>
      </c>
    </row>
    <row r="6" spans="1:5" ht="15.75" thickBot="1" x14ac:dyDescent="0.3">
      <c r="A6" s="1000" t="s">
        <v>885</v>
      </c>
      <c r="B6" s="1001" t="s">
        <v>1091</v>
      </c>
      <c r="C6" s="1001" t="s">
        <v>1061</v>
      </c>
      <c r="D6" s="1002" t="s">
        <v>1093</v>
      </c>
      <c r="E6" s="1028">
        <v>2000000</v>
      </c>
    </row>
    <row r="7" spans="1:5" x14ac:dyDescent="0.25">
      <c r="A7" s="1003"/>
    </row>
    <row r="8" spans="1:5" x14ac:dyDescent="0.25">
      <c r="A8" s="1004" t="s">
        <v>1062</v>
      </c>
    </row>
    <row r="9" spans="1:5" ht="15.75" thickBot="1" x14ac:dyDescent="0.3">
      <c r="A9" s="998" t="s">
        <v>1057</v>
      </c>
      <c r="B9" s="998" t="s">
        <v>951</v>
      </c>
      <c r="C9" s="998" t="s">
        <v>1058</v>
      </c>
      <c r="D9" s="998" t="s">
        <v>1059</v>
      </c>
      <c r="E9" s="999" t="s">
        <v>1060</v>
      </c>
    </row>
    <row r="10" spans="1:5" ht="15.75" thickBot="1" x14ac:dyDescent="0.3">
      <c r="A10" s="1272" t="s">
        <v>886</v>
      </c>
      <c r="B10" s="1272" t="s">
        <v>1127</v>
      </c>
      <c r="C10" s="1272" t="s">
        <v>1063</v>
      </c>
      <c r="D10" s="1005" t="s">
        <v>1094</v>
      </c>
      <c r="E10" s="1029">
        <v>100000</v>
      </c>
    </row>
    <row r="11" spans="1:5" ht="15.75" thickBot="1" x14ac:dyDescent="0.3">
      <c r="A11" s="1278"/>
      <c r="B11" s="1282"/>
      <c r="C11" s="1278"/>
      <c r="D11" s="1005" t="s">
        <v>1064</v>
      </c>
      <c r="E11" s="1029">
        <v>350000</v>
      </c>
    </row>
    <row r="12" spans="1:5" ht="15.75" thickBot="1" x14ac:dyDescent="0.3">
      <c r="A12" s="1278"/>
      <c r="B12" s="1282"/>
      <c r="C12" s="1278"/>
      <c r="D12" s="1005" t="s">
        <v>1128</v>
      </c>
      <c r="E12" s="1029">
        <v>800000</v>
      </c>
    </row>
    <row r="13" spans="1:5" ht="15.75" thickBot="1" x14ac:dyDescent="0.3">
      <c r="A13" s="1273"/>
      <c r="B13" s="1283"/>
      <c r="C13" s="1273"/>
      <c r="D13" s="1005" t="s">
        <v>1129</v>
      </c>
      <c r="E13" s="1029">
        <v>250000</v>
      </c>
    </row>
    <row r="14" spans="1:5" ht="15.75" thickBot="1" x14ac:dyDescent="0.3">
      <c r="A14" s="1006" t="s">
        <v>887</v>
      </c>
      <c r="B14" s="1000" t="s">
        <v>1130</v>
      </c>
      <c r="C14" s="1001">
        <v>614</v>
      </c>
      <c r="D14" s="1005" t="s">
        <v>1098</v>
      </c>
      <c r="E14" s="1030">
        <v>50000</v>
      </c>
    </row>
    <row r="15" spans="1:5" ht="15.75" thickBot="1" x14ac:dyDescent="0.3">
      <c r="A15" s="1272" t="s">
        <v>888</v>
      </c>
      <c r="B15" s="1272" t="s">
        <v>1131</v>
      </c>
      <c r="C15" s="1272" t="s">
        <v>1065</v>
      </c>
      <c r="D15" s="1005" t="s">
        <v>1099</v>
      </c>
      <c r="E15" s="1029">
        <v>150000</v>
      </c>
    </row>
    <row r="16" spans="1:5" ht="15.75" thickBot="1" x14ac:dyDescent="0.3">
      <c r="A16" s="1278"/>
      <c r="B16" s="1282"/>
      <c r="C16" s="1278"/>
      <c r="D16" s="1005" t="s">
        <v>1043</v>
      </c>
      <c r="E16" s="1029">
        <v>800000</v>
      </c>
    </row>
    <row r="17" spans="1:5" ht="15.75" thickBot="1" x14ac:dyDescent="0.3">
      <c r="A17" s="1278"/>
      <c r="B17" s="1282"/>
      <c r="C17" s="1278"/>
      <c r="D17" s="1005" t="s">
        <v>1100</v>
      </c>
      <c r="E17" s="1029">
        <v>300000</v>
      </c>
    </row>
    <row r="18" spans="1:5" ht="15.75" thickBot="1" x14ac:dyDescent="0.3">
      <c r="A18" s="1278"/>
      <c r="B18" s="1282"/>
      <c r="C18" s="1278"/>
      <c r="D18" s="1005" t="s">
        <v>1066</v>
      </c>
      <c r="E18" s="1029">
        <v>400000</v>
      </c>
    </row>
    <row r="19" spans="1:5" ht="15.75" thickBot="1" x14ac:dyDescent="0.3">
      <c r="A19" s="1278"/>
      <c r="B19" s="1282"/>
      <c r="C19" s="1278"/>
      <c r="D19" s="1286" t="s">
        <v>1101</v>
      </c>
      <c r="E19" s="1288">
        <v>200000</v>
      </c>
    </row>
    <row r="20" spans="1:5" ht="0.75" customHeight="1" thickBot="1" x14ac:dyDescent="0.3">
      <c r="A20" s="1278"/>
      <c r="B20" s="1282"/>
      <c r="C20" s="1278"/>
      <c r="D20" s="1287"/>
      <c r="E20" s="1289"/>
    </row>
    <row r="21" spans="1:5" ht="0.75" hidden="1" customHeight="1" thickBot="1" x14ac:dyDescent="0.3">
      <c r="A21" s="1278"/>
      <c r="B21" s="1282"/>
      <c r="C21" s="1278"/>
      <c r="D21" s="1005"/>
      <c r="E21" s="1031"/>
    </row>
    <row r="22" spans="1:5" ht="15.75" thickBot="1" x14ac:dyDescent="0.3">
      <c r="A22" s="1273"/>
      <c r="B22" s="1283"/>
      <c r="C22" s="1285"/>
      <c r="D22" s="1005" t="s">
        <v>1102</v>
      </c>
      <c r="E22" s="1029">
        <v>50000</v>
      </c>
    </row>
    <row r="23" spans="1:5" ht="15.75" customHeight="1" x14ac:dyDescent="0.25">
      <c r="A23" s="1272" t="s">
        <v>889</v>
      </c>
      <c r="B23" s="1007" t="s">
        <v>1106</v>
      </c>
      <c r="C23" s="1272"/>
      <c r="D23" s="1274" t="s">
        <v>965</v>
      </c>
      <c r="E23" s="1276">
        <v>1000000</v>
      </c>
    </row>
    <row r="24" spans="1:5" ht="15.75" customHeight="1" thickBot="1" x14ac:dyDescent="0.3">
      <c r="A24" s="1273"/>
      <c r="B24" s="1008" t="s">
        <v>1132</v>
      </c>
      <c r="C24" s="1273"/>
      <c r="D24" s="1275"/>
      <c r="E24" s="1277"/>
    </row>
    <row r="25" spans="1:5" ht="15.75" thickBot="1" x14ac:dyDescent="0.3">
      <c r="A25" s="1008" t="s">
        <v>890</v>
      </c>
      <c r="B25" s="1009" t="s">
        <v>1044</v>
      </c>
      <c r="C25" s="1010"/>
      <c r="D25" s="1011" t="s">
        <v>1133</v>
      </c>
      <c r="E25" s="1032">
        <v>3000000</v>
      </c>
    </row>
    <row r="26" spans="1:5" ht="16.5" customHeight="1" thickBot="1" x14ac:dyDescent="0.3">
      <c r="A26" s="1278" t="s">
        <v>891</v>
      </c>
      <c r="B26" s="1012" t="s">
        <v>1067</v>
      </c>
      <c r="C26" s="1279"/>
      <c r="D26" s="1005" t="s">
        <v>1134</v>
      </c>
      <c r="E26" s="1029">
        <v>3000000</v>
      </c>
    </row>
    <row r="27" spans="1:5" ht="15.75" thickBot="1" x14ac:dyDescent="0.3">
      <c r="A27" s="1273"/>
      <c r="B27" s="1012" t="s">
        <v>1135</v>
      </c>
      <c r="C27" s="1280"/>
      <c r="D27" s="1005" t="s">
        <v>1109</v>
      </c>
      <c r="E27" s="1029">
        <v>1000000</v>
      </c>
    </row>
    <row r="28" spans="1:5" ht="15.75" thickBot="1" x14ac:dyDescent="0.3">
      <c r="A28" s="1008" t="s">
        <v>892</v>
      </c>
      <c r="B28" s="1000" t="s">
        <v>1136</v>
      </c>
      <c r="C28" s="1009" t="s">
        <v>1137</v>
      </c>
      <c r="D28" s="1005" t="s">
        <v>1138</v>
      </c>
      <c r="E28" s="1029">
        <v>3000000</v>
      </c>
    </row>
    <row r="29" spans="1:5" x14ac:dyDescent="0.25">
      <c r="A29" s="1007" t="s">
        <v>893</v>
      </c>
      <c r="B29" s="1013" t="s">
        <v>1139</v>
      </c>
      <c r="C29" s="1007"/>
      <c r="D29" s="1014" t="s">
        <v>1112</v>
      </c>
      <c r="E29" s="1033">
        <v>2000000</v>
      </c>
    </row>
    <row r="30" spans="1:5" x14ac:dyDescent="0.25">
      <c r="A30" s="1015" t="s">
        <v>894</v>
      </c>
      <c r="B30" s="1016" t="s">
        <v>1140</v>
      </c>
      <c r="C30" s="1015" t="s">
        <v>1141</v>
      </c>
      <c r="D30" s="1017" t="s">
        <v>1142</v>
      </c>
      <c r="E30" s="1034">
        <v>3000000</v>
      </c>
    </row>
    <row r="31" spans="1:5" x14ac:dyDescent="0.25">
      <c r="A31" s="1015" t="s">
        <v>895</v>
      </c>
      <c r="B31" s="1016" t="s">
        <v>1140</v>
      </c>
      <c r="C31" s="1015" t="s">
        <v>1141</v>
      </c>
      <c r="D31" s="1017" t="s">
        <v>1143</v>
      </c>
      <c r="E31" s="1034">
        <v>4000000</v>
      </c>
    </row>
    <row r="32" spans="1:5" ht="15.75" thickBot="1" x14ac:dyDescent="0.3">
      <c r="A32" s="1018" t="s">
        <v>896</v>
      </c>
      <c r="B32" s="1019" t="s">
        <v>1115</v>
      </c>
      <c r="C32" s="1020" t="s">
        <v>1144</v>
      </c>
      <c r="D32" s="1021" t="s">
        <v>1145</v>
      </c>
      <c r="E32" s="1035">
        <v>2286000</v>
      </c>
    </row>
    <row r="33" spans="1:5" ht="15.75" thickBot="1" x14ac:dyDescent="0.3">
      <c r="A33" s="1000" t="s">
        <v>897</v>
      </c>
      <c r="B33" s="1000" t="s">
        <v>1146</v>
      </c>
      <c r="C33" s="1000" t="s">
        <v>1147</v>
      </c>
      <c r="D33" s="1022" t="s">
        <v>1148</v>
      </c>
      <c r="E33" s="1028">
        <v>2000000</v>
      </c>
    </row>
    <row r="34" spans="1:5" ht="15.75" thickBot="1" x14ac:dyDescent="0.3">
      <c r="A34" s="1000" t="s">
        <v>898</v>
      </c>
      <c r="B34" s="1000" t="s">
        <v>1117</v>
      </c>
      <c r="C34" s="1000"/>
      <c r="D34" s="1022" t="s">
        <v>1118</v>
      </c>
      <c r="E34" s="1028">
        <v>500000</v>
      </c>
    </row>
    <row r="35" spans="1:5" ht="15.75" thickBot="1" x14ac:dyDescent="0.3">
      <c r="A35" s="1023" t="s">
        <v>899</v>
      </c>
      <c r="B35" s="1023" t="s">
        <v>1149</v>
      </c>
      <c r="C35" s="1024"/>
      <c r="D35" s="1005" t="s">
        <v>1120</v>
      </c>
      <c r="E35" s="1028">
        <v>10000000</v>
      </c>
    </row>
    <row r="36" spans="1:5" ht="15.75" thickBot="1" x14ac:dyDescent="0.3">
      <c r="A36" s="1000" t="s">
        <v>900</v>
      </c>
      <c r="B36" s="1023" t="s">
        <v>1150</v>
      </c>
      <c r="C36" s="1024"/>
      <c r="D36" s="1022" t="s">
        <v>1121</v>
      </c>
      <c r="E36" s="1036">
        <v>1000000</v>
      </c>
    </row>
    <row r="37" spans="1:5" ht="15.75" thickBot="1" x14ac:dyDescent="0.3">
      <c r="A37" s="1045" t="s">
        <v>1151</v>
      </c>
      <c r="B37" s="1046"/>
      <c r="C37" s="1047"/>
      <c r="D37" s="1047"/>
      <c r="E37" s="1048">
        <f>SUM(E6:E36)</f>
        <v>41236000</v>
      </c>
    </row>
    <row r="38" spans="1:5" x14ac:dyDescent="0.25">
      <c r="A38" s="1025"/>
      <c r="B38" s="1026"/>
    </row>
    <row r="39" spans="1:5" x14ac:dyDescent="0.25">
      <c r="A39" s="1025"/>
      <c r="B39" s="1026"/>
    </row>
    <row r="40" spans="1:5" x14ac:dyDescent="0.25">
      <c r="A40" s="1025"/>
      <c r="B40" s="1026"/>
    </row>
    <row r="41" spans="1:5" x14ac:dyDescent="0.25">
      <c r="A41" s="1025"/>
      <c r="B41" s="1026"/>
    </row>
    <row r="42" spans="1:5" x14ac:dyDescent="0.25">
      <c r="A42" s="1025"/>
      <c r="B42" s="1026"/>
    </row>
    <row r="43" spans="1:5" x14ac:dyDescent="0.25">
      <c r="A43" s="1025"/>
      <c r="B43" s="1026"/>
    </row>
    <row r="44" spans="1:5" x14ac:dyDescent="0.25">
      <c r="A44" s="1025"/>
      <c r="B44" s="1026"/>
    </row>
    <row r="45" spans="1:5" x14ac:dyDescent="0.25">
      <c r="A45" s="1025"/>
      <c r="B45" s="1026"/>
    </row>
    <row r="46" spans="1:5" x14ac:dyDescent="0.25">
      <c r="A46" s="1025"/>
      <c r="B46" s="1026"/>
    </row>
    <row r="47" spans="1:5" x14ac:dyDescent="0.25">
      <c r="A47" s="1025"/>
      <c r="B47" s="1026"/>
    </row>
    <row r="48" spans="1:5" x14ac:dyDescent="0.25">
      <c r="A48" s="1025"/>
      <c r="B48" s="1026"/>
    </row>
    <row r="49" spans="1:2" x14ac:dyDescent="0.25">
      <c r="A49" s="1025"/>
      <c r="B49" s="1026"/>
    </row>
    <row r="50" spans="1:2" x14ac:dyDescent="0.25">
      <c r="A50" s="1025"/>
      <c r="B50" s="1026"/>
    </row>
    <row r="51" spans="1:2" x14ac:dyDescent="0.25">
      <c r="A51" s="1025"/>
      <c r="B51" s="1026"/>
    </row>
    <row r="52" spans="1:2" x14ac:dyDescent="0.25">
      <c r="A52" s="1025"/>
      <c r="B52" s="1026"/>
    </row>
    <row r="53" spans="1:2" x14ac:dyDescent="0.25">
      <c r="A53" s="1025"/>
      <c r="B53" s="1026"/>
    </row>
    <row r="54" spans="1:2" x14ac:dyDescent="0.25">
      <c r="A54" s="1025"/>
      <c r="B54" s="1026"/>
    </row>
    <row r="55" spans="1:2" x14ac:dyDescent="0.25">
      <c r="A55" s="1025"/>
      <c r="B55" s="1026"/>
    </row>
    <row r="56" spans="1:2" x14ac:dyDescent="0.25">
      <c r="A56" s="1025"/>
      <c r="B56" s="1026"/>
    </row>
    <row r="57" spans="1:2" x14ac:dyDescent="0.25">
      <c r="A57" s="1027"/>
      <c r="B57" s="1027"/>
    </row>
  </sheetData>
  <mergeCells count="16">
    <mergeCell ref="A15:A22"/>
    <mergeCell ref="B15:B22"/>
    <mergeCell ref="C15:C22"/>
    <mergeCell ref="D19:D20"/>
    <mergeCell ref="E19:E20"/>
    <mergeCell ref="D1:E1"/>
    <mergeCell ref="A10:A13"/>
    <mergeCell ref="B10:B13"/>
    <mergeCell ref="C10:C13"/>
    <mergeCell ref="A2:E2"/>
    <mergeCell ref="A23:A24"/>
    <mergeCell ref="C23:C24"/>
    <mergeCell ref="D23:D24"/>
    <mergeCell ref="E23:E24"/>
    <mergeCell ref="A26:A27"/>
    <mergeCell ref="C26:C27"/>
  </mergeCells>
  <pageMargins left="0.7" right="0.7" top="0.75" bottom="0.75" header="0.3" footer="0.3"/>
  <pageSetup paperSize="9" scale="8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  <pageSetUpPr fitToPage="1"/>
  </sheetPr>
  <dimension ref="A1:I35"/>
  <sheetViews>
    <sheetView view="pageBreakPreview" zoomScaleNormal="100" zoomScaleSheetLayoutView="100" workbookViewId="0">
      <selection sqref="A1:C1"/>
    </sheetView>
  </sheetViews>
  <sheetFormatPr defaultColWidth="9.33203125" defaultRowHeight="12.75" x14ac:dyDescent="0.2"/>
  <cols>
    <col min="1" max="1" width="39.5" style="780" bestFit="1" customWidth="1"/>
    <col min="2" max="2" width="23" style="780" customWidth="1"/>
    <col min="3" max="3" width="21.1640625" style="780" customWidth="1"/>
    <col min="4" max="4" width="17" style="780" hidden="1" customWidth="1"/>
    <col min="5" max="8" width="17" style="780" customWidth="1"/>
    <col min="9" max="9" width="12.83203125" style="783" customWidth="1"/>
    <col min="10" max="16384" width="9.33203125" style="780"/>
  </cols>
  <sheetData>
    <row r="1" spans="1:9" ht="13.5" x14ac:dyDescent="0.25">
      <c r="A1" s="1191" t="s">
        <v>1208</v>
      </c>
      <c r="B1" s="1191"/>
      <c r="C1" s="1191"/>
      <c r="D1" s="785"/>
      <c r="E1" s="785"/>
      <c r="F1" s="785"/>
      <c r="G1" s="785"/>
      <c r="H1" s="785"/>
      <c r="I1" s="785"/>
    </row>
    <row r="4" spans="1:9" ht="12.75" customHeight="1" x14ac:dyDescent="0.2">
      <c r="A4" s="1189" t="s">
        <v>812</v>
      </c>
      <c r="B4" s="1189"/>
      <c r="C4" s="1189"/>
      <c r="D4" s="751"/>
      <c r="E4" s="751"/>
      <c r="F4" s="751"/>
      <c r="G4" s="751"/>
      <c r="H4" s="751"/>
      <c r="I4" s="751"/>
    </row>
    <row r="5" spans="1:9" x14ac:dyDescent="0.2">
      <c r="A5" s="1190" t="s">
        <v>1079</v>
      </c>
      <c r="B5" s="1190"/>
      <c r="C5" s="1190"/>
      <c r="D5" s="784"/>
      <c r="E5" s="784"/>
      <c r="F5" s="784"/>
      <c r="G5" s="784"/>
      <c r="H5" s="784"/>
      <c r="I5" s="784"/>
    </row>
    <row r="6" spans="1:9" ht="13.5" thickBot="1" x14ac:dyDescent="0.25">
      <c r="A6" s="781"/>
      <c r="B6" s="782"/>
    </row>
    <row r="7" spans="1:9" ht="13.5" thickBot="1" x14ac:dyDescent="0.25">
      <c r="A7" s="1194" t="s">
        <v>983</v>
      </c>
      <c r="B7" s="1195"/>
      <c r="C7" s="1196"/>
    </row>
    <row r="8" spans="1:9" ht="14.25" thickTop="1" thickBot="1" x14ac:dyDescent="0.25">
      <c r="A8" s="867" t="s">
        <v>984</v>
      </c>
      <c r="B8" s="867" t="s">
        <v>985</v>
      </c>
      <c r="C8" s="867" t="s">
        <v>986</v>
      </c>
    </row>
    <row r="9" spans="1:9" ht="15" customHeight="1" thickBot="1" x14ac:dyDescent="0.25">
      <c r="A9" s="1193" t="s">
        <v>987</v>
      </c>
      <c r="B9" s="868" t="s">
        <v>988</v>
      </c>
      <c r="C9" s="869" t="s">
        <v>989</v>
      </c>
    </row>
    <row r="10" spans="1:9" ht="15" customHeight="1" thickBot="1" x14ac:dyDescent="0.25">
      <c r="A10" s="1193"/>
      <c r="B10" s="868" t="s">
        <v>990</v>
      </c>
      <c r="C10" s="869" t="s">
        <v>989</v>
      </c>
    </row>
    <row r="11" spans="1:9" ht="15" customHeight="1" thickBot="1" x14ac:dyDescent="0.25">
      <c r="A11" s="871" t="s">
        <v>991</v>
      </c>
      <c r="B11" s="868" t="s">
        <v>993</v>
      </c>
      <c r="C11" s="869" t="s">
        <v>1052</v>
      </c>
    </row>
    <row r="12" spans="1:9" ht="15" customHeight="1" thickBot="1" x14ac:dyDescent="0.25">
      <c r="A12" s="876" t="s">
        <v>992</v>
      </c>
      <c r="B12" s="868" t="s">
        <v>995</v>
      </c>
      <c r="C12" s="869" t="s">
        <v>989</v>
      </c>
    </row>
    <row r="13" spans="1:9" ht="15" customHeight="1" thickBot="1" x14ac:dyDescent="0.25">
      <c r="A13" s="1192" t="s">
        <v>1053</v>
      </c>
      <c r="B13" s="1193" t="s">
        <v>999</v>
      </c>
      <c r="C13" s="1192" t="s">
        <v>989</v>
      </c>
    </row>
    <row r="14" spans="1:9" ht="15" customHeight="1" thickBot="1" x14ac:dyDescent="0.25">
      <c r="A14" s="1192"/>
      <c r="B14" s="1193"/>
      <c r="C14" s="1192"/>
    </row>
    <row r="15" spans="1:9" ht="15" customHeight="1" thickBot="1" x14ac:dyDescent="0.25">
      <c r="A15" s="1192"/>
      <c r="B15" s="868" t="s">
        <v>1051</v>
      </c>
      <c r="C15" s="869" t="s">
        <v>996</v>
      </c>
    </row>
    <row r="16" spans="1:9" ht="15" customHeight="1" thickBot="1" x14ac:dyDescent="0.25">
      <c r="A16" s="871" t="s">
        <v>814</v>
      </c>
      <c r="B16" s="1192" t="s">
        <v>1000</v>
      </c>
      <c r="C16" s="1192" t="s">
        <v>989</v>
      </c>
    </row>
    <row r="17" spans="1:3" ht="15" customHeight="1" thickBot="1" x14ac:dyDescent="0.25">
      <c r="A17" s="876" t="s">
        <v>997</v>
      </c>
      <c r="B17" s="1192"/>
      <c r="C17" s="1192"/>
    </row>
    <row r="18" spans="1:3" ht="15" customHeight="1" thickBot="1" x14ac:dyDescent="0.25">
      <c r="A18" s="871" t="s">
        <v>942</v>
      </c>
      <c r="B18" s="1193" t="s">
        <v>1054</v>
      </c>
      <c r="C18" s="1192" t="s">
        <v>994</v>
      </c>
    </row>
    <row r="19" spans="1:3" ht="15" customHeight="1" thickBot="1" x14ac:dyDescent="0.25">
      <c r="A19" s="876" t="s">
        <v>997</v>
      </c>
      <c r="B19" s="1193"/>
      <c r="C19" s="1192"/>
    </row>
    <row r="20" spans="1:3" ht="15" customHeight="1" thickBot="1" x14ac:dyDescent="0.25">
      <c r="A20" s="871" t="s">
        <v>1055</v>
      </c>
      <c r="B20" s="1193" t="s">
        <v>1056</v>
      </c>
      <c r="C20" s="1192" t="s">
        <v>989</v>
      </c>
    </row>
    <row r="21" spans="1:3" ht="15" customHeight="1" thickBot="1" x14ac:dyDescent="0.25">
      <c r="A21" s="876" t="s">
        <v>997</v>
      </c>
      <c r="B21" s="1193"/>
      <c r="C21" s="1192"/>
    </row>
    <row r="22" spans="1:3" ht="13.5" thickBot="1" x14ac:dyDescent="0.25"/>
    <row r="23" spans="1:3" ht="13.5" thickBot="1" x14ac:dyDescent="0.25">
      <c r="A23" s="1188" t="s">
        <v>813</v>
      </c>
      <c r="B23" s="1188"/>
      <c r="C23" s="1188"/>
    </row>
    <row r="24" spans="1:3" ht="13.5" thickBot="1" x14ac:dyDescent="0.25">
      <c r="A24" s="870" t="s">
        <v>984</v>
      </c>
      <c r="B24" s="870" t="s">
        <v>985</v>
      </c>
      <c r="C24" s="870" t="s">
        <v>986</v>
      </c>
    </row>
    <row r="25" spans="1:3" ht="15" customHeight="1" thickBot="1" x14ac:dyDescent="0.25">
      <c r="A25" s="871" t="s">
        <v>1001</v>
      </c>
      <c r="B25" s="868" t="s">
        <v>1003</v>
      </c>
      <c r="C25" s="868" t="s">
        <v>989</v>
      </c>
    </row>
    <row r="26" spans="1:3" ht="15" customHeight="1" thickBot="1" x14ac:dyDescent="0.25">
      <c r="A26" s="876" t="s">
        <v>1002</v>
      </c>
      <c r="B26" s="868" t="s">
        <v>1001</v>
      </c>
      <c r="C26" s="868" t="s">
        <v>1004</v>
      </c>
    </row>
    <row r="27" spans="1:3" ht="13.5" thickBot="1" x14ac:dyDescent="0.25"/>
    <row r="28" spans="1:3" ht="13.5" thickBot="1" x14ac:dyDescent="0.25">
      <c r="A28" s="1188" t="s">
        <v>476</v>
      </c>
      <c r="B28" s="1188"/>
      <c r="C28" s="1188"/>
    </row>
    <row r="29" spans="1:3" ht="13.5" thickBot="1" x14ac:dyDescent="0.25">
      <c r="A29" s="870" t="s">
        <v>984</v>
      </c>
      <c r="B29" s="870" t="s">
        <v>985</v>
      </c>
      <c r="C29" s="870" t="s">
        <v>986</v>
      </c>
    </row>
    <row r="30" spans="1:3" ht="15" customHeight="1" thickBot="1" x14ac:dyDescent="0.25">
      <c r="A30" s="871" t="s">
        <v>1005</v>
      </c>
      <c r="B30" s="868" t="s">
        <v>1007</v>
      </c>
      <c r="C30" s="869" t="s">
        <v>989</v>
      </c>
    </row>
    <row r="31" spans="1:3" ht="15" customHeight="1" thickBot="1" x14ac:dyDescent="0.25">
      <c r="A31" s="872" t="s">
        <v>1006</v>
      </c>
      <c r="B31" s="868" t="s">
        <v>1008</v>
      </c>
      <c r="C31" s="869" t="s">
        <v>1169</v>
      </c>
    </row>
    <row r="32" spans="1:3" ht="15" customHeight="1" thickBot="1" x14ac:dyDescent="0.25">
      <c r="A32" s="873"/>
      <c r="B32" s="868" t="s">
        <v>1009</v>
      </c>
      <c r="C32" s="869" t="s">
        <v>994</v>
      </c>
    </row>
    <row r="33" spans="1:3" ht="15" customHeight="1" thickBot="1" x14ac:dyDescent="0.25">
      <c r="A33" s="874"/>
      <c r="B33" s="868" t="s">
        <v>1010</v>
      </c>
      <c r="C33" s="869" t="s">
        <v>1170</v>
      </c>
    </row>
    <row r="34" spans="1:3" ht="15" customHeight="1" thickBot="1" x14ac:dyDescent="0.25">
      <c r="A34" s="874"/>
      <c r="B34" s="868" t="s">
        <v>1011</v>
      </c>
      <c r="C34" s="869" t="s">
        <v>989</v>
      </c>
    </row>
    <row r="35" spans="1:3" ht="15" customHeight="1" thickBot="1" x14ac:dyDescent="0.25">
      <c r="A35" s="875"/>
      <c r="B35" s="868" t="s">
        <v>998</v>
      </c>
      <c r="C35" s="869" t="s">
        <v>994</v>
      </c>
    </row>
  </sheetData>
  <mergeCells count="16">
    <mergeCell ref="A28:C28"/>
    <mergeCell ref="A4:C4"/>
    <mergeCell ref="A5:C5"/>
    <mergeCell ref="A23:C23"/>
    <mergeCell ref="A1:C1"/>
    <mergeCell ref="B16:B17"/>
    <mergeCell ref="C16:C17"/>
    <mergeCell ref="B20:B21"/>
    <mergeCell ref="C20:C21"/>
    <mergeCell ref="A7:C7"/>
    <mergeCell ref="A9:A10"/>
    <mergeCell ref="B13:B14"/>
    <mergeCell ref="C13:C14"/>
    <mergeCell ref="A13:A15"/>
    <mergeCell ref="B18:B19"/>
    <mergeCell ref="C18:C19"/>
  </mergeCells>
  <phoneticPr fontId="33" type="noConversion"/>
  <pageMargins left="1.1811023622047245" right="1.1811023622047245" top="0.74803149606299213" bottom="0.74803149606299213" header="0.31496062992125984" footer="0.31496062992125984"/>
  <pageSetup paperSize="9" orientation="portrait" horizontalDpi="300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workbookViewId="0">
      <selection activeCell="L12" sqref="L12"/>
    </sheetView>
  </sheetViews>
  <sheetFormatPr defaultColWidth="9.33203125" defaultRowHeight="12.75" x14ac:dyDescent="0.2"/>
  <cols>
    <col min="1" max="1" width="5.83203125" style="92" customWidth="1"/>
    <col min="2" max="2" width="54.83203125" style="4" customWidth="1"/>
    <col min="3" max="4" width="17.6640625" style="4" customWidth="1"/>
    <col min="5" max="5" width="9.33203125" style="4"/>
    <col min="6" max="8" width="0" style="4" hidden="1" customWidth="1"/>
    <col min="9" max="16384" width="9.33203125" style="4"/>
  </cols>
  <sheetData>
    <row r="1" spans="1:4" ht="31.5" customHeight="1" x14ac:dyDescent="0.25">
      <c r="B1" s="1291" t="s">
        <v>871</v>
      </c>
      <c r="C1" s="1291"/>
      <c r="D1" s="1291"/>
    </row>
    <row r="2" spans="1:4" s="80" customFormat="1" ht="16.5" thickBot="1" x14ac:dyDescent="0.3">
      <c r="A2" s="79"/>
      <c r="B2" s="398"/>
      <c r="D2" s="46" t="s">
        <v>11</v>
      </c>
    </row>
    <row r="3" spans="1:4" s="82" customFormat="1" ht="48" customHeight="1" thickBot="1" x14ac:dyDescent="0.25">
      <c r="A3" s="81" t="s">
        <v>883</v>
      </c>
      <c r="B3" s="197" t="s">
        <v>884</v>
      </c>
      <c r="C3" s="197" t="s">
        <v>19</v>
      </c>
      <c r="D3" s="198" t="s">
        <v>20</v>
      </c>
    </row>
    <row r="4" spans="1:4" s="82" customFormat="1" ht="14.1" customHeight="1" thickBot="1" x14ac:dyDescent="0.25">
      <c r="A4" s="39">
        <v>1</v>
      </c>
      <c r="B4" s="200">
        <v>2</v>
      </c>
      <c r="C4" s="200">
        <v>3</v>
      </c>
      <c r="D4" s="201">
        <v>4</v>
      </c>
    </row>
    <row r="5" spans="1:4" ht="18" customHeight="1" x14ac:dyDescent="0.2">
      <c r="A5" s="134" t="s">
        <v>885</v>
      </c>
      <c r="B5" s="202" t="s">
        <v>119</v>
      </c>
      <c r="C5" s="132">
        <v>0</v>
      </c>
      <c r="D5" s="83"/>
    </row>
    <row r="6" spans="1:4" ht="18" customHeight="1" x14ac:dyDescent="0.2">
      <c r="A6" s="84" t="s">
        <v>886</v>
      </c>
      <c r="B6" s="203" t="s">
        <v>120</v>
      </c>
      <c r="C6" s="133">
        <v>0</v>
      </c>
      <c r="D6" s="86"/>
    </row>
    <row r="7" spans="1:4" ht="18" customHeight="1" x14ac:dyDescent="0.2">
      <c r="A7" s="84" t="s">
        <v>887</v>
      </c>
      <c r="B7" s="203" t="s">
        <v>79</v>
      </c>
      <c r="C7" s="133">
        <v>0</v>
      </c>
      <c r="D7" s="86"/>
    </row>
    <row r="8" spans="1:4" ht="18" customHeight="1" x14ac:dyDescent="0.2">
      <c r="A8" s="84" t="s">
        <v>888</v>
      </c>
      <c r="B8" s="203" t="s">
        <v>80</v>
      </c>
      <c r="C8" s="133">
        <v>0</v>
      </c>
      <c r="D8" s="86"/>
    </row>
    <row r="9" spans="1:4" ht="18" customHeight="1" x14ac:dyDescent="0.2">
      <c r="A9" s="84" t="s">
        <v>889</v>
      </c>
      <c r="B9" s="203" t="s">
        <v>111</v>
      </c>
      <c r="C9" s="133"/>
      <c r="D9" s="86"/>
    </row>
    <row r="10" spans="1:4" ht="18" customHeight="1" x14ac:dyDescent="0.2">
      <c r="A10" s="84" t="s">
        <v>890</v>
      </c>
      <c r="B10" s="203" t="s">
        <v>112</v>
      </c>
      <c r="C10" s="133">
        <f>3310+16057+292+154+109</f>
        <v>19922</v>
      </c>
      <c r="D10" s="86">
        <v>19922</v>
      </c>
    </row>
    <row r="11" spans="1:4" ht="18" customHeight="1" x14ac:dyDescent="0.2">
      <c r="A11" s="84" t="s">
        <v>891</v>
      </c>
      <c r="B11" s="204" t="s">
        <v>113</v>
      </c>
      <c r="C11" s="133"/>
      <c r="D11" s="86"/>
    </row>
    <row r="12" spans="1:4" ht="18" customHeight="1" x14ac:dyDescent="0.2">
      <c r="A12" s="84" t="s">
        <v>892</v>
      </c>
      <c r="B12" s="204" t="s">
        <v>114</v>
      </c>
      <c r="C12" s="133"/>
      <c r="D12" s="86"/>
    </row>
    <row r="13" spans="1:4" ht="18" customHeight="1" x14ac:dyDescent="0.2">
      <c r="A13" s="84" t="s">
        <v>893</v>
      </c>
      <c r="B13" s="204" t="s">
        <v>115</v>
      </c>
      <c r="C13" s="133"/>
      <c r="D13" s="86"/>
    </row>
    <row r="14" spans="1:4" ht="18" customHeight="1" x14ac:dyDescent="0.2">
      <c r="A14" s="84" t="s">
        <v>894</v>
      </c>
      <c r="B14" s="204" t="s">
        <v>116</v>
      </c>
      <c r="C14" s="133"/>
      <c r="D14" s="86"/>
    </row>
    <row r="15" spans="1:4" ht="18" customHeight="1" x14ac:dyDescent="0.2">
      <c r="A15" s="84" t="s">
        <v>895</v>
      </c>
      <c r="B15" s="204" t="s">
        <v>117</v>
      </c>
      <c r="C15" s="133"/>
      <c r="D15" s="86"/>
    </row>
    <row r="16" spans="1:4" ht="22.5" customHeight="1" x14ac:dyDescent="0.2">
      <c r="A16" s="84" t="s">
        <v>896</v>
      </c>
      <c r="B16" s="204" t="s">
        <v>118</v>
      </c>
      <c r="C16" s="133"/>
      <c r="D16" s="86"/>
    </row>
    <row r="17" spans="1:8" ht="18" customHeight="1" x14ac:dyDescent="0.2">
      <c r="A17" s="84" t="s">
        <v>897</v>
      </c>
      <c r="B17" s="203" t="s">
        <v>81</v>
      </c>
      <c r="C17" s="133"/>
      <c r="D17" s="86"/>
    </row>
    <row r="18" spans="1:8" ht="22.5" x14ac:dyDescent="0.2">
      <c r="A18" s="84" t="s">
        <v>898</v>
      </c>
      <c r="B18" s="203" t="s">
        <v>669</v>
      </c>
      <c r="C18" s="133">
        <f>SUM(C19:C29)</f>
        <v>1665.3000000000002</v>
      </c>
      <c r="D18" s="86">
        <f>SUM(D19:D29)</f>
        <v>1665.3000000000002</v>
      </c>
      <c r="F18" s="4" t="s">
        <v>670</v>
      </c>
      <c r="G18" s="4">
        <v>3640</v>
      </c>
      <c r="H18" s="4" t="s">
        <v>671</v>
      </c>
    </row>
    <row r="19" spans="1:8" ht="18" hidden="1" customHeight="1" x14ac:dyDescent="0.2">
      <c r="A19" s="84"/>
      <c r="B19" s="204" t="s">
        <v>658</v>
      </c>
      <c r="C19" s="133">
        <f>H19</f>
        <v>660.66</v>
      </c>
      <c r="D19" s="86">
        <f>C19</f>
        <v>660.66</v>
      </c>
      <c r="F19" s="4">
        <v>181.5</v>
      </c>
      <c r="G19" s="4">
        <f>F19*$G$18</f>
        <v>660660</v>
      </c>
      <c r="H19" s="4">
        <f>G19/1000</f>
        <v>660.66</v>
      </c>
    </row>
    <row r="20" spans="1:8" ht="18" hidden="1" customHeight="1" x14ac:dyDescent="0.2">
      <c r="A20" s="84"/>
      <c r="B20" s="204" t="s">
        <v>659</v>
      </c>
      <c r="C20" s="133">
        <f t="shared" ref="C20:C29" si="0">H20</f>
        <v>305.76</v>
      </c>
      <c r="D20" s="86">
        <f t="shared" ref="D20:D29" si="1">C20</f>
        <v>305.76</v>
      </c>
      <c r="F20" s="4">
        <v>84</v>
      </c>
      <c r="G20" s="4">
        <f t="shared" ref="G20:G29" si="2">F20*$G$18</f>
        <v>305760</v>
      </c>
      <c r="H20" s="4">
        <f t="shared" ref="H20:H29" si="3">G20/1000</f>
        <v>305.76</v>
      </c>
    </row>
    <row r="21" spans="1:8" ht="18" hidden="1" customHeight="1" x14ac:dyDescent="0.2">
      <c r="A21" s="84"/>
      <c r="B21" s="204" t="s">
        <v>660</v>
      </c>
      <c r="C21" s="133">
        <f t="shared" si="0"/>
        <v>145.6</v>
      </c>
      <c r="D21" s="86">
        <f t="shared" si="1"/>
        <v>145.6</v>
      </c>
      <c r="F21" s="4">
        <v>40</v>
      </c>
      <c r="G21" s="4">
        <f t="shared" si="2"/>
        <v>145600</v>
      </c>
      <c r="H21" s="4">
        <f t="shared" si="3"/>
        <v>145.6</v>
      </c>
    </row>
    <row r="22" spans="1:8" ht="18" hidden="1" customHeight="1" x14ac:dyDescent="0.2">
      <c r="A22" s="84"/>
      <c r="B22" s="204" t="s">
        <v>661</v>
      </c>
      <c r="C22" s="133">
        <f t="shared" si="0"/>
        <v>72.8</v>
      </c>
      <c r="D22" s="86">
        <f t="shared" si="1"/>
        <v>72.8</v>
      </c>
      <c r="F22" s="4">
        <v>20</v>
      </c>
      <c r="G22" s="4">
        <f t="shared" si="2"/>
        <v>72800</v>
      </c>
      <c r="H22" s="4">
        <f t="shared" si="3"/>
        <v>72.8</v>
      </c>
    </row>
    <row r="23" spans="1:8" ht="18" hidden="1" customHeight="1" x14ac:dyDescent="0.2">
      <c r="A23" s="84"/>
      <c r="B23" s="204" t="s">
        <v>662</v>
      </c>
      <c r="C23" s="133">
        <f t="shared" si="0"/>
        <v>182</v>
      </c>
      <c r="D23" s="86">
        <f t="shared" si="1"/>
        <v>182</v>
      </c>
      <c r="F23" s="4">
        <v>50</v>
      </c>
      <c r="G23" s="4">
        <f t="shared" si="2"/>
        <v>182000</v>
      </c>
      <c r="H23" s="4">
        <f t="shared" si="3"/>
        <v>182</v>
      </c>
    </row>
    <row r="24" spans="1:8" ht="18" hidden="1" customHeight="1" x14ac:dyDescent="0.2">
      <c r="A24" s="84"/>
      <c r="B24" s="204" t="s">
        <v>663</v>
      </c>
      <c r="C24" s="133">
        <f t="shared" si="0"/>
        <v>141.96</v>
      </c>
      <c r="D24" s="86">
        <f t="shared" si="1"/>
        <v>141.96</v>
      </c>
      <c r="F24" s="4">
        <v>39</v>
      </c>
      <c r="G24" s="4">
        <f t="shared" si="2"/>
        <v>141960</v>
      </c>
      <c r="H24" s="4">
        <f t="shared" si="3"/>
        <v>141.96</v>
      </c>
    </row>
    <row r="25" spans="1:8" ht="18" hidden="1" customHeight="1" x14ac:dyDescent="0.2">
      <c r="A25" s="84"/>
      <c r="B25" s="204" t="s">
        <v>664</v>
      </c>
      <c r="C25" s="133">
        <f t="shared" si="0"/>
        <v>61.88</v>
      </c>
      <c r="D25" s="86">
        <f t="shared" si="1"/>
        <v>61.88</v>
      </c>
      <c r="F25" s="4">
        <v>17</v>
      </c>
      <c r="G25" s="4">
        <f t="shared" si="2"/>
        <v>61880</v>
      </c>
      <c r="H25" s="4">
        <f t="shared" si="3"/>
        <v>61.88</v>
      </c>
    </row>
    <row r="26" spans="1:8" ht="18" hidden="1" customHeight="1" x14ac:dyDescent="0.2">
      <c r="A26" s="84"/>
      <c r="B26" s="204" t="s">
        <v>665</v>
      </c>
      <c r="C26" s="133">
        <f t="shared" si="0"/>
        <v>36.4</v>
      </c>
      <c r="D26" s="86">
        <f t="shared" si="1"/>
        <v>36.4</v>
      </c>
      <c r="F26" s="4">
        <v>10</v>
      </c>
      <c r="G26" s="4">
        <f t="shared" si="2"/>
        <v>36400</v>
      </c>
      <c r="H26" s="4">
        <f t="shared" si="3"/>
        <v>36.4</v>
      </c>
    </row>
    <row r="27" spans="1:8" ht="18" hidden="1" customHeight="1" x14ac:dyDescent="0.2">
      <c r="A27" s="84"/>
      <c r="B27" s="204" t="s">
        <v>666</v>
      </c>
      <c r="C27" s="133">
        <f t="shared" si="0"/>
        <v>36.4</v>
      </c>
      <c r="D27" s="86">
        <f t="shared" si="1"/>
        <v>36.4</v>
      </c>
      <c r="F27" s="4">
        <v>10</v>
      </c>
      <c r="G27" s="4">
        <f t="shared" si="2"/>
        <v>36400</v>
      </c>
      <c r="H27" s="4">
        <f t="shared" si="3"/>
        <v>36.4</v>
      </c>
    </row>
    <row r="28" spans="1:8" ht="18" hidden="1" customHeight="1" x14ac:dyDescent="0.2">
      <c r="A28" s="84"/>
      <c r="B28" s="204" t="s">
        <v>667</v>
      </c>
      <c r="C28" s="133">
        <f t="shared" si="0"/>
        <v>7.28</v>
      </c>
      <c r="D28" s="86">
        <f t="shared" si="1"/>
        <v>7.28</v>
      </c>
      <c r="F28" s="4">
        <v>2</v>
      </c>
      <c r="G28" s="4">
        <f t="shared" si="2"/>
        <v>7280</v>
      </c>
      <c r="H28" s="4">
        <f t="shared" si="3"/>
        <v>7.28</v>
      </c>
    </row>
    <row r="29" spans="1:8" ht="18" hidden="1" customHeight="1" x14ac:dyDescent="0.2">
      <c r="A29" s="84"/>
      <c r="B29" s="204" t="s">
        <v>668</v>
      </c>
      <c r="C29" s="133">
        <f t="shared" si="0"/>
        <v>14.56</v>
      </c>
      <c r="D29" s="86">
        <f t="shared" si="1"/>
        <v>14.56</v>
      </c>
      <c r="F29" s="4">
        <v>4</v>
      </c>
      <c r="G29" s="4">
        <f t="shared" si="2"/>
        <v>14560</v>
      </c>
      <c r="H29" s="4">
        <f t="shared" si="3"/>
        <v>14.56</v>
      </c>
    </row>
    <row r="30" spans="1:8" ht="18" hidden="1" customHeight="1" x14ac:dyDescent="0.2">
      <c r="A30" s="84"/>
      <c r="B30" s="203"/>
      <c r="C30" s="133"/>
      <c r="D30" s="86"/>
    </row>
    <row r="31" spans="1:8" ht="18" customHeight="1" x14ac:dyDescent="0.2">
      <c r="A31" s="84" t="s">
        <v>899</v>
      </c>
      <c r="B31" s="203" t="s">
        <v>872</v>
      </c>
      <c r="C31" s="133"/>
      <c r="D31" s="86"/>
    </row>
    <row r="32" spans="1:8" ht="18" customHeight="1" x14ac:dyDescent="0.2">
      <c r="A32" s="84" t="s">
        <v>900</v>
      </c>
      <c r="B32" s="203" t="s">
        <v>82</v>
      </c>
      <c r="C32" s="133"/>
      <c r="D32" s="86"/>
    </row>
    <row r="33" spans="1:4" ht="18" customHeight="1" x14ac:dyDescent="0.2">
      <c r="A33" s="84" t="s">
        <v>901</v>
      </c>
      <c r="B33" s="203" t="s">
        <v>83</v>
      </c>
      <c r="C33" s="133"/>
      <c r="D33" s="86"/>
    </row>
    <row r="34" spans="1:4" ht="18" customHeight="1" x14ac:dyDescent="0.2">
      <c r="A34" s="84" t="s">
        <v>909</v>
      </c>
      <c r="B34" s="87"/>
      <c r="C34" s="85"/>
      <c r="D34" s="86"/>
    </row>
    <row r="35" spans="1:4" ht="18" customHeight="1" thickBot="1" x14ac:dyDescent="0.25">
      <c r="A35" s="135" t="s">
        <v>910</v>
      </c>
      <c r="B35" s="88"/>
      <c r="C35" s="89"/>
      <c r="D35" s="90"/>
    </row>
    <row r="36" spans="1:4" ht="18" customHeight="1" thickBot="1" x14ac:dyDescent="0.25">
      <c r="A36" s="40" t="s">
        <v>911</v>
      </c>
      <c r="B36" s="208" t="s">
        <v>920</v>
      </c>
      <c r="C36" s="209">
        <f>SUM(C5:C35)-C18</f>
        <v>21587.3</v>
      </c>
      <c r="D36" s="209">
        <f>SUM(D5:D35)-D18</f>
        <v>21587.3</v>
      </c>
    </row>
    <row r="37" spans="1:4" ht="8.25" customHeight="1" x14ac:dyDescent="0.2">
      <c r="A37" s="91"/>
      <c r="B37" s="1290"/>
      <c r="C37" s="1290"/>
      <c r="D37" s="1290"/>
    </row>
  </sheetData>
  <mergeCells count="2">
    <mergeCell ref="B37:D37"/>
    <mergeCell ref="B1:D1"/>
  </mergeCells>
  <phoneticPr fontId="33" type="noConversion"/>
  <printOptions horizontalCentered="1"/>
  <pageMargins left="0.78740157480314965" right="0.78740157480314965" top="1.06" bottom="0.98425196850393704" header="0.78740157480314965" footer="0.78740157480314965"/>
  <pageSetup paperSize="9" scale="95" orientation="portrait" horizontalDpi="300" verticalDpi="300" r:id="rId1"/>
  <headerFooter alignWithMargins="0">
    <oddHeader>&amp;R&amp;"Times New Roman CE,Dőlt"&amp;11 &amp;"Times New Roman CE,Félkövér dőlt"3. számú tájékoztató tábla</oddHeader>
  </headerFooter>
  <ignoredErrors>
    <ignoredError sqref="C19:D29" unlockedFormula="1"/>
  </ignoredError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G15"/>
  <sheetViews>
    <sheetView view="pageBreakPreview" zoomScale="60" zoomScaleNormal="100" workbookViewId="0">
      <selection sqref="A1:E1"/>
    </sheetView>
  </sheetViews>
  <sheetFormatPr defaultRowHeight="12.75" x14ac:dyDescent="0.2"/>
  <cols>
    <col min="1" max="1" width="6.6640625" customWidth="1"/>
    <col min="2" max="2" width="38.6640625" customWidth="1"/>
    <col min="3" max="3" width="39.83203125" bestFit="1" customWidth="1"/>
    <col min="4" max="4" width="12" style="482" customWidth="1"/>
    <col min="5" max="5" width="14.33203125" bestFit="1" customWidth="1"/>
  </cols>
  <sheetData>
    <row r="1" spans="1:7" ht="15" x14ac:dyDescent="0.25">
      <c r="A1" s="1293" t="s">
        <v>954</v>
      </c>
      <c r="B1" s="1293"/>
      <c r="C1" s="1293"/>
      <c r="D1" s="1293"/>
      <c r="E1" s="1293"/>
    </row>
    <row r="2" spans="1:7" ht="35.25" customHeight="1" x14ac:dyDescent="0.25">
      <c r="A2" s="1292" t="s">
        <v>1153</v>
      </c>
      <c r="B2" s="1292"/>
      <c r="C2" s="1292"/>
      <c r="D2" s="1292"/>
      <c r="E2" s="1292"/>
    </row>
    <row r="3" spans="1:7" ht="17.25" customHeight="1" x14ac:dyDescent="0.25">
      <c r="A3" s="399"/>
      <c r="B3" s="399"/>
      <c r="C3" s="399"/>
    </row>
    <row r="4" spans="1:7" ht="13.5" thickBot="1" x14ac:dyDescent="0.25">
      <c r="A4" s="210"/>
      <c r="B4" s="210"/>
      <c r="C4" s="708"/>
      <c r="D4" s="1294" t="s">
        <v>923</v>
      </c>
      <c r="E4" s="1294"/>
    </row>
    <row r="5" spans="1:7" ht="42.75" customHeight="1" thickBot="1" x14ac:dyDescent="0.25">
      <c r="A5" s="400" t="s">
        <v>17</v>
      </c>
      <c r="B5" s="401" t="s">
        <v>84</v>
      </c>
      <c r="C5" s="401" t="s">
        <v>85</v>
      </c>
      <c r="D5" s="677" t="s">
        <v>1154</v>
      </c>
      <c r="E5" s="568" t="s">
        <v>1071</v>
      </c>
    </row>
    <row r="6" spans="1:7" ht="15.95" customHeight="1" thickBot="1" x14ac:dyDescent="0.25">
      <c r="A6" s="757" t="s">
        <v>885</v>
      </c>
      <c r="B6" s="758" t="s">
        <v>573</v>
      </c>
      <c r="C6" s="758" t="s">
        <v>574</v>
      </c>
      <c r="D6" s="759">
        <v>425</v>
      </c>
      <c r="E6" s="760">
        <v>500</v>
      </c>
    </row>
    <row r="7" spans="1:7" ht="15.95" customHeight="1" thickBot="1" x14ac:dyDescent="0.25">
      <c r="A7" s="1298" t="s">
        <v>968</v>
      </c>
      <c r="B7" s="1299"/>
      <c r="C7" s="1300"/>
      <c r="D7" s="762">
        <f>SUM(D6)</f>
        <v>425</v>
      </c>
      <c r="E7" s="762">
        <f>SUM(E6)</f>
        <v>500</v>
      </c>
    </row>
    <row r="8" spans="1:7" ht="15.95" customHeight="1" x14ac:dyDescent="0.2">
      <c r="A8" s="754" t="s">
        <v>886</v>
      </c>
      <c r="B8" s="755" t="s">
        <v>578</v>
      </c>
      <c r="C8" s="755" t="s">
        <v>575</v>
      </c>
      <c r="D8" s="761">
        <v>725</v>
      </c>
      <c r="E8" s="756">
        <v>750</v>
      </c>
      <c r="G8" s="482"/>
    </row>
    <row r="9" spans="1:7" ht="15.95" customHeight="1" x14ac:dyDescent="0.2">
      <c r="A9" s="754" t="s">
        <v>887</v>
      </c>
      <c r="B9" s="36" t="s">
        <v>576</v>
      </c>
      <c r="C9" s="36" t="s">
        <v>577</v>
      </c>
      <c r="D9" s="706">
        <v>480</v>
      </c>
      <c r="E9" s="569">
        <v>480</v>
      </c>
    </row>
    <row r="10" spans="1:7" s="707" customFormat="1" ht="15.95" customHeight="1" x14ac:dyDescent="0.2">
      <c r="A10" s="754" t="s">
        <v>888</v>
      </c>
      <c r="B10" s="789" t="s">
        <v>1068</v>
      </c>
      <c r="C10" s="789" t="s">
        <v>1069</v>
      </c>
      <c r="D10" s="790">
        <v>1000</v>
      </c>
      <c r="E10" s="791">
        <v>1000</v>
      </c>
    </row>
    <row r="11" spans="1:7" s="707" customFormat="1" ht="15.95" customHeight="1" x14ac:dyDescent="0.2">
      <c r="A11" s="754" t="s">
        <v>889</v>
      </c>
      <c r="B11" s="813" t="s">
        <v>1017</v>
      </c>
      <c r="C11" s="813" t="s">
        <v>1070</v>
      </c>
      <c r="D11" s="814">
        <v>250</v>
      </c>
      <c r="E11" s="815">
        <v>250</v>
      </c>
    </row>
    <row r="12" spans="1:7" s="707" customFormat="1" ht="15.95" customHeight="1" x14ac:dyDescent="0.2">
      <c r="A12" s="1037" t="s">
        <v>890</v>
      </c>
      <c r="B12" s="813" t="s">
        <v>1036</v>
      </c>
      <c r="C12" s="813" t="s">
        <v>1037</v>
      </c>
      <c r="D12" s="814">
        <v>240</v>
      </c>
      <c r="E12" s="1038">
        <v>240</v>
      </c>
    </row>
    <row r="13" spans="1:7" s="707" customFormat="1" ht="15.95" customHeight="1" thickBot="1" x14ac:dyDescent="0.25">
      <c r="A13" s="1039" t="s">
        <v>891</v>
      </c>
      <c r="B13" s="793" t="s">
        <v>1155</v>
      </c>
      <c r="C13" s="793" t="s">
        <v>1156</v>
      </c>
      <c r="D13" s="792">
        <v>0</v>
      </c>
      <c r="E13" s="816">
        <v>500</v>
      </c>
    </row>
    <row r="14" spans="1:7" s="764" customFormat="1" ht="15.95" customHeight="1" thickBot="1" x14ac:dyDescent="0.25">
      <c r="A14" s="1298" t="s">
        <v>969</v>
      </c>
      <c r="B14" s="1299"/>
      <c r="C14" s="1300"/>
      <c r="D14" s="762">
        <f>SUM(D8:D13)</f>
        <v>2695</v>
      </c>
      <c r="E14" s="763">
        <f>SUM(E8:E13)</f>
        <v>3220</v>
      </c>
    </row>
    <row r="15" spans="1:7" ht="15.95" customHeight="1" thickBot="1" x14ac:dyDescent="0.25">
      <c r="A15" s="1295" t="s">
        <v>920</v>
      </c>
      <c r="B15" s="1296"/>
      <c r="C15" s="1297"/>
      <c r="D15" s="678">
        <f>D7+D14</f>
        <v>3120</v>
      </c>
      <c r="E15" s="570">
        <f>E7+E14</f>
        <v>3720</v>
      </c>
      <c r="F15" s="482"/>
    </row>
  </sheetData>
  <mergeCells count="6">
    <mergeCell ref="A2:E2"/>
    <mergeCell ref="A1:E1"/>
    <mergeCell ref="D4:E4"/>
    <mergeCell ref="A15:C15"/>
    <mergeCell ref="A7:C7"/>
    <mergeCell ref="A14:C14"/>
  </mergeCells>
  <phoneticPr fontId="33" type="noConversion"/>
  <conditionalFormatting sqref="D15">
    <cfRule type="cellIs" dxfId="1" priority="2" stopIfTrue="1" operator="equal">
      <formula>0</formula>
    </cfRule>
  </conditionalFormatting>
  <conditionalFormatting sqref="E15">
    <cfRule type="cellIs" dxfId="0" priority="1" stopIfTrue="1" operator="equal">
      <formula>0</formula>
    </cfRule>
  </conditionalFormatting>
  <printOptions horizontalCentered="1"/>
  <pageMargins left="0.78740157480314965" right="0.78740157480314965" top="1.0629921259842521" bottom="0.98425196850393704" header="0.78740157480314965" footer="0.78740157480314965"/>
  <pageSetup paperSize="9" scale="83" orientation="portrait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E28"/>
  <sheetViews>
    <sheetView view="pageBreakPreview" zoomScale="60" zoomScaleNormal="100" workbookViewId="0">
      <selection sqref="A1:E1"/>
    </sheetView>
  </sheetViews>
  <sheetFormatPr defaultColWidth="9.33203125" defaultRowHeight="15.75" x14ac:dyDescent="0.25"/>
  <cols>
    <col min="1" max="1" width="6.1640625" style="102" customWidth="1"/>
    <col min="2" max="2" width="30.33203125" style="120" bestFit="1" customWidth="1"/>
    <col min="3" max="3" width="12" style="120" bestFit="1" customWidth="1"/>
    <col min="4" max="4" width="13.6640625" style="120" customWidth="1"/>
    <col min="5" max="5" width="12" style="120" bestFit="1" customWidth="1"/>
    <col min="6" max="16384" width="9.33203125" style="120"/>
  </cols>
  <sheetData>
    <row r="1" spans="1:5" x14ac:dyDescent="0.25">
      <c r="A1" s="1301" t="s">
        <v>953</v>
      </c>
      <c r="B1" s="1301"/>
      <c r="C1" s="1301"/>
      <c r="D1" s="1301"/>
      <c r="E1" s="1301"/>
    </row>
    <row r="2" spans="1:5" ht="27.75" customHeight="1" x14ac:dyDescent="0.25">
      <c r="A2" s="1270" t="s">
        <v>1157</v>
      </c>
      <c r="B2" s="1270"/>
      <c r="C2" s="1270"/>
      <c r="D2" s="1270"/>
      <c r="E2" s="1270"/>
    </row>
    <row r="3" spans="1:5" ht="16.5" thickBot="1" x14ac:dyDescent="0.3">
      <c r="D3" s="5"/>
      <c r="E3" s="5" t="s">
        <v>923</v>
      </c>
    </row>
    <row r="4" spans="1:5" s="102" customFormat="1" ht="33" customHeight="1" thickBot="1" x14ac:dyDescent="0.3">
      <c r="A4" s="99" t="s">
        <v>883</v>
      </c>
      <c r="B4" s="100" t="s">
        <v>12</v>
      </c>
      <c r="C4" s="877" t="s">
        <v>1071</v>
      </c>
      <c r="D4" s="877" t="s">
        <v>1072</v>
      </c>
      <c r="E4" s="878" t="s">
        <v>1158</v>
      </c>
    </row>
    <row r="5" spans="1:5" s="104" customFormat="1" ht="15" customHeight="1" thickBot="1" x14ac:dyDescent="0.25">
      <c r="A5" s="103" t="s">
        <v>885</v>
      </c>
      <c r="B5" s="1267" t="s">
        <v>926</v>
      </c>
      <c r="C5" s="1268"/>
      <c r="D5" s="1268"/>
      <c r="E5" s="1269"/>
    </row>
    <row r="6" spans="1:5" s="104" customFormat="1" ht="15" customHeight="1" x14ac:dyDescent="0.2">
      <c r="A6" s="105" t="s">
        <v>886</v>
      </c>
      <c r="B6" s="106" t="s">
        <v>142</v>
      </c>
      <c r="C6" s="107">
        <f>'1.1.sz.mell.'!C6</f>
        <v>112300</v>
      </c>
      <c r="D6" s="107">
        <v>98000</v>
      </c>
      <c r="E6" s="786">
        <v>98000</v>
      </c>
    </row>
    <row r="7" spans="1:5" s="112" customFormat="1" ht="14.1" customHeight="1" x14ac:dyDescent="0.2">
      <c r="A7" s="109" t="s">
        <v>887</v>
      </c>
      <c r="B7" s="297" t="s">
        <v>927</v>
      </c>
      <c r="C7" s="110">
        <f>'1.1.sz.mell.'!C11</f>
        <v>19284</v>
      </c>
      <c r="D7" s="110">
        <v>20000</v>
      </c>
      <c r="E7" s="787">
        <v>20000</v>
      </c>
    </row>
    <row r="8" spans="1:5" s="112" customFormat="1" x14ac:dyDescent="0.2">
      <c r="A8" s="109" t="s">
        <v>888</v>
      </c>
      <c r="B8" s="298" t="s">
        <v>0</v>
      </c>
      <c r="C8" s="113">
        <f>'1.1.sz.mell.'!C20</f>
        <v>8500</v>
      </c>
      <c r="D8" s="113">
        <v>8000</v>
      </c>
      <c r="E8" s="788">
        <v>8000</v>
      </c>
    </row>
    <row r="9" spans="1:5" s="112" customFormat="1" ht="14.1" customHeight="1" x14ac:dyDescent="0.2">
      <c r="A9" s="109" t="s">
        <v>889</v>
      </c>
      <c r="B9" s="297" t="s">
        <v>873</v>
      </c>
      <c r="C9" s="110">
        <f>'1.1.sz.mell.'!C21</f>
        <v>211078</v>
      </c>
      <c r="D9" s="110">
        <v>220000</v>
      </c>
      <c r="E9" s="787">
        <v>230000</v>
      </c>
    </row>
    <row r="10" spans="1:5" s="112" customFormat="1" ht="14.1" customHeight="1" x14ac:dyDescent="0.2">
      <c r="A10" s="109" t="s">
        <v>890</v>
      </c>
      <c r="B10" s="297" t="s">
        <v>874</v>
      </c>
      <c r="C10" s="110">
        <f>'1.1.sz.mell.'!C30</f>
        <v>22228</v>
      </c>
      <c r="D10" s="110">
        <v>6000</v>
      </c>
      <c r="E10" s="787">
        <v>6000</v>
      </c>
    </row>
    <row r="11" spans="1:5" s="112" customFormat="1" ht="14.1" customHeight="1" x14ac:dyDescent="0.2">
      <c r="A11" s="109" t="s">
        <v>891</v>
      </c>
      <c r="B11" s="297" t="s">
        <v>875</v>
      </c>
      <c r="C11" s="110">
        <f>'1.1.sz.mell.'!C43</f>
        <v>1500</v>
      </c>
      <c r="D11" s="110"/>
      <c r="E11" s="787"/>
    </row>
    <row r="12" spans="1:5" s="112" customFormat="1" ht="14.1" customHeight="1" x14ac:dyDescent="0.2">
      <c r="A12" s="109" t="s">
        <v>892</v>
      </c>
      <c r="B12" s="297" t="s">
        <v>876</v>
      </c>
      <c r="C12" s="110">
        <f>'1.1.sz.mell.'!C46</f>
        <v>414</v>
      </c>
      <c r="D12" s="110"/>
      <c r="E12" s="787"/>
    </row>
    <row r="13" spans="1:5" s="112" customFormat="1" x14ac:dyDescent="0.2">
      <c r="A13" s="109" t="s">
        <v>893</v>
      </c>
      <c r="B13" s="299" t="s">
        <v>877</v>
      </c>
      <c r="C13" s="110"/>
      <c r="D13" s="110"/>
      <c r="E13" s="787"/>
    </row>
    <row r="14" spans="1:5" s="112" customFormat="1" ht="14.1" customHeight="1" thickBot="1" x14ac:dyDescent="0.25">
      <c r="A14" s="109" t="s">
        <v>894</v>
      </c>
      <c r="B14" s="297" t="s">
        <v>878</v>
      </c>
      <c r="C14" s="110">
        <f>'1.1.sz.mell.'!C54</f>
        <v>39200</v>
      </c>
      <c r="D14" s="110"/>
      <c r="E14" s="787"/>
    </row>
    <row r="15" spans="1:5" s="104" customFormat="1" ht="15.95" customHeight="1" thickBot="1" x14ac:dyDescent="0.25">
      <c r="A15" s="103" t="s">
        <v>895</v>
      </c>
      <c r="B15" s="41" t="s">
        <v>68</v>
      </c>
      <c r="C15" s="114">
        <f>SUM(C6:C14)</f>
        <v>414504</v>
      </c>
      <c r="D15" s="114">
        <f>SUM(D6:D14)</f>
        <v>352000</v>
      </c>
      <c r="E15" s="115">
        <f>SUM(E6:E14)</f>
        <v>362000</v>
      </c>
    </row>
    <row r="16" spans="1:5" s="104" customFormat="1" ht="15" customHeight="1" thickBot="1" x14ac:dyDescent="0.25">
      <c r="A16" s="103" t="s">
        <v>896</v>
      </c>
      <c r="B16" s="1267" t="s">
        <v>1</v>
      </c>
      <c r="C16" s="1268"/>
      <c r="D16" s="1268"/>
      <c r="E16" s="1269"/>
    </row>
    <row r="17" spans="1:5" s="112" customFormat="1" ht="14.1" customHeight="1" x14ac:dyDescent="0.2">
      <c r="A17" s="116" t="s">
        <v>897</v>
      </c>
      <c r="B17" s="300" t="s">
        <v>13</v>
      </c>
      <c r="C17" s="113">
        <f>'1.1.sz.mell.'!C74</f>
        <v>155321</v>
      </c>
      <c r="D17" s="113">
        <v>155000</v>
      </c>
      <c r="E17" s="788">
        <v>158000</v>
      </c>
    </row>
    <row r="18" spans="1:5" s="112" customFormat="1" ht="22.5" x14ac:dyDescent="0.2">
      <c r="A18" s="109" t="s">
        <v>898</v>
      </c>
      <c r="B18" s="299" t="s">
        <v>164</v>
      </c>
      <c r="C18" s="110">
        <f>'1.1.sz.mell.'!C75</f>
        <v>34243</v>
      </c>
      <c r="D18" s="110">
        <f>D17*0.18</f>
        <v>27900</v>
      </c>
      <c r="E18" s="787">
        <f>E17*0.18</f>
        <v>28440</v>
      </c>
    </row>
    <row r="19" spans="1:5" s="112" customFormat="1" x14ac:dyDescent="0.2">
      <c r="A19" s="109" t="s">
        <v>899</v>
      </c>
      <c r="B19" s="297" t="s">
        <v>88</v>
      </c>
      <c r="C19" s="110">
        <f>'1.1.sz.mell.'!C76</f>
        <v>143031</v>
      </c>
      <c r="D19" s="110">
        <v>120000</v>
      </c>
      <c r="E19" s="787">
        <v>130000</v>
      </c>
    </row>
    <row r="20" spans="1:5" s="112" customFormat="1" x14ac:dyDescent="0.2">
      <c r="A20" s="109" t="s">
        <v>900</v>
      </c>
      <c r="B20" s="297" t="s">
        <v>165</v>
      </c>
      <c r="C20" s="110">
        <f>'1.1.sz.mell.'!C77</f>
        <v>17587</v>
      </c>
      <c r="D20" s="110">
        <v>19500</v>
      </c>
      <c r="E20" s="787">
        <v>19500</v>
      </c>
    </row>
    <row r="21" spans="1:5" s="112" customFormat="1" x14ac:dyDescent="0.2">
      <c r="A21" s="109" t="s">
        <v>901</v>
      </c>
      <c r="B21" s="297" t="s">
        <v>879</v>
      </c>
      <c r="C21" s="110">
        <f>'1.1.sz.mell.'!C78</f>
        <v>3720</v>
      </c>
      <c r="D21" s="110">
        <v>3000</v>
      </c>
      <c r="E21" s="787">
        <v>3000</v>
      </c>
    </row>
    <row r="22" spans="1:5" s="112" customFormat="1" x14ac:dyDescent="0.2">
      <c r="A22" s="109" t="s">
        <v>902</v>
      </c>
      <c r="B22" s="297" t="s">
        <v>279</v>
      </c>
      <c r="C22" s="110">
        <f>'1.1.sz.mell.'!C87</f>
        <v>29586</v>
      </c>
      <c r="D22" s="110">
        <v>20000</v>
      </c>
      <c r="E22" s="787">
        <v>20000</v>
      </c>
    </row>
    <row r="23" spans="1:5" s="112" customFormat="1" x14ac:dyDescent="0.2">
      <c r="A23" s="109" t="s">
        <v>903</v>
      </c>
      <c r="B23" s="299" t="s">
        <v>168</v>
      </c>
      <c r="C23" s="110">
        <f>'1.1.sz.mell.'!C88</f>
        <v>11650</v>
      </c>
      <c r="D23" s="110">
        <v>4840</v>
      </c>
      <c r="E23" s="787">
        <v>1250</v>
      </c>
    </row>
    <row r="24" spans="1:5" s="112" customFormat="1" x14ac:dyDescent="0.2">
      <c r="A24" s="109" t="s">
        <v>904</v>
      </c>
      <c r="B24" s="297" t="s">
        <v>310</v>
      </c>
      <c r="C24" s="110">
        <v>0</v>
      </c>
      <c r="D24" s="110"/>
      <c r="E24" s="787"/>
    </row>
    <row r="25" spans="1:5" s="112" customFormat="1" x14ac:dyDescent="0.2">
      <c r="A25" s="109" t="s">
        <v>905</v>
      </c>
      <c r="B25" s="297" t="s">
        <v>917</v>
      </c>
      <c r="C25" s="110">
        <f>'1.1.sz.mell.'!C97</f>
        <v>19366</v>
      </c>
      <c r="D25" s="110">
        <f>D15*0.005</f>
        <v>1760</v>
      </c>
      <c r="E25" s="787">
        <f>E15*0.005</f>
        <v>1810</v>
      </c>
    </row>
    <row r="26" spans="1:5" s="112" customFormat="1" x14ac:dyDescent="0.2">
      <c r="A26" s="109" t="s">
        <v>906</v>
      </c>
      <c r="B26" s="297" t="s">
        <v>880</v>
      </c>
      <c r="C26" s="110"/>
      <c r="D26" s="110"/>
      <c r="E26" s="787"/>
    </row>
    <row r="27" spans="1:5" s="112" customFormat="1" ht="16.5" thickBot="1" x14ac:dyDescent="0.25">
      <c r="A27" s="109" t="s">
        <v>907</v>
      </c>
      <c r="B27" s="297" t="s">
        <v>881</v>
      </c>
      <c r="C27" s="110"/>
      <c r="D27" s="110"/>
      <c r="E27" s="787"/>
    </row>
    <row r="28" spans="1:5" s="104" customFormat="1" ht="16.5" thickBot="1" x14ac:dyDescent="0.25">
      <c r="A28" s="117" t="s">
        <v>908</v>
      </c>
      <c r="B28" s="41" t="s">
        <v>69</v>
      </c>
      <c r="C28" s="114">
        <f>SUM(C17:C27)</f>
        <v>414504</v>
      </c>
      <c r="D28" s="114">
        <f>SUM(D17:D27)</f>
        <v>352000</v>
      </c>
      <c r="E28" s="115">
        <f>SUM(E17:E27)</f>
        <v>362000</v>
      </c>
    </row>
  </sheetData>
  <mergeCells count="4">
    <mergeCell ref="B5:E5"/>
    <mergeCell ref="B16:E16"/>
    <mergeCell ref="A2:E2"/>
    <mergeCell ref="A1:E1"/>
  </mergeCells>
  <pageMargins left="0.7" right="0.7" top="0.75" bottom="0.75" header="0.3" footer="0.3"/>
  <pageSetup paperSize="9" orientation="portrait" verticalDpi="0" r:id="rId1"/>
  <ignoredErrors>
    <ignoredError sqref="C6:C13 C24 C17:C23 C25:C27" unlockedFormula="1"/>
  </ignoredError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  <pageSetUpPr fitToPage="1"/>
  </sheetPr>
  <dimension ref="A1:H116"/>
  <sheetViews>
    <sheetView view="pageBreakPreview" zoomScaleNormal="100" zoomScaleSheetLayoutView="100" workbookViewId="0">
      <selection sqref="A1:G1"/>
    </sheetView>
  </sheetViews>
  <sheetFormatPr defaultColWidth="9.33203125" defaultRowHeight="12.75" x14ac:dyDescent="0.2"/>
  <cols>
    <col min="1" max="1" width="3.83203125" style="879" bestFit="1" customWidth="1"/>
    <col min="2" max="2" width="2.33203125" style="879" bestFit="1" customWidth="1"/>
    <col min="3" max="3" width="4.5" style="950" customWidth="1"/>
    <col min="4" max="4" width="64.1640625" style="879" customWidth="1"/>
    <col min="5" max="5" width="12.6640625" style="879" bestFit="1" customWidth="1"/>
    <col min="6" max="6" width="12.6640625" style="879" customWidth="1"/>
    <col min="7" max="7" width="14.6640625" style="879" customWidth="1"/>
    <col min="8" max="8" width="10.1640625" style="879" bestFit="1" customWidth="1"/>
    <col min="9" max="10" width="9.33203125" style="879"/>
    <col min="11" max="11" width="9.33203125" style="879" customWidth="1"/>
    <col min="12" max="16384" width="9.33203125" style="879"/>
  </cols>
  <sheetData>
    <row r="1" spans="1:7" ht="15" x14ac:dyDescent="0.25">
      <c r="A1" s="1301" t="s">
        <v>1012</v>
      </c>
      <c r="B1" s="1301"/>
      <c r="C1" s="1301"/>
      <c r="D1" s="1301"/>
      <c r="E1" s="1301"/>
      <c r="F1" s="1301"/>
      <c r="G1" s="1301"/>
    </row>
    <row r="2" spans="1:7" ht="32.25" customHeight="1" x14ac:dyDescent="0.2">
      <c r="A2" s="1340" t="s">
        <v>955</v>
      </c>
      <c r="B2" s="1340"/>
      <c r="C2" s="1340"/>
      <c r="D2" s="1340"/>
      <c r="E2" s="1340"/>
      <c r="F2" s="1340"/>
      <c r="G2" s="1340"/>
    </row>
    <row r="3" spans="1:7" s="882" customFormat="1" ht="13.5" thickBot="1" x14ac:dyDescent="0.25">
      <c r="A3" s="880"/>
      <c r="B3" s="880"/>
      <c r="C3" s="881"/>
      <c r="D3" s="880"/>
    </row>
    <row r="4" spans="1:7" s="884" customFormat="1" ht="26.25" thickBot="1" x14ac:dyDescent="0.25">
      <c r="A4" s="1311" t="s">
        <v>919</v>
      </c>
      <c r="B4" s="1312"/>
      <c r="C4" s="1312"/>
      <c r="D4" s="1313"/>
      <c r="E4" s="883" t="s">
        <v>1020</v>
      </c>
      <c r="F4" s="883" t="s">
        <v>1073</v>
      </c>
      <c r="G4" s="1042" t="s">
        <v>1071</v>
      </c>
    </row>
    <row r="5" spans="1:7" ht="14.25" customHeight="1" x14ac:dyDescent="0.2">
      <c r="A5" s="1354" t="s">
        <v>579</v>
      </c>
      <c r="B5" s="1358">
        <v>1</v>
      </c>
      <c r="C5" s="1360" t="s">
        <v>580</v>
      </c>
      <c r="D5" s="1361"/>
      <c r="E5" s="885">
        <f>E6+E9+E10+E13+E14</f>
        <v>72143011</v>
      </c>
      <c r="F5" s="885">
        <f>F6+F9+F10+F13+F14+F17</f>
        <v>80935457</v>
      </c>
      <c r="G5" s="885">
        <f>G6+G9+G10+G13+G14+G17+G18+G15</f>
        <v>85032120</v>
      </c>
    </row>
    <row r="6" spans="1:7" ht="25.5" customHeight="1" x14ac:dyDescent="0.2">
      <c r="A6" s="1355"/>
      <c r="B6" s="1359"/>
      <c r="C6" s="886" t="s">
        <v>581</v>
      </c>
      <c r="D6" s="887" t="s">
        <v>582</v>
      </c>
      <c r="E6" s="1043">
        <v>40853600</v>
      </c>
      <c r="F6" s="1043">
        <v>41403200</v>
      </c>
      <c r="G6" s="894">
        <v>41861200</v>
      </c>
    </row>
    <row r="7" spans="1:7" ht="153" hidden="1" customHeight="1" x14ac:dyDescent="0.2">
      <c r="A7" s="1355"/>
      <c r="B7" s="1359"/>
      <c r="C7" s="886"/>
      <c r="D7" s="888" t="s">
        <v>583</v>
      </c>
      <c r="E7" s="1044"/>
      <c r="F7" s="1044"/>
      <c r="G7" s="894"/>
    </row>
    <row r="8" spans="1:7" ht="102" hidden="1" customHeight="1" x14ac:dyDescent="0.2">
      <c r="A8" s="1355"/>
      <c r="B8" s="1359"/>
      <c r="C8" s="886"/>
      <c r="D8" s="888" t="s">
        <v>584</v>
      </c>
      <c r="E8" s="1044"/>
      <c r="F8" s="1044"/>
      <c r="G8" s="894"/>
    </row>
    <row r="9" spans="1:7" x14ac:dyDescent="0.2">
      <c r="A9" s="1355"/>
      <c r="B9" s="1359"/>
      <c r="C9" s="886" t="s">
        <v>585</v>
      </c>
      <c r="D9" s="887" t="s">
        <v>586</v>
      </c>
      <c r="E9" s="1043">
        <v>23624650</v>
      </c>
      <c r="F9" s="1043">
        <v>18141770</v>
      </c>
      <c r="G9" s="894">
        <v>18943000</v>
      </c>
    </row>
    <row r="10" spans="1:7" x14ac:dyDescent="0.2">
      <c r="A10" s="1355"/>
      <c r="B10" s="1359"/>
      <c r="C10" s="886"/>
      <c r="D10" s="887" t="s">
        <v>956</v>
      </c>
      <c r="E10" s="1043"/>
      <c r="F10" s="1043"/>
      <c r="G10" s="894"/>
    </row>
    <row r="11" spans="1:7" ht="165.75" hidden="1" customHeight="1" x14ac:dyDescent="0.2">
      <c r="A11" s="1355"/>
      <c r="B11" s="1359"/>
      <c r="C11" s="889"/>
      <c r="D11" s="890" t="s">
        <v>588</v>
      </c>
      <c r="E11" s="891"/>
      <c r="F11" s="891"/>
      <c r="G11" s="894"/>
    </row>
    <row r="12" spans="1:7" ht="63.75" hidden="1" customHeight="1" x14ac:dyDescent="0.2">
      <c r="A12" s="1355"/>
      <c r="B12" s="1359"/>
      <c r="C12" s="889"/>
      <c r="D12" s="890" t="s">
        <v>589</v>
      </c>
      <c r="E12" s="891"/>
      <c r="F12" s="891"/>
      <c r="G12" s="894"/>
    </row>
    <row r="13" spans="1:7" x14ac:dyDescent="0.2">
      <c r="A13" s="1355"/>
      <c r="B13" s="1359"/>
      <c r="C13" s="892" t="s">
        <v>587</v>
      </c>
      <c r="D13" s="893" t="s">
        <v>591</v>
      </c>
      <c r="E13" s="894">
        <v>7654561</v>
      </c>
      <c r="F13" s="894">
        <v>9034200</v>
      </c>
      <c r="G13" s="894">
        <v>9131400</v>
      </c>
    </row>
    <row r="14" spans="1:7" x14ac:dyDescent="0.2">
      <c r="A14" s="1355"/>
      <c r="B14" s="895"/>
      <c r="C14" s="896" t="s">
        <v>590</v>
      </c>
      <c r="D14" s="897" t="s">
        <v>655</v>
      </c>
      <c r="E14" s="898">
        <v>10200</v>
      </c>
      <c r="F14" s="898">
        <v>10200</v>
      </c>
      <c r="G14" s="894">
        <v>10200</v>
      </c>
    </row>
    <row r="15" spans="1:7" x14ac:dyDescent="0.2">
      <c r="A15" s="1355"/>
      <c r="B15" s="895"/>
      <c r="C15" s="896" t="s">
        <v>605</v>
      </c>
      <c r="D15" s="897" t="s">
        <v>654</v>
      </c>
      <c r="E15" s="898">
        <v>0</v>
      </c>
      <c r="F15" s="898">
        <v>0</v>
      </c>
      <c r="G15" s="894">
        <v>46800</v>
      </c>
    </row>
    <row r="16" spans="1:7" x14ac:dyDescent="0.2">
      <c r="A16" s="1355"/>
      <c r="B16" s="899">
        <v>5</v>
      </c>
      <c r="C16" s="1318" t="s">
        <v>1027</v>
      </c>
      <c r="D16" s="1318"/>
      <c r="E16" s="894">
        <v>65532</v>
      </c>
      <c r="F16" s="894"/>
      <c r="G16" s="894"/>
    </row>
    <row r="17" spans="1:8" x14ac:dyDescent="0.2">
      <c r="A17" s="1356"/>
      <c r="B17" s="899"/>
      <c r="C17" s="1318" t="s">
        <v>1074</v>
      </c>
      <c r="D17" s="1318"/>
      <c r="E17" s="898">
        <v>0</v>
      </c>
      <c r="F17" s="898">
        <v>12346087</v>
      </c>
      <c r="G17" s="894">
        <v>13998520</v>
      </c>
    </row>
    <row r="18" spans="1:8" x14ac:dyDescent="0.2">
      <c r="A18" s="1356"/>
      <c r="B18" s="1040"/>
      <c r="C18" s="938" t="s">
        <v>1159</v>
      </c>
      <c r="D18" s="1041" t="s">
        <v>1160</v>
      </c>
      <c r="E18" s="898"/>
      <c r="F18" s="898"/>
      <c r="G18" s="894">
        <v>1041000</v>
      </c>
    </row>
    <row r="19" spans="1:8" ht="31.5" customHeight="1" thickBot="1" x14ac:dyDescent="0.25">
      <c r="A19" s="1357"/>
      <c r="B19" s="1319" t="s">
        <v>1015</v>
      </c>
      <c r="C19" s="1320"/>
      <c r="D19" s="1321"/>
      <c r="E19" s="900">
        <f>E5+E16</f>
        <v>72208543</v>
      </c>
      <c r="F19" s="900">
        <f>F5+F16</f>
        <v>80935457</v>
      </c>
      <c r="G19" s="900">
        <f>G5+G16</f>
        <v>85032120</v>
      </c>
      <c r="H19" s="901"/>
    </row>
    <row r="20" spans="1:8" x14ac:dyDescent="0.2">
      <c r="A20" s="1341" t="s">
        <v>592</v>
      </c>
      <c r="B20" s="1344">
        <v>1</v>
      </c>
      <c r="C20" s="1347" t="s">
        <v>937</v>
      </c>
      <c r="D20" s="1347"/>
      <c r="E20" s="902">
        <f>E21+E24+E27</f>
        <v>56898600</v>
      </c>
      <c r="F20" s="902">
        <f>F21+F24+F27</f>
        <v>60836670</v>
      </c>
      <c r="G20" s="902">
        <f>G21+G24+G27</f>
        <v>70221600</v>
      </c>
    </row>
    <row r="21" spans="1:8" x14ac:dyDescent="0.2">
      <c r="A21" s="1342"/>
      <c r="B21" s="1345"/>
      <c r="C21" s="892" t="s">
        <v>957</v>
      </c>
      <c r="D21" s="893" t="s">
        <v>593</v>
      </c>
      <c r="E21" s="894">
        <v>37694400</v>
      </c>
      <c r="F21" s="894">
        <f>31885287+15942643</f>
        <v>47827930</v>
      </c>
      <c r="G21" s="894">
        <v>50376600</v>
      </c>
      <c r="H21" s="901"/>
    </row>
    <row r="22" spans="1:8" s="906" customFormat="1" ht="12.75" hidden="1" customHeight="1" x14ac:dyDescent="0.2">
      <c r="A22" s="1342"/>
      <c r="B22" s="1345"/>
      <c r="C22" s="903"/>
      <c r="D22" s="904" t="s">
        <v>595</v>
      </c>
      <c r="E22" s="905"/>
      <c r="F22" s="905"/>
      <c r="G22" s="905"/>
      <c r="H22" s="901"/>
    </row>
    <row r="23" spans="1:8" s="906" customFormat="1" ht="12.75" hidden="1" customHeight="1" x14ac:dyDescent="0.2">
      <c r="A23" s="1342"/>
      <c r="B23" s="1345"/>
      <c r="C23" s="903"/>
      <c r="D23" s="904" t="s">
        <v>947</v>
      </c>
      <c r="E23" s="905"/>
      <c r="F23" s="905"/>
      <c r="G23" s="905"/>
      <c r="H23" s="901"/>
    </row>
    <row r="24" spans="1:8" ht="25.5" x14ac:dyDescent="0.2">
      <c r="A24" s="1342"/>
      <c r="B24" s="1345"/>
      <c r="C24" s="892" t="s">
        <v>958</v>
      </c>
      <c r="D24" s="893" t="s">
        <v>940</v>
      </c>
      <c r="E24" s="894">
        <v>19204200</v>
      </c>
      <c r="F24" s="894">
        <f>8400000+4200000</f>
        <v>12600000</v>
      </c>
      <c r="G24" s="894">
        <v>19845000</v>
      </c>
      <c r="H24" s="901"/>
    </row>
    <row r="25" spans="1:8" s="906" customFormat="1" ht="12.75" hidden="1" customHeight="1" x14ac:dyDescent="0.2">
      <c r="A25" s="1342"/>
      <c r="B25" s="1345"/>
      <c r="C25" s="903"/>
      <c r="D25" s="904" t="s">
        <v>595</v>
      </c>
      <c r="E25" s="905"/>
      <c r="F25" s="905"/>
      <c r="G25" s="905"/>
      <c r="H25" s="901"/>
    </row>
    <row r="26" spans="1:8" s="906" customFormat="1" ht="12.75" hidden="1" customHeight="1" x14ac:dyDescent="0.2">
      <c r="A26" s="1342"/>
      <c r="B26" s="1345"/>
      <c r="C26" s="903"/>
      <c r="D26" s="904" t="s">
        <v>947</v>
      </c>
      <c r="E26" s="905"/>
      <c r="F26" s="905"/>
      <c r="G26" s="905"/>
      <c r="H26" s="901"/>
    </row>
    <row r="27" spans="1:8" s="907" customFormat="1" x14ac:dyDescent="0.2">
      <c r="A27" s="1342"/>
      <c r="B27" s="1346"/>
      <c r="C27" s="892" t="s">
        <v>959</v>
      </c>
      <c r="D27" s="893" t="s">
        <v>1075</v>
      </c>
      <c r="E27" s="894"/>
      <c r="F27" s="894">
        <v>408740</v>
      </c>
      <c r="G27" s="894"/>
      <c r="H27" s="901"/>
    </row>
    <row r="28" spans="1:8" ht="12.75" customHeight="1" x14ac:dyDescent="0.2">
      <c r="A28" s="1342"/>
      <c r="B28" s="1348">
        <v>2</v>
      </c>
      <c r="C28" s="908" t="s">
        <v>960</v>
      </c>
      <c r="D28" s="909" t="s">
        <v>938</v>
      </c>
      <c r="E28" s="900">
        <v>10251000</v>
      </c>
      <c r="F28" s="900">
        <v>9722300</v>
      </c>
      <c r="G28" s="900">
        <v>10212500</v>
      </c>
    </row>
    <row r="29" spans="1:8" s="912" customFormat="1" ht="12.75" hidden="1" customHeight="1" x14ac:dyDescent="0.2">
      <c r="A29" s="1342"/>
      <c r="B29" s="1348"/>
      <c r="C29" s="908"/>
      <c r="D29" s="910" t="s">
        <v>595</v>
      </c>
      <c r="E29" s="911"/>
      <c r="F29" s="911"/>
      <c r="G29" s="911"/>
    </row>
    <row r="30" spans="1:8" s="906" customFormat="1" ht="12.75" hidden="1" customHeight="1" x14ac:dyDescent="0.2">
      <c r="A30" s="1342"/>
      <c r="B30" s="1348"/>
      <c r="C30" s="908"/>
      <c r="D30" s="910" t="s">
        <v>947</v>
      </c>
      <c r="E30" s="911"/>
      <c r="F30" s="911"/>
      <c r="G30" s="911"/>
    </row>
    <row r="31" spans="1:8" s="906" customFormat="1" ht="12.75" customHeight="1" x14ac:dyDescent="0.2">
      <c r="A31" s="1342"/>
      <c r="B31" s="913">
        <v>4</v>
      </c>
      <c r="C31" s="908"/>
      <c r="D31" s="909" t="s">
        <v>1028</v>
      </c>
      <c r="E31" s="911"/>
      <c r="F31" s="911"/>
      <c r="G31" s="911"/>
    </row>
    <row r="32" spans="1:8" s="914" customFormat="1" x14ac:dyDescent="0.2">
      <c r="A32" s="1342"/>
      <c r="B32" s="913">
        <v>5</v>
      </c>
      <c r="C32" s="908" t="s">
        <v>957</v>
      </c>
      <c r="D32" s="909" t="s">
        <v>961</v>
      </c>
      <c r="E32" s="900"/>
      <c r="F32" s="900">
        <v>837800</v>
      </c>
      <c r="G32" s="900">
        <v>1570584</v>
      </c>
    </row>
    <row r="33" spans="1:7" x14ac:dyDescent="0.2">
      <c r="A33" s="1342"/>
      <c r="B33" s="1349">
        <v>3</v>
      </c>
      <c r="C33" s="1350" t="s">
        <v>939</v>
      </c>
      <c r="D33" s="1350"/>
      <c r="E33" s="894"/>
      <c r="F33" s="894"/>
      <c r="G33" s="894"/>
    </row>
    <row r="34" spans="1:7" ht="25.5" hidden="1" x14ac:dyDescent="0.2">
      <c r="A34" s="1342"/>
      <c r="B34" s="1345"/>
      <c r="C34" s="892" t="s">
        <v>581</v>
      </c>
      <c r="D34" s="893" t="s">
        <v>596</v>
      </c>
      <c r="E34" s="894">
        <v>0</v>
      </c>
      <c r="F34" s="894"/>
      <c r="G34" s="894"/>
    </row>
    <row r="35" spans="1:7" x14ac:dyDescent="0.2">
      <c r="A35" s="1342"/>
      <c r="B35" s="1346"/>
      <c r="C35" s="892" t="s">
        <v>585</v>
      </c>
      <c r="D35" s="893" t="s">
        <v>597</v>
      </c>
      <c r="E35" s="894"/>
      <c r="F35" s="894"/>
      <c r="G35" s="894"/>
    </row>
    <row r="36" spans="1:7" s="907" customFormat="1" ht="13.5" thickBot="1" x14ac:dyDescent="0.25">
      <c r="A36" s="1342"/>
      <c r="B36" s="1351">
        <v>4</v>
      </c>
      <c r="C36" s="1353" t="s">
        <v>950</v>
      </c>
      <c r="D36" s="1353"/>
      <c r="E36" s="915">
        <f>E37+E38</f>
        <v>0</v>
      </c>
      <c r="F36" s="915"/>
      <c r="G36" s="915"/>
    </row>
    <row r="37" spans="1:7" s="906" customFormat="1" ht="38.25" hidden="1" customHeight="1" x14ac:dyDescent="0.2">
      <c r="A37" s="1342"/>
      <c r="B37" s="1351"/>
      <c r="C37" s="916"/>
      <c r="D37" s="904" t="s">
        <v>594</v>
      </c>
      <c r="E37" s="905">
        <v>0</v>
      </c>
      <c r="F37" s="905"/>
      <c r="G37" s="905"/>
    </row>
    <row r="38" spans="1:7" s="906" customFormat="1" ht="39" hidden="1" customHeight="1" thickBot="1" x14ac:dyDescent="0.25">
      <c r="A38" s="1342"/>
      <c r="B38" s="1352"/>
      <c r="C38" s="917"/>
      <c r="D38" s="918" t="s">
        <v>595</v>
      </c>
      <c r="E38" s="919">
        <v>0</v>
      </c>
      <c r="F38" s="919"/>
      <c r="G38" s="919"/>
    </row>
    <row r="39" spans="1:7" ht="28.5" customHeight="1" thickBot="1" x14ac:dyDescent="0.25">
      <c r="A39" s="1343"/>
      <c r="B39" s="1327" t="s">
        <v>598</v>
      </c>
      <c r="C39" s="1328"/>
      <c r="D39" s="1329"/>
      <c r="E39" s="920">
        <f>E20+E28+E33+E36+E32</f>
        <v>67149600</v>
      </c>
      <c r="F39" s="920">
        <f>F20+F28+F33+F36+F32</f>
        <v>71396770</v>
      </c>
      <c r="G39" s="920">
        <f>G20+G28+G33+G36+G32</f>
        <v>82004684</v>
      </c>
    </row>
    <row r="40" spans="1:7" s="922" customFormat="1" x14ac:dyDescent="0.2">
      <c r="A40" s="1322" t="s">
        <v>599</v>
      </c>
      <c r="B40" s="921">
        <v>2</v>
      </c>
      <c r="C40" s="1334" t="s">
        <v>466</v>
      </c>
      <c r="D40" s="1335"/>
      <c r="E40" s="902">
        <v>19689566</v>
      </c>
      <c r="F40" s="902">
        <v>19559000</v>
      </c>
      <c r="G40" s="902">
        <v>19587000</v>
      </c>
    </row>
    <row r="41" spans="1:7" s="922" customFormat="1" x14ac:dyDescent="0.2">
      <c r="A41" s="1323"/>
      <c r="B41" s="1336">
        <v>3</v>
      </c>
      <c r="C41" s="1337" t="s">
        <v>600</v>
      </c>
      <c r="D41" s="1338"/>
      <c r="E41" s="900">
        <f>SUM(E42:E53)</f>
        <v>3000000</v>
      </c>
      <c r="F41" s="900">
        <f>SUM(F42:F53)</f>
        <v>3125000</v>
      </c>
      <c r="G41" s="900">
        <f>SUM(G42:G53)</f>
        <v>3400000</v>
      </c>
    </row>
    <row r="42" spans="1:7" x14ac:dyDescent="0.2">
      <c r="A42" s="1323"/>
      <c r="B42" s="1336"/>
      <c r="C42" s="892" t="s">
        <v>581</v>
      </c>
      <c r="D42" s="893" t="s">
        <v>601</v>
      </c>
      <c r="E42" s="894">
        <v>3000000</v>
      </c>
      <c r="F42" s="894">
        <v>3000000</v>
      </c>
      <c r="G42" s="894">
        <v>3400000</v>
      </c>
    </row>
    <row r="43" spans="1:7" x14ac:dyDescent="0.2">
      <c r="A43" s="1323"/>
      <c r="B43" s="1336"/>
      <c r="C43" s="892" t="s">
        <v>585</v>
      </c>
      <c r="D43" s="893" t="s">
        <v>602</v>
      </c>
      <c r="E43" s="894">
        <v>0</v>
      </c>
      <c r="F43" s="894">
        <v>0</v>
      </c>
      <c r="G43" s="894"/>
    </row>
    <row r="44" spans="1:7" x14ac:dyDescent="0.2">
      <c r="A44" s="1323"/>
      <c r="B44" s="1336"/>
      <c r="C44" s="892" t="s">
        <v>587</v>
      </c>
      <c r="D44" s="893" t="s">
        <v>603</v>
      </c>
      <c r="E44" s="894">
        <v>0</v>
      </c>
      <c r="F44" s="894">
        <v>0</v>
      </c>
      <c r="G44" s="894"/>
    </row>
    <row r="45" spans="1:7" x14ac:dyDescent="0.2">
      <c r="A45" s="1323"/>
      <c r="B45" s="1336"/>
      <c r="C45" s="892" t="s">
        <v>590</v>
      </c>
      <c r="D45" s="893" t="s">
        <v>604</v>
      </c>
      <c r="E45" s="894">
        <v>0</v>
      </c>
      <c r="F45" s="894">
        <v>125000</v>
      </c>
      <c r="G45" s="894"/>
    </row>
    <row r="46" spans="1:7" x14ac:dyDescent="0.2">
      <c r="A46" s="1323"/>
      <c r="B46" s="1336"/>
      <c r="C46" s="892" t="s">
        <v>605</v>
      </c>
      <c r="D46" s="893" t="s">
        <v>606</v>
      </c>
      <c r="E46" s="894">
        <v>0</v>
      </c>
      <c r="F46" s="894">
        <v>0</v>
      </c>
      <c r="G46" s="894"/>
    </row>
    <row r="47" spans="1:7" x14ac:dyDescent="0.2">
      <c r="A47" s="1323"/>
      <c r="B47" s="1336"/>
      <c r="C47" s="892" t="s">
        <v>607</v>
      </c>
      <c r="D47" s="893" t="s">
        <v>608</v>
      </c>
      <c r="E47" s="894">
        <v>0</v>
      </c>
      <c r="F47" s="894">
        <v>0</v>
      </c>
      <c r="G47" s="894"/>
    </row>
    <row r="48" spans="1:7" x14ac:dyDescent="0.2">
      <c r="A48" s="1323"/>
      <c r="B48" s="1336"/>
      <c r="C48" s="892" t="s">
        <v>609</v>
      </c>
      <c r="D48" s="893" t="s">
        <v>610</v>
      </c>
      <c r="E48" s="894">
        <v>0</v>
      </c>
      <c r="F48" s="894">
        <v>0</v>
      </c>
      <c r="G48" s="894"/>
    </row>
    <row r="49" spans="1:7" x14ac:dyDescent="0.2">
      <c r="A49" s="1323"/>
      <c r="B49" s="1336"/>
      <c r="C49" s="892" t="s">
        <v>611</v>
      </c>
      <c r="D49" s="893" t="s">
        <v>612</v>
      </c>
      <c r="E49" s="894">
        <v>0</v>
      </c>
      <c r="F49" s="894">
        <v>0</v>
      </c>
      <c r="G49" s="894"/>
    </row>
    <row r="50" spans="1:7" x14ac:dyDescent="0.2">
      <c r="A50" s="1323"/>
      <c r="B50" s="1336"/>
      <c r="C50" s="892" t="s">
        <v>613</v>
      </c>
      <c r="D50" s="893" t="s">
        <v>614</v>
      </c>
      <c r="E50" s="894">
        <v>0</v>
      </c>
      <c r="F50" s="894">
        <v>0</v>
      </c>
      <c r="G50" s="894"/>
    </row>
    <row r="51" spans="1:7" x14ac:dyDescent="0.2">
      <c r="A51" s="1323"/>
      <c r="B51" s="1336"/>
      <c r="C51" s="892" t="s">
        <v>615</v>
      </c>
      <c r="D51" s="893" t="s">
        <v>616</v>
      </c>
      <c r="E51" s="894">
        <v>0</v>
      </c>
      <c r="F51" s="894">
        <v>0</v>
      </c>
      <c r="G51" s="894"/>
    </row>
    <row r="52" spans="1:7" x14ac:dyDescent="0.2">
      <c r="A52" s="1323"/>
      <c r="B52" s="1336"/>
      <c r="C52" s="892" t="s">
        <v>617</v>
      </c>
      <c r="D52" s="893" t="s">
        <v>618</v>
      </c>
      <c r="E52" s="894">
        <v>0</v>
      </c>
      <c r="F52" s="894">
        <v>0</v>
      </c>
      <c r="G52" s="894"/>
    </row>
    <row r="53" spans="1:7" x14ac:dyDescent="0.2">
      <c r="A53" s="1323"/>
      <c r="B53" s="1336"/>
      <c r="C53" s="892" t="s">
        <v>619</v>
      </c>
      <c r="D53" s="893" t="s">
        <v>620</v>
      </c>
      <c r="E53" s="894">
        <v>0</v>
      </c>
      <c r="F53" s="894">
        <v>0</v>
      </c>
      <c r="G53" s="894"/>
    </row>
    <row r="54" spans="1:7" x14ac:dyDescent="0.2">
      <c r="A54" s="1323"/>
      <c r="B54" s="1326">
        <v>5</v>
      </c>
      <c r="C54" s="1305" t="s">
        <v>948</v>
      </c>
      <c r="D54" s="1307"/>
      <c r="E54" s="923">
        <v>12951936</v>
      </c>
      <c r="F54" s="923">
        <f>SUM(F55:F57)</f>
        <v>13409618</v>
      </c>
      <c r="G54" s="923">
        <f>SUM(G55:G57)</f>
        <v>16961673</v>
      </c>
    </row>
    <row r="55" spans="1:7" x14ac:dyDescent="0.2">
      <c r="A55" s="1323"/>
      <c r="B55" s="1339"/>
      <c r="C55" s="924" t="s">
        <v>581</v>
      </c>
      <c r="D55" s="925" t="s">
        <v>949</v>
      </c>
      <c r="E55" s="915">
        <v>7507200</v>
      </c>
      <c r="F55" s="915">
        <v>7017600</v>
      </c>
      <c r="G55" s="915">
        <v>9937000</v>
      </c>
    </row>
    <row r="56" spans="1:7" x14ac:dyDescent="0.2">
      <c r="A56" s="1323"/>
      <c r="B56" s="1339"/>
      <c r="C56" s="924" t="s">
        <v>585</v>
      </c>
      <c r="D56" s="925" t="s">
        <v>621</v>
      </c>
      <c r="E56" s="915">
        <v>4315566</v>
      </c>
      <c r="F56" s="915">
        <v>6090488</v>
      </c>
      <c r="G56" s="915">
        <v>6530483</v>
      </c>
    </row>
    <row r="57" spans="1:7" ht="26.25" thickBot="1" x14ac:dyDescent="0.25">
      <c r="A57" s="1333"/>
      <c r="B57" s="926"/>
      <c r="C57" s="927" t="s">
        <v>587</v>
      </c>
      <c r="D57" s="928" t="s">
        <v>1038</v>
      </c>
      <c r="E57" s="929">
        <v>1129170</v>
      </c>
      <c r="F57" s="929">
        <v>301530</v>
      </c>
      <c r="G57" s="929">
        <v>494190</v>
      </c>
    </row>
    <row r="58" spans="1:7" ht="37.9" customHeight="1" thickBot="1" x14ac:dyDescent="0.25">
      <c r="A58" s="1302"/>
      <c r="B58" s="1327" t="s">
        <v>963</v>
      </c>
      <c r="C58" s="1328"/>
      <c r="D58" s="1329"/>
      <c r="E58" s="920">
        <f>E40+E41+E54</f>
        <v>35641502</v>
      </c>
      <c r="F58" s="920">
        <f>F40+F41+F54</f>
        <v>36093618</v>
      </c>
      <c r="G58" s="920">
        <f>G40+G41+G54</f>
        <v>39948673</v>
      </c>
    </row>
    <row r="59" spans="1:7" x14ac:dyDescent="0.2">
      <c r="A59" s="1322" t="s">
        <v>622</v>
      </c>
      <c r="B59" s="1324">
        <v>1</v>
      </c>
      <c r="C59" s="1314" t="s">
        <v>624</v>
      </c>
      <c r="D59" s="1316"/>
      <c r="E59" s="930">
        <f>SUM(E60:E67)</f>
        <v>3769980</v>
      </c>
      <c r="F59" s="930">
        <f>SUM(F60:F67)</f>
        <v>3814440</v>
      </c>
      <c r="G59" s="930">
        <f>SUM(G60:G67)</f>
        <v>4092220</v>
      </c>
    </row>
    <row r="60" spans="1:7" ht="191.25" hidden="1" customHeight="1" x14ac:dyDescent="0.2">
      <c r="A60" s="1323"/>
      <c r="B60" s="1325"/>
      <c r="C60" s="924" t="s">
        <v>581</v>
      </c>
      <c r="D60" s="925" t="s">
        <v>625</v>
      </c>
      <c r="E60" s="915">
        <v>0</v>
      </c>
      <c r="F60" s="915"/>
      <c r="G60" s="915"/>
    </row>
    <row r="61" spans="1:7" ht="140.25" hidden="1" customHeight="1" x14ac:dyDescent="0.2">
      <c r="A61" s="1323"/>
      <c r="B61" s="1325"/>
      <c r="C61" s="924" t="s">
        <v>585</v>
      </c>
      <c r="D61" s="925" t="s">
        <v>626</v>
      </c>
      <c r="E61" s="915">
        <v>0</v>
      </c>
      <c r="F61" s="915"/>
      <c r="G61" s="915"/>
    </row>
    <row r="62" spans="1:7" ht="178.5" hidden="1" customHeight="1" x14ac:dyDescent="0.2">
      <c r="A62" s="1323"/>
      <c r="B62" s="1325"/>
      <c r="C62" s="924" t="s">
        <v>587</v>
      </c>
      <c r="D62" s="925" t="s">
        <v>627</v>
      </c>
      <c r="E62" s="915">
        <v>0</v>
      </c>
      <c r="F62" s="915"/>
      <c r="G62" s="915"/>
    </row>
    <row r="63" spans="1:7" ht="26.25" thickBot="1" x14ac:dyDescent="0.25">
      <c r="A63" s="1323"/>
      <c r="B63" s="1325"/>
      <c r="C63" s="924" t="s">
        <v>590</v>
      </c>
      <c r="D63" s="925" t="s">
        <v>628</v>
      </c>
      <c r="E63" s="915">
        <v>3769980</v>
      </c>
      <c r="F63" s="915">
        <v>3814440</v>
      </c>
      <c r="G63" s="915">
        <v>4092220</v>
      </c>
    </row>
    <row r="64" spans="1:7" ht="140.25" hidden="1" customHeight="1" x14ac:dyDescent="0.2">
      <c r="A64" s="1323"/>
      <c r="B64" s="1325"/>
      <c r="C64" s="924" t="s">
        <v>605</v>
      </c>
      <c r="D64" s="925" t="s">
        <v>629</v>
      </c>
      <c r="E64" s="915">
        <v>0</v>
      </c>
      <c r="F64" s="915"/>
      <c r="G64" s="915"/>
    </row>
    <row r="65" spans="1:7" ht="153" hidden="1" customHeight="1" x14ac:dyDescent="0.2">
      <c r="A65" s="1323"/>
      <c r="B65" s="1325"/>
      <c r="C65" s="924" t="s">
        <v>607</v>
      </c>
      <c r="D65" s="925" t="s">
        <v>630</v>
      </c>
      <c r="E65" s="915">
        <v>0</v>
      </c>
      <c r="F65" s="915"/>
      <c r="G65" s="915"/>
    </row>
    <row r="66" spans="1:7" ht="76.5" hidden="1" customHeight="1" x14ac:dyDescent="0.2">
      <c r="A66" s="1323"/>
      <c r="B66" s="1325"/>
      <c r="C66" s="924" t="s">
        <v>609</v>
      </c>
      <c r="D66" s="925" t="s">
        <v>631</v>
      </c>
      <c r="E66" s="915">
        <v>0</v>
      </c>
      <c r="F66" s="915"/>
      <c r="G66" s="915"/>
    </row>
    <row r="67" spans="1:7" ht="216.75" hidden="1" customHeight="1" x14ac:dyDescent="0.2">
      <c r="A67" s="1323"/>
      <c r="B67" s="1325"/>
      <c r="C67" s="924" t="s">
        <v>611</v>
      </c>
      <c r="D67" s="925" t="s">
        <v>632</v>
      </c>
      <c r="E67" s="915">
        <v>0</v>
      </c>
      <c r="F67" s="915"/>
      <c r="G67" s="915"/>
    </row>
    <row r="68" spans="1:7" ht="13.5" hidden="1" thickBot="1" x14ac:dyDescent="0.25">
      <c r="A68" s="1323"/>
      <c r="B68" s="1325">
        <v>2</v>
      </c>
      <c r="C68" s="1305" t="s">
        <v>633</v>
      </c>
      <c r="D68" s="1307"/>
      <c r="E68" s="923">
        <f>E69+E76+E81</f>
        <v>0</v>
      </c>
      <c r="F68" s="923"/>
      <c r="G68" s="923"/>
    </row>
    <row r="69" spans="1:7" ht="409.5" hidden="1" customHeight="1" x14ac:dyDescent="0.2">
      <c r="A69" s="1323"/>
      <c r="B69" s="1325"/>
      <c r="C69" s="924" t="s">
        <v>581</v>
      </c>
      <c r="D69" s="925" t="s">
        <v>634</v>
      </c>
      <c r="E69" s="915">
        <f>E70+E73</f>
        <v>0</v>
      </c>
      <c r="F69" s="915"/>
      <c r="G69" s="915"/>
    </row>
    <row r="70" spans="1:7" ht="216.75" hidden="1" customHeight="1" x14ac:dyDescent="0.2">
      <c r="A70" s="1323"/>
      <c r="B70" s="1325"/>
      <c r="C70" s="924"/>
      <c r="D70" s="931" t="s">
        <v>635</v>
      </c>
      <c r="E70" s="932">
        <f>E71+E72</f>
        <v>0</v>
      </c>
      <c r="F70" s="932"/>
      <c r="G70" s="932"/>
    </row>
    <row r="71" spans="1:7" ht="409.5" hidden="1" customHeight="1" x14ac:dyDescent="0.2">
      <c r="A71" s="1323"/>
      <c r="B71" s="1325"/>
      <c r="C71" s="924"/>
      <c r="D71" s="933" t="s">
        <v>636</v>
      </c>
      <c r="E71" s="932">
        <v>0</v>
      </c>
      <c r="F71" s="932"/>
      <c r="G71" s="932"/>
    </row>
    <row r="72" spans="1:7" ht="409.5" hidden="1" customHeight="1" x14ac:dyDescent="0.2">
      <c r="A72" s="1323"/>
      <c r="B72" s="1325"/>
      <c r="C72" s="924"/>
      <c r="D72" s="933" t="s">
        <v>637</v>
      </c>
      <c r="E72" s="932">
        <v>0</v>
      </c>
      <c r="F72" s="932"/>
      <c r="G72" s="932"/>
    </row>
    <row r="73" spans="1:7" ht="76.5" hidden="1" customHeight="1" x14ac:dyDescent="0.2">
      <c r="A73" s="1323"/>
      <c r="B73" s="1325"/>
      <c r="C73" s="924"/>
      <c r="D73" s="931" t="s">
        <v>638</v>
      </c>
      <c r="E73" s="932">
        <f>E74+E75</f>
        <v>0</v>
      </c>
      <c r="F73" s="932"/>
      <c r="G73" s="932"/>
    </row>
    <row r="74" spans="1:7" ht="216.75" hidden="1" customHeight="1" x14ac:dyDescent="0.2">
      <c r="A74" s="1323"/>
      <c r="B74" s="1325"/>
      <c r="C74" s="924"/>
      <c r="D74" s="933" t="s">
        <v>639</v>
      </c>
      <c r="E74" s="932">
        <v>0</v>
      </c>
      <c r="F74" s="932"/>
      <c r="G74" s="932"/>
    </row>
    <row r="75" spans="1:7" ht="318.75" hidden="1" customHeight="1" x14ac:dyDescent="0.2">
      <c r="A75" s="1323"/>
      <c r="B75" s="1325"/>
      <c r="C75" s="924"/>
      <c r="D75" s="933" t="s">
        <v>640</v>
      </c>
      <c r="E75" s="932">
        <v>0</v>
      </c>
      <c r="F75" s="932"/>
      <c r="G75" s="932"/>
    </row>
    <row r="76" spans="1:7" ht="216.75" hidden="1" customHeight="1" x14ac:dyDescent="0.2">
      <c r="A76" s="1323"/>
      <c r="B76" s="1325"/>
      <c r="C76" s="924" t="s">
        <v>585</v>
      </c>
      <c r="D76" s="925" t="s">
        <v>641</v>
      </c>
      <c r="E76" s="915">
        <f>SUM(E77:E80)</f>
        <v>0</v>
      </c>
      <c r="F76" s="915"/>
      <c r="G76" s="915"/>
    </row>
    <row r="77" spans="1:7" ht="318.75" hidden="1" customHeight="1" x14ac:dyDescent="0.2">
      <c r="A77" s="1323"/>
      <c r="B77" s="1325"/>
      <c r="C77" s="924"/>
      <c r="D77" s="931" t="s">
        <v>642</v>
      </c>
      <c r="E77" s="932">
        <v>0</v>
      </c>
      <c r="F77" s="932"/>
      <c r="G77" s="932"/>
    </row>
    <row r="78" spans="1:7" ht="76.5" hidden="1" customHeight="1" x14ac:dyDescent="0.2">
      <c r="A78" s="1323"/>
      <c r="B78" s="1325"/>
      <c r="C78" s="924"/>
      <c r="D78" s="931" t="s">
        <v>643</v>
      </c>
      <c r="E78" s="932">
        <v>0</v>
      </c>
      <c r="F78" s="932"/>
      <c r="G78" s="932"/>
    </row>
    <row r="79" spans="1:7" ht="76.5" hidden="1" customHeight="1" x14ac:dyDescent="0.2">
      <c r="A79" s="1323"/>
      <c r="B79" s="1325"/>
      <c r="C79" s="924"/>
      <c r="D79" s="931" t="s">
        <v>644</v>
      </c>
      <c r="E79" s="932">
        <v>0</v>
      </c>
      <c r="F79" s="932"/>
      <c r="G79" s="932"/>
    </row>
    <row r="80" spans="1:7" ht="369.75" hidden="1" customHeight="1" x14ac:dyDescent="0.2">
      <c r="A80" s="1323"/>
      <c r="B80" s="1325"/>
      <c r="C80" s="924"/>
      <c r="D80" s="931" t="s">
        <v>645</v>
      </c>
      <c r="E80" s="932">
        <v>0</v>
      </c>
      <c r="F80" s="932"/>
      <c r="G80" s="932"/>
    </row>
    <row r="81" spans="1:7" ht="369.75" hidden="1" customHeight="1" x14ac:dyDescent="0.2">
      <c r="A81" s="1323"/>
      <c r="B81" s="1325"/>
      <c r="C81" s="924" t="s">
        <v>587</v>
      </c>
      <c r="D81" s="925" t="s">
        <v>646</v>
      </c>
      <c r="E81" s="915">
        <f>E82+E85</f>
        <v>0</v>
      </c>
      <c r="F81" s="915"/>
      <c r="G81" s="915"/>
    </row>
    <row r="82" spans="1:7" ht="76.5" hidden="1" customHeight="1" x14ac:dyDescent="0.2">
      <c r="A82" s="1323"/>
      <c r="B82" s="1325"/>
      <c r="C82" s="924"/>
      <c r="D82" s="931" t="s">
        <v>647</v>
      </c>
      <c r="E82" s="932">
        <f>E83+E84</f>
        <v>0</v>
      </c>
      <c r="F82" s="932"/>
      <c r="G82" s="932"/>
    </row>
    <row r="83" spans="1:7" ht="382.5" hidden="1" customHeight="1" x14ac:dyDescent="0.2">
      <c r="A83" s="1323"/>
      <c r="B83" s="1325"/>
      <c r="C83" s="924"/>
      <c r="D83" s="933" t="s">
        <v>648</v>
      </c>
      <c r="E83" s="932">
        <v>0</v>
      </c>
      <c r="F83" s="932"/>
      <c r="G83" s="932"/>
    </row>
    <row r="84" spans="1:7" ht="382.5" hidden="1" customHeight="1" x14ac:dyDescent="0.2">
      <c r="A84" s="1323"/>
      <c r="B84" s="1325"/>
      <c r="C84" s="924"/>
      <c r="D84" s="933" t="s">
        <v>649</v>
      </c>
      <c r="E84" s="932">
        <v>0</v>
      </c>
      <c r="F84" s="932"/>
      <c r="G84" s="932"/>
    </row>
    <row r="85" spans="1:7" ht="230.25" hidden="1" customHeight="1" thickBot="1" x14ac:dyDescent="0.25">
      <c r="A85" s="1323"/>
      <c r="B85" s="1325"/>
      <c r="C85" s="924"/>
      <c r="D85" s="931" t="s">
        <v>650</v>
      </c>
      <c r="E85" s="932">
        <f>E86+E87</f>
        <v>0</v>
      </c>
      <c r="F85" s="932"/>
      <c r="G85" s="932"/>
    </row>
    <row r="86" spans="1:7" ht="178.5" hidden="1" customHeight="1" x14ac:dyDescent="0.2">
      <c r="A86" s="1323"/>
      <c r="B86" s="1325"/>
      <c r="C86" s="924"/>
      <c r="D86" s="933" t="s">
        <v>651</v>
      </c>
      <c r="E86" s="932">
        <v>0</v>
      </c>
      <c r="F86" s="932"/>
      <c r="G86" s="932"/>
    </row>
    <row r="87" spans="1:7" ht="14.25" hidden="1" customHeight="1" thickBot="1" x14ac:dyDescent="0.25">
      <c r="A87" s="1323"/>
      <c r="B87" s="1326"/>
      <c r="C87" s="934"/>
      <c r="D87" s="935" t="s">
        <v>652</v>
      </c>
      <c r="E87" s="936">
        <v>0</v>
      </c>
      <c r="F87" s="936"/>
      <c r="G87" s="936"/>
    </row>
    <row r="88" spans="1:7" ht="13.5" thickBot="1" x14ac:dyDescent="0.25">
      <c r="A88" s="1302"/>
      <c r="B88" s="1327" t="s">
        <v>653</v>
      </c>
      <c r="C88" s="1328"/>
      <c r="D88" s="1329"/>
      <c r="E88" s="920">
        <f>E59+E68</f>
        <v>3769980</v>
      </c>
      <c r="F88" s="920">
        <f>F59+F68</f>
        <v>3814440</v>
      </c>
      <c r="G88" s="920">
        <f>G59+G68</f>
        <v>4092220</v>
      </c>
    </row>
    <row r="89" spans="1:7" ht="13.5" thickBot="1" x14ac:dyDescent="0.25">
      <c r="A89" s="937"/>
      <c r="B89" s="938"/>
      <c r="C89" s="939"/>
      <c r="D89" s="938"/>
      <c r="E89" s="940"/>
      <c r="F89" s="883"/>
      <c r="G89" s="883"/>
    </row>
    <row r="90" spans="1:7" ht="13.5" customHeight="1" thickBot="1" x14ac:dyDescent="0.25">
      <c r="A90" s="1330" t="s">
        <v>656</v>
      </c>
      <c r="B90" s="1331"/>
      <c r="C90" s="1331"/>
      <c r="D90" s="1332"/>
      <c r="E90" s="941">
        <f>E88+E58+E39+E19</f>
        <v>178769625</v>
      </c>
      <c r="F90" s="941">
        <f>F88+F58+F39+F19</f>
        <v>192240285</v>
      </c>
      <c r="G90" s="941">
        <f>G88+G58+G39+G19</f>
        <v>211077697</v>
      </c>
    </row>
    <row r="91" spans="1:7" x14ac:dyDescent="0.2">
      <c r="A91" s="937"/>
      <c r="B91" s="938"/>
      <c r="C91" s="939"/>
      <c r="D91" s="938"/>
      <c r="E91" s="901"/>
    </row>
    <row r="92" spans="1:7" ht="46.5" customHeight="1" x14ac:dyDescent="0.2">
      <c r="A92" s="1317" t="s">
        <v>962</v>
      </c>
      <c r="B92" s="1317"/>
      <c r="C92" s="1317"/>
      <c r="D92" s="1317"/>
      <c r="E92" s="1317"/>
      <c r="F92" s="1317"/>
      <c r="G92" s="1317"/>
    </row>
    <row r="93" spans="1:7" ht="14.25" customHeight="1" thickBot="1" x14ac:dyDescent="0.25">
      <c r="A93" s="937"/>
      <c r="B93" s="937"/>
      <c r="C93" s="942"/>
      <c r="D93" s="943"/>
    </row>
    <row r="94" spans="1:7" ht="26.25" thickBot="1" x14ac:dyDescent="0.25">
      <c r="A94" s="1311" t="s">
        <v>12</v>
      </c>
      <c r="B94" s="1312"/>
      <c r="C94" s="1312"/>
      <c r="D94" s="1313"/>
      <c r="E94" s="883" t="s">
        <v>1020</v>
      </c>
      <c r="F94" s="883" t="s">
        <v>1161</v>
      </c>
      <c r="G94" s="883" t="s">
        <v>1162</v>
      </c>
    </row>
    <row r="95" spans="1:7" x14ac:dyDescent="0.2">
      <c r="A95" s="944">
        <v>15</v>
      </c>
      <c r="B95" s="1314" t="s">
        <v>654</v>
      </c>
      <c r="C95" s="1315"/>
      <c r="D95" s="1316"/>
      <c r="E95" s="930">
        <v>0</v>
      </c>
      <c r="F95" s="930">
        <v>0</v>
      </c>
      <c r="G95" s="930">
        <v>0</v>
      </c>
    </row>
    <row r="96" spans="1:7" x14ac:dyDescent="0.2">
      <c r="A96" s="945">
        <v>16</v>
      </c>
      <c r="B96" s="1305" t="s">
        <v>952</v>
      </c>
      <c r="C96" s="1306"/>
      <c r="D96" s="1307"/>
      <c r="E96" s="946">
        <v>0</v>
      </c>
      <c r="F96" s="946">
        <v>0</v>
      </c>
      <c r="G96" s="946">
        <v>0</v>
      </c>
    </row>
    <row r="97" spans="1:7" x14ac:dyDescent="0.2">
      <c r="A97" s="947">
        <v>17</v>
      </c>
      <c r="B97" s="1305" t="s">
        <v>655</v>
      </c>
      <c r="C97" s="1306"/>
      <c r="D97" s="1307"/>
      <c r="E97" s="900">
        <v>0</v>
      </c>
      <c r="F97" s="900">
        <v>0</v>
      </c>
      <c r="G97" s="900">
        <v>0</v>
      </c>
    </row>
    <row r="98" spans="1:7" x14ac:dyDescent="0.2">
      <c r="A98" s="947"/>
      <c r="B98" s="1305" t="s">
        <v>1018</v>
      </c>
      <c r="C98" s="1306"/>
      <c r="D98" s="1307"/>
      <c r="E98" s="900">
        <v>0</v>
      </c>
      <c r="F98" s="900">
        <v>0</v>
      </c>
      <c r="G98" s="900">
        <v>0</v>
      </c>
    </row>
    <row r="99" spans="1:7" ht="13.5" thickBot="1" x14ac:dyDescent="0.25">
      <c r="A99" s="948"/>
      <c r="B99" s="1308" t="s">
        <v>1019</v>
      </c>
      <c r="C99" s="1309"/>
      <c r="D99" s="1310"/>
      <c r="E99" s="949">
        <v>0</v>
      </c>
      <c r="F99" s="949">
        <v>0</v>
      </c>
      <c r="G99" s="949">
        <v>0</v>
      </c>
    </row>
    <row r="102" spans="1:7" ht="15.75" customHeight="1" x14ac:dyDescent="0.2">
      <c r="A102" s="1317" t="s">
        <v>1029</v>
      </c>
      <c r="B102" s="1317"/>
      <c r="C102" s="1317"/>
      <c r="D102" s="1317"/>
      <c r="E102" s="1317"/>
      <c r="F102" s="1317"/>
      <c r="G102" s="1317"/>
    </row>
    <row r="103" spans="1:7" ht="13.5" thickBot="1" x14ac:dyDescent="0.25"/>
    <row r="104" spans="1:7" ht="26.25" thickBot="1" x14ac:dyDescent="0.25">
      <c r="A104" s="1311" t="s">
        <v>12</v>
      </c>
      <c r="B104" s="1312"/>
      <c r="C104" s="1312"/>
      <c r="D104" s="1313"/>
      <c r="E104" s="883" t="s">
        <v>1020</v>
      </c>
      <c r="F104" s="883" t="s">
        <v>1161</v>
      </c>
      <c r="G104" s="883" t="s">
        <v>1162</v>
      </c>
    </row>
    <row r="105" spans="1:7" x14ac:dyDescent="0.2">
      <c r="A105" s="944"/>
      <c r="B105" s="1314" t="s">
        <v>1030</v>
      </c>
      <c r="C105" s="1315"/>
      <c r="D105" s="1316"/>
      <c r="E105" s="930">
        <v>0</v>
      </c>
      <c r="F105" s="930">
        <v>0</v>
      </c>
      <c r="G105" s="930">
        <v>0</v>
      </c>
    </row>
    <row r="106" spans="1:7" x14ac:dyDescent="0.2">
      <c r="A106" s="945"/>
      <c r="B106" s="1305" t="s">
        <v>1031</v>
      </c>
      <c r="C106" s="1306"/>
      <c r="D106" s="1307"/>
      <c r="E106" s="946">
        <v>0</v>
      </c>
      <c r="F106" s="946">
        <v>0</v>
      </c>
      <c r="G106" s="946">
        <v>0</v>
      </c>
    </row>
    <row r="107" spans="1:7" x14ac:dyDescent="0.2">
      <c r="A107" s="947"/>
      <c r="B107" s="1305" t="s">
        <v>1032</v>
      </c>
      <c r="C107" s="1306"/>
      <c r="D107" s="1307"/>
      <c r="E107" s="900">
        <v>0</v>
      </c>
      <c r="F107" s="900">
        <v>0</v>
      </c>
      <c r="G107" s="900">
        <v>0</v>
      </c>
    </row>
    <row r="108" spans="1:7" x14ac:dyDescent="0.2">
      <c r="A108" s="947"/>
      <c r="B108" s="1305" t="s">
        <v>1033</v>
      </c>
      <c r="C108" s="1306"/>
      <c r="D108" s="1307"/>
      <c r="E108" s="900">
        <v>0</v>
      </c>
      <c r="F108" s="900">
        <v>0</v>
      </c>
      <c r="G108" s="900">
        <v>0</v>
      </c>
    </row>
    <row r="109" spans="1:7" ht="13.5" customHeight="1" thickBot="1" x14ac:dyDescent="0.25">
      <c r="A109" s="948"/>
      <c r="B109" s="951" t="s">
        <v>1034</v>
      </c>
      <c r="C109" s="952"/>
      <c r="D109" s="953"/>
      <c r="E109" s="949">
        <v>0</v>
      </c>
      <c r="F109" s="949">
        <v>0</v>
      </c>
      <c r="G109" s="949">
        <v>0</v>
      </c>
    </row>
    <row r="112" spans="1:7" ht="15.75" customHeight="1" x14ac:dyDescent="0.2">
      <c r="A112" s="1317" t="s">
        <v>1035</v>
      </c>
      <c r="B112" s="1317"/>
      <c r="C112" s="1317"/>
      <c r="D112" s="1317"/>
      <c r="E112" s="1317"/>
      <c r="F112" s="1317"/>
      <c r="G112" s="1317"/>
    </row>
    <row r="113" spans="1:7" ht="13.5" thickBot="1" x14ac:dyDescent="0.25"/>
    <row r="114" spans="1:7" ht="26.25" thickBot="1" x14ac:dyDescent="0.25">
      <c r="A114" s="1311" t="s">
        <v>12</v>
      </c>
      <c r="B114" s="1312"/>
      <c r="C114" s="1312"/>
      <c r="D114" s="1313"/>
      <c r="E114" s="883" t="s">
        <v>1020</v>
      </c>
      <c r="F114" s="883" t="s">
        <v>1073</v>
      </c>
      <c r="G114" s="883" t="s">
        <v>1162</v>
      </c>
    </row>
    <row r="115" spans="1:7" x14ac:dyDescent="0.2">
      <c r="A115" s="944"/>
      <c r="B115" s="1314" t="s">
        <v>241</v>
      </c>
      <c r="C115" s="1315"/>
      <c r="D115" s="1316"/>
      <c r="E115" s="930">
        <v>0</v>
      </c>
      <c r="F115" s="930">
        <v>0</v>
      </c>
      <c r="G115" s="930">
        <v>0</v>
      </c>
    </row>
    <row r="116" spans="1:7" ht="13.5" thickBot="1" x14ac:dyDescent="0.25">
      <c r="A116" s="1302" t="s">
        <v>1034</v>
      </c>
      <c r="B116" s="1303"/>
      <c r="C116" s="1303"/>
      <c r="D116" s="1304"/>
      <c r="E116" s="949">
        <v>0</v>
      </c>
      <c r="F116" s="949">
        <v>0</v>
      </c>
      <c r="G116" s="949">
        <v>0</v>
      </c>
    </row>
  </sheetData>
  <mergeCells count="49">
    <mergeCell ref="A2:G2"/>
    <mergeCell ref="A1:G1"/>
    <mergeCell ref="A20:A39"/>
    <mergeCell ref="B20:B27"/>
    <mergeCell ref="C20:D20"/>
    <mergeCell ref="B28:B30"/>
    <mergeCell ref="B33:B35"/>
    <mergeCell ref="C33:D33"/>
    <mergeCell ref="B36:B38"/>
    <mergeCell ref="C36:D36"/>
    <mergeCell ref="B39:D39"/>
    <mergeCell ref="A4:D4"/>
    <mergeCell ref="A5:A19"/>
    <mergeCell ref="B5:B13"/>
    <mergeCell ref="C5:D5"/>
    <mergeCell ref="C16:D16"/>
    <mergeCell ref="B41:B53"/>
    <mergeCell ref="C41:D41"/>
    <mergeCell ref="B54:B56"/>
    <mergeCell ref="C54:D54"/>
    <mergeCell ref="B58:D58"/>
    <mergeCell ref="C17:D17"/>
    <mergeCell ref="B19:D19"/>
    <mergeCell ref="B97:D97"/>
    <mergeCell ref="A59:A88"/>
    <mergeCell ref="B59:B67"/>
    <mergeCell ref="C59:D59"/>
    <mergeCell ref="B68:B87"/>
    <mergeCell ref="C68:D68"/>
    <mergeCell ref="B88:D88"/>
    <mergeCell ref="A90:D90"/>
    <mergeCell ref="A94:D94"/>
    <mergeCell ref="B95:D95"/>
    <mergeCell ref="B96:D96"/>
    <mergeCell ref="A92:G92"/>
    <mergeCell ref="A40:A58"/>
    <mergeCell ref="C40:D40"/>
    <mergeCell ref="A116:D116"/>
    <mergeCell ref="B98:D98"/>
    <mergeCell ref="B99:D99"/>
    <mergeCell ref="A104:D104"/>
    <mergeCell ref="B105:D105"/>
    <mergeCell ref="B106:D106"/>
    <mergeCell ref="B107:D107"/>
    <mergeCell ref="B108:D108"/>
    <mergeCell ref="A114:D114"/>
    <mergeCell ref="B115:D115"/>
    <mergeCell ref="A102:G102"/>
    <mergeCell ref="A112:G112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58" orientation="portrait" verticalDpi="300" r:id="rId1"/>
  <headerFooter alignWithMargins="0">
    <oddHeader>&amp;R&amp;"Times New Roman CE,Félkövér dőlt"&amp;11 5. számú tájékoztató tábla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">
    <tabColor theme="5"/>
  </sheetPr>
  <dimension ref="A1:E142"/>
  <sheetViews>
    <sheetView view="pageLayout" topLeftCell="B1" zoomScaleNormal="120" zoomScaleSheetLayoutView="100" workbookViewId="0">
      <selection activeCell="F98" sqref="F98"/>
    </sheetView>
  </sheetViews>
  <sheetFormatPr defaultColWidth="9.33203125" defaultRowHeight="15.75" x14ac:dyDescent="0.25"/>
  <cols>
    <col min="1" max="1" width="9.6640625" style="418" bestFit="1" customWidth="1"/>
    <col min="2" max="2" width="84.83203125" style="418" customWidth="1"/>
    <col min="3" max="4" width="14.83203125" style="42" customWidth="1"/>
    <col min="5" max="16384" width="9.33203125" style="42"/>
  </cols>
  <sheetData>
    <row r="1" spans="1:4" ht="15.95" customHeight="1" x14ac:dyDescent="0.25">
      <c r="A1" s="1197" t="s">
        <v>882</v>
      </c>
      <c r="B1" s="1197"/>
      <c r="C1" s="1197"/>
      <c r="D1" s="1197"/>
    </row>
    <row r="2" spans="1:4" ht="15.95" customHeight="1" thickBot="1" x14ac:dyDescent="0.3">
      <c r="A2" s="1201" t="s">
        <v>99</v>
      </c>
      <c r="B2" s="1201"/>
      <c r="D2" s="330" t="s">
        <v>299</v>
      </c>
    </row>
    <row r="3" spans="1:4" ht="38.1" customHeight="1" thickBot="1" x14ac:dyDescent="0.3">
      <c r="A3" s="27" t="s">
        <v>17</v>
      </c>
      <c r="B3" s="28" t="s">
        <v>884</v>
      </c>
      <c r="C3" s="540" t="s">
        <v>1171</v>
      </c>
      <c r="D3" s="198" t="s">
        <v>1172</v>
      </c>
    </row>
    <row r="4" spans="1:4" s="43" customFormat="1" ht="12" customHeight="1" thickBot="1" x14ac:dyDescent="0.25">
      <c r="A4" s="37" t="s">
        <v>885</v>
      </c>
      <c r="B4" s="38" t="s">
        <v>886</v>
      </c>
      <c r="C4" s="835" t="s">
        <v>887</v>
      </c>
      <c r="D4" s="836" t="s">
        <v>888</v>
      </c>
    </row>
    <row r="5" spans="1:4" s="1" customFormat="1" ht="12" customHeight="1" thickBot="1" x14ac:dyDescent="0.25">
      <c r="A5" s="25" t="s">
        <v>885</v>
      </c>
      <c r="B5" s="24" t="s">
        <v>125</v>
      </c>
      <c r="C5" s="840">
        <f>+C6+C11+C20</f>
        <v>140084</v>
      </c>
      <c r="D5" s="817">
        <f>+D6+D11+D20</f>
        <v>140084</v>
      </c>
    </row>
    <row r="6" spans="1:4" s="1" customFormat="1" ht="12" customHeight="1" thickBot="1" x14ac:dyDescent="0.25">
      <c r="A6" s="23" t="s">
        <v>886</v>
      </c>
      <c r="B6" s="309" t="s">
        <v>374</v>
      </c>
      <c r="C6" s="578">
        <f>+C7+C8+C9+C10</f>
        <v>112300</v>
      </c>
      <c r="D6" s="618">
        <f>+D7+D8+D9+D10</f>
        <v>112300</v>
      </c>
    </row>
    <row r="7" spans="1:4" s="1" customFormat="1" ht="12" customHeight="1" x14ac:dyDescent="0.2">
      <c r="A7" s="16" t="s">
        <v>63</v>
      </c>
      <c r="B7" s="402" t="s">
        <v>928</v>
      </c>
      <c r="C7" s="581">
        <f>'1.2.sz.mell. _köt'!C7+'1.4.sz.mell._állig'!E7+'1.3.sz.mell._önk'!C6</f>
        <v>107000</v>
      </c>
      <c r="D7" s="725">
        <f>'1.2.sz.mell. _köt'!D7+'1.4.sz.mell._állig'!F7+'1.3.sz.mell._önk'!D6</f>
        <v>107000</v>
      </c>
    </row>
    <row r="8" spans="1:4" s="1" customFormat="1" ht="12" customHeight="1" x14ac:dyDescent="0.2">
      <c r="A8" s="16" t="s">
        <v>64</v>
      </c>
      <c r="B8" s="323" t="s">
        <v>33</v>
      </c>
      <c r="C8" s="581">
        <f>'1.2.sz.mell. _köt'!C8+'1.3.sz.mell._önk'!C8+'1.4.sz.mell._állig'!E8</f>
        <v>0</v>
      </c>
      <c r="D8" s="725">
        <f>'1.2.sz.mell. _köt'!D8+'1.3.sz.mell._önk'!D8+'1.4.sz.mell._állig'!F8</f>
        <v>0</v>
      </c>
    </row>
    <row r="9" spans="1:4" s="1" customFormat="1" ht="12" customHeight="1" x14ac:dyDescent="0.2">
      <c r="A9" s="16" t="s">
        <v>65</v>
      </c>
      <c r="B9" s="323" t="s">
        <v>126</v>
      </c>
      <c r="C9" s="581">
        <f>'1.2.sz.mell. _köt'!C9+'1.3.sz.mell._önk'!C9+'1.4.sz.mell._állig'!E9</f>
        <v>3100</v>
      </c>
      <c r="D9" s="725">
        <f>'1.2.sz.mell. _köt'!D9+'1.3.sz.mell._önk'!D9+'1.4.sz.mell._állig'!F9</f>
        <v>3100</v>
      </c>
    </row>
    <row r="10" spans="1:4" s="1" customFormat="1" ht="12" customHeight="1" thickBot="1" x14ac:dyDescent="0.25">
      <c r="A10" s="16" t="s">
        <v>66</v>
      </c>
      <c r="B10" s="403" t="s">
        <v>127</v>
      </c>
      <c r="C10" s="581">
        <f>'1.2.sz.mell. _köt'!C10+'1.3.sz.mell._önk'!C10+'1.4.sz.mell._állig'!E10</f>
        <v>2200</v>
      </c>
      <c r="D10" s="725">
        <f>'1.2.sz.mell. _köt'!D10+'1.3.sz.mell._önk'!D10+'1.4.sz.mell._állig'!F10</f>
        <v>2200</v>
      </c>
    </row>
    <row r="11" spans="1:4" s="1" customFormat="1" ht="12" customHeight="1" thickBot="1" x14ac:dyDescent="0.25">
      <c r="A11" s="23" t="s">
        <v>887</v>
      </c>
      <c r="B11" s="24" t="s">
        <v>128</v>
      </c>
      <c r="C11" s="578">
        <f>+C12+C13+C14+C15+C16+C17+C18+C19</f>
        <v>19284</v>
      </c>
      <c r="D11" s="618">
        <f>+D12+D13+D14+D15+D16+D17+D18+D19</f>
        <v>19284</v>
      </c>
    </row>
    <row r="12" spans="1:4" s="1" customFormat="1" ht="12" customHeight="1" x14ac:dyDescent="0.2">
      <c r="A12" s="20" t="s">
        <v>37</v>
      </c>
      <c r="B12" s="12" t="s">
        <v>133</v>
      </c>
      <c r="C12" s="581">
        <f>'1.2.sz.mell. _köt'!C12+'1.3.sz.mell._önk'!C12+'1.4.sz.mell._állig'!E12</f>
        <v>1530</v>
      </c>
      <c r="D12" s="725">
        <f>'1.2.sz.mell. _köt'!D12+'1.3.sz.mell._önk'!D12+'1.4.sz.mell._állig'!F12</f>
        <v>1530</v>
      </c>
    </row>
    <row r="13" spans="1:4" s="1" customFormat="1" ht="12" customHeight="1" x14ac:dyDescent="0.2">
      <c r="A13" s="16" t="s">
        <v>38</v>
      </c>
      <c r="B13" s="9" t="s">
        <v>134</v>
      </c>
      <c r="C13" s="581">
        <f>'1.2.sz.mell. _köt'!C13+'1.3.sz.mell._önk'!C13+'1.4.sz.mell._állig'!E13</f>
        <v>100</v>
      </c>
      <c r="D13" s="725">
        <f>'1.2.sz.mell. _köt'!D13+'1.3.sz.mell._önk'!D13+'1.4.sz.mell._állig'!F13</f>
        <v>100</v>
      </c>
    </row>
    <row r="14" spans="1:4" s="1" customFormat="1" ht="12" customHeight="1" x14ac:dyDescent="0.2">
      <c r="A14" s="16" t="s">
        <v>39</v>
      </c>
      <c r="B14" s="9" t="s">
        <v>135</v>
      </c>
      <c r="C14" s="581">
        <f>'1.2.sz.mell. _köt'!C14+'1.3.sz.mell._önk'!C14+'1.4.sz.mell._állig'!E14</f>
        <v>15033</v>
      </c>
      <c r="D14" s="725">
        <f>'1.2.sz.mell. _köt'!D14+'1.3.sz.mell._önk'!D14+'1.4.sz.mell._állig'!F14</f>
        <v>15033</v>
      </c>
    </row>
    <row r="15" spans="1:4" s="1" customFormat="1" ht="12" customHeight="1" x14ac:dyDescent="0.2">
      <c r="A15" s="16" t="s">
        <v>40</v>
      </c>
      <c r="B15" s="9" t="s">
        <v>136</v>
      </c>
      <c r="C15" s="581">
        <f>'1.2.sz.mell. _köt'!C15+'1.3.sz.mell._önk'!C15+'1.4.sz.mell._állig'!E15</f>
        <v>0</v>
      </c>
      <c r="D15" s="725">
        <f>'1.2.sz.mell. _köt'!D15+'1.3.sz.mell._önk'!D15+'1.4.sz.mell._állig'!F15</f>
        <v>0</v>
      </c>
    </row>
    <row r="16" spans="1:4" s="1" customFormat="1" ht="12" customHeight="1" x14ac:dyDescent="0.2">
      <c r="A16" s="15" t="s">
        <v>129</v>
      </c>
      <c r="B16" s="8" t="s">
        <v>137</v>
      </c>
      <c r="C16" s="581">
        <f>'1.2.sz.mell. _köt'!C16+'1.3.sz.mell._önk'!C16+'1.4.sz.mell._állig'!E16</f>
        <v>1869</v>
      </c>
      <c r="D16" s="725">
        <f>'1.2.sz.mell. _köt'!D16+'1.3.sz.mell._önk'!D16+'1.4.sz.mell._állig'!F16</f>
        <v>1869</v>
      </c>
    </row>
    <row r="17" spans="1:4" s="1" customFormat="1" ht="12" customHeight="1" x14ac:dyDescent="0.2">
      <c r="A17" s="16" t="s">
        <v>130</v>
      </c>
      <c r="B17" s="9" t="s">
        <v>239</v>
      </c>
      <c r="C17" s="581">
        <f>'1.2.sz.mell. _köt'!C17+'1.3.sz.mell._önk'!C17+'1.4.sz.mell._állig'!E17</f>
        <v>752</v>
      </c>
      <c r="D17" s="725">
        <f>'1.2.sz.mell. _köt'!D17+'1.3.sz.mell._önk'!D17+'1.4.sz.mell._állig'!F17</f>
        <v>752</v>
      </c>
    </row>
    <row r="18" spans="1:4" s="1" customFormat="1" ht="12" customHeight="1" x14ac:dyDescent="0.2">
      <c r="A18" s="16" t="s">
        <v>131</v>
      </c>
      <c r="B18" s="9" t="s">
        <v>139</v>
      </c>
      <c r="C18" s="581">
        <f>'1.2.sz.mell. _köt'!C18+'1.3.sz.mell._önk'!C18+'1.4.sz.mell._állig'!E18</f>
        <v>0</v>
      </c>
      <c r="D18" s="725">
        <f>'1.2.sz.mell. _köt'!D18+'1.3.sz.mell._önk'!D18+'1.4.sz.mell._állig'!F18</f>
        <v>0</v>
      </c>
    </row>
    <row r="19" spans="1:4" s="1" customFormat="1" ht="12" customHeight="1" thickBot="1" x14ac:dyDescent="0.25">
      <c r="A19" s="17" t="s">
        <v>132</v>
      </c>
      <c r="B19" s="10" t="s">
        <v>140</v>
      </c>
      <c r="C19" s="581">
        <f>'1.2.sz.mell. _köt'!C19+'1.3.sz.mell._önk'!C19+'1.4.sz.mell._állig'!E19</f>
        <v>0</v>
      </c>
      <c r="D19" s="725">
        <f>'1.2.sz.mell. _köt'!D19+'1.3.sz.mell._önk'!D19+'1.4.sz.mell._állig'!F19</f>
        <v>0</v>
      </c>
    </row>
    <row r="20" spans="1:4" s="1" customFormat="1" ht="12" customHeight="1" thickBot="1" x14ac:dyDescent="0.25">
      <c r="A20" s="23" t="s">
        <v>141</v>
      </c>
      <c r="B20" s="24" t="s">
        <v>240</v>
      </c>
      <c r="C20" s="1146">
        <f>'1.2.sz.mell. _köt'!C20+'1.3.sz.mell._önk'!C20+'1.4.sz.mell._állig'!E20</f>
        <v>8500</v>
      </c>
      <c r="D20" s="1147">
        <f>'1.2.sz.mell. _köt'!D20+'1.3.sz.mell._önk'!D20+'1.4.sz.mell._állig'!F20</f>
        <v>8500</v>
      </c>
    </row>
    <row r="21" spans="1:4" s="1" customFormat="1" ht="12" customHeight="1" thickBot="1" x14ac:dyDescent="0.25">
      <c r="A21" s="23" t="s">
        <v>889</v>
      </c>
      <c r="B21" s="24" t="s">
        <v>143</v>
      </c>
      <c r="C21" s="578">
        <f>+C22+C23+C24+C25+C26+C27+C28+C29</f>
        <v>211078</v>
      </c>
      <c r="D21" s="618">
        <f>+D22+D23+D24+D25+D26+D27+D28+D29</f>
        <v>215134</v>
      </c>
    </row>
    <row r="22" spans="1:4" s="1" customFormat="1" ht="12" customHeight="1" x14ac:dyDescent="0.2">
      <c r="A22" s="18" t="s">
        <v>41</v>
      </c>
      <c r="B22" s="11" t="s">
        <v>818</v>
      </c>
      <c r="C22" s="581">
        <f>'1.2.sz.mell. _köt'!C22+'1.3.sz.mell._önk'!C22+'1.4.sz.mell._állig'!E22</f>
        <v>211078</v>
      </c>
      <c r="D22" s="725">
        <f>'1.2.sz.mell. _köt'!D22+'1.3.sz.mell._önk'!D22+'1.4.sz.mell._állig'!F22</f>
        <v>211078</v>
      </c>
    </row>
    <row r="23" spans="1:4" s="1" customFormat="1" ht="12" customHeight="1" x14ac:dyDescent="0.2">
      <c r="A23" s="16" t="s">
        <v>42</v>
      </c>
      <c r="B23" s="9" t="s">
        <v>149</v>
      </c>
      <c r="C23" s="581">
        <f>'1.2.sz.mell. _köt'!C23+'1.3.sz.mell._önk'!C23+'1.4.sz.mell._állig'!E23</f>
        <v>0</v>
      </c>
      <c r="D23" s="725">
        <f>'1.2.sz.mell. _köt'!D23+'1.3.sz.mell._önk'!D23+'1.4.sz.mell._állig'!F23</f>
        <v>0</v>
      </c>
    </row>
    <row r="24" spans="1:4" s="1" customFormat="1" ht="12" customHeight="1" x14ac:dyDescent="0.2">
      <c r="A24" s="16" t="s">
        <v>43</v>
      </c>
      <c r="B24" s="9" t="s">
        <v>46</v>
      </c>
      <c r="C24" s="581">
        <f>'1.2.sz.mell. _köt'!C24+'1.3.sz.mell._önk'!C24+'1.4.sz.mell._állig'!E24</f>
        <v>0</v>
      </c>
      <c r="D24" s="725">
        <f>'1.2.sz.mell. _köt'!D24+'1.3.sz.mell._önk'!D24+'1.4.sz.mell._állig'!F24</f>
        <v>4056</v>
      </c>
    </row>
    <row r="25" spans="1:4" s="1" customFormat="1" ht="12" customHeight="1" x14ac:dyDescent="0.2">
      <c r="A25" s="19" t="s">
        <v>144</v>
      </c>
      <c r="B25" s="9" t="s">
        <v>150</v>
      </c>
      <c r="C25" s="581">
        <f>'1.2.sz.mell. _köt'!C25+'1.3.sz.mell._önk'!C25+'1.4.sz.mell._állig'!E25</f>
        <v>0</v>
      </c>
      <c r="D25" s="725">
        <f>'1.2.sz.mell. _köt'!D25+'1.3.sz.mell._önk'!D25+'1.4.sz.mell._állig'!F25</f>
        <v>0</v>
      </c>
    </row>
    <row r="26" spans="1:4" s="1" customFormat="1" ht="12" customHeight="1" x14ac:dyDescent="0.2">
      <c r="A26" s="19" t="s">
        <v>145</v>
      </c>
      <c r="B26" s="9" t="s">
        <v>151</v>
      </c>
      <c r="C26" s="581">
        <f>'1.2.sz.mell. _köt'!C26+'1.3.sz.mell._önk'!C26+'1.4.sz.mell._állig'!E26</f>
        <v>0</v>
      </c>
      <c r="D26" s="725">
        <f>'1.2.sz.mell. _köt'!D26+'1.3.sz.mell._önk'!D26+'1.4.sz.mell._állig'!F26</f>
        <v>0</v>
      </c>
    </row>
    <row r="27" spans="1:4" s="1" customFormat="1" ht="12" customHeight="1" x14ac:dyDescent="0.2">
      <c r="A27" s="16" t="s">
        <v>146</v>
      </c>
      <c r="B27" s="9" t="s">
        <v>152</v>
      </c>
      <c r="C27" s="581">
        <f>'1.2.sz.mell. _köt'!C27+'1.3.sz.mell._önk'!C27+'1.4.sz.mell._állig'!E27</f>
        <v>0</v>
      </c>
      <c r="D27" s="725">
        <f>'1.2.sz.mell. _köt'!D27+'1.3.sz.mell._önk'!D27+'1.4.sz.mell._állig'!F27</f>
        <v>0</v>
      </c>
    </row>
    <row r="28" spans="1:4" s="1" customFormat="1" ht="12" customHeight="1" x14ac:dyDescent="0.2">
      <c r="A28" s="16" t="s">
        <v>147</v>
      </c>
      <c r="B28" s="9" t="s">
        <v>241</v>
      </c>
      <c r="C28" s="581">
        <f>'1.2.sz.mell. _köt'!C28+'1.3.sz.mell._önk'!C28+'1.4.sz.mell._állig'!E28</f>
        <v>0</v>
      </c>
      <c r="D28" s="725">
        <f>'1.2.sz.mell. _köt'!D28+'1.3.sz.mell._önk'!D28+'1.4.sz.mell._állig'!F28</f>
        <v>0</v>
      </c>
    </row>
    <row r="29" spans="1:4" s="1" customFormat="1" ht="12" customHeight="1" thickBot="1" x14ac:dyDescent="0.25">
      <c r="A29" s="16" t="s">
        <v>148</v>
      </c>
      <c r="B29" s="14" t="s">
        <v>153</v>
      </c>
      <c r="C29" s="581">
        <f>'1.2.sz.mell. _köt'!C29+'1.3.sz.mell._önk'!C29+'1.4.sz.mell._állig'!E29</f>
        <v>0</v>
      </c>
      <c r="D29" s="725">
        <f>'1.2.sz.mell. _köt'!D29+'1.3.sz.mell._önk'!D29+'1.4.sz.mell._állig'!F29</f>
        <v>0</v>
      </c>
    </row>
    <row r="30" spans="1:4" s="1" customFormat="1" ht="12" customHeight="1" thickBot="1" x14ac:dyDescent="0.25">
      <c r="A30" s="302" t="s">
        <v>890</v>
      </c>
      <c r="B30" s="24" t="s">
        <v>375</v>
      </c>
      <c r="C30" s="578">
        <f>+C31+C37</f>
        <v>22228</v>
      </c>
      <c r="D30" s="618">
        <f>+D31+D37</f>
        <v>23409</v>
      </c>
    </row>
    <row r="31" spans="1:4" s="1" customFormat="1" ht="12" customHeight="1" x14ac:dyDescent="0.2">
      <c r="A31" s="303" t="s">
        <v>44</v>
      </c>
      <c r="B31" s="404" t="s">
        <v>376</v>
      </c>
      <c r="C31" s="584">
        <f>+C32+C33+C34+C35+C36</f>
        <v>8228</v>
      </c>
      <c r="D31" s="1126">
        <f>+D32+D33+D34+D35+D36</f>
        <v>9409</v>
      </c>
    </row>
    <row r="32" spans="1:4" s="1" customFormat="1" ht="12" customHeight="1" x14ac:dyDescent="0.2">
      <c r="A32" s="304" t="s">
        <v>47</v>
      </c>
      <c r="B32" s="310" t="s">
        <v>242</v>
      </c>
      <c r="C32" s="581">
        <f>'1.2.sz.mell. _köt'!C32+'1.3.sz.mell._önk'!C32+'1.4.sz.mell._állig'!E32</f>
        <v>5604</v>
      </c>
      <c r="D32" s="725">
        <f>'1.2.sz.mell. _köt'!D32+'1.3.sz.mell._önk'!D32+'1.4.sz.mell._állig'!F32</f>
        <v>5604</v>
      </c>
    </row>
    <row r="33" spans="1:4" s="1" customFormat="1" ht="12" customHeight="1" x14ac:dyDescent="0.2">
      <c r="A33" s="304" t="s">
        <v>48</v>
      </c>
      <c r="B33" s="310" t="s">
        <v>243</v>
      </c>
      <c r="C33" s="581">
        <f>'1.2.sz.mell. _köt'!C33+'1.3.sz.mell._önk'!C33+'1.4.sz.mell._állig'!E33</f>
        <v>0</v>
      </c>
      <c r="D33" s="725">
        <f>'1.2.sz.mell. _köt'!D33+'1.3.sz.mell._önk'!D33+'1.4.sz.mell._állig'!F33</f>
        <v>0</v>
      </c>
    </row>
    <row r="34" spans="1:4" s="1" customFormat="1" ht="12" customHeight="1" x14ac:dyDescent="0.2">
      <c r="A34" s="304" t="s">
        <v>49</v>
      </c>
      <c r="B34" s="310" t="s">
        <v>244</v>
      </c>
      <c r="C34" s="581">
        <f>'1.2.sz.mell. _köt'!C34+'1.3.sz.mell._önk'!C34+'1.4.sz.mell._állig'!E34</f>
        <v>0</v>
      </c>
      <c r="D34" s="725">
        <f>'1.2.sz.mell. _köt'!D34+'1.3.sz.mell._önk'!D34+'1.4.sz.mell._állig'!F34</f>
        <v>0</v>
      </c>
    </row>
    <row r="35" spans="1:4" s="1" customFormat="1" ht="12" customHeight="1" x14ac:dyDescent="0.2">
      <c r="A35" s="304" t="s">
        <v>50</v>
      </c>
      <c r="B35" s="310" t="s">
        <v>245</v>
      </c>
      <c r="C35" s="581">
        <f>'1.2.sz.mell. _köt'!C35+'1.3.sz.mell._önk'!C35+'1.4.sz.mell._állig'!E35</f>
        <v>0</v>
      </c>
      <c r="D35" s="725">
        <f>'1.2.sz.mell. _köt'!D35+'1.3.sz.mell._önk'!D35+'1.4.sz.mell._állig'!F35</f>
        <v>0</v>
      </c>
    </row>
    <row r="36" spans="1:4" s="1" customFormat="1" ht="12" customHeight="1" x14ac:dyDescent="0.2">
      <c r="A36" s="304" t="s">
        <v>154</v>
      </c>
      <c r="B36" s="310" t="s">
        <v>377</v>
      </c>
      <c r="C36" s="581">
        <f>'1.2.sz.mell. _köt'!C36+'1.3.sz.mell._önk'!C36+'1.4.sz.mell._állig'!E36</f>
        <v>2624</v>
      </c>
      <c r="D36" s="725">
        <f>'1.2.sz.mell. _köt'!D36+'1.3.sz.mell._önk'!D36+'1.4.sz.mell._állig'!F36</f>
        <v>3805</v>
      </c>
    </row>
    <row r="37" spans="1:4" s="1" customFormat="1" ht="12" customHeight="1" x14ac:dyDescent="0.2">
      <c r="A37" s="304" t="s">
        <v>45</v>
      </c>
      <c r="B37" s="311" t="s">
        <v>378</v>
      </c>
      <c r="C37" s="586">
        <f>+C38+C39+C40+C41+C42</f>
        <v>14000</v>
      </c>
      <c r="D37" s="1127">
        <f>+D38+D39+D40+D41+D42</f>
        <v>14000</v>
      </c>
    </row>
    <row r="38" spans="1:4" s="1" customFormat="1" ht="12" customHeight="1" x14ac:dyDescent="0.2">
      <c r="A38" s="304" t="s">
        <v>53</v>
      </c>
      <c r="B38" s="310" t="s">
        <v>242</v>
      </c>
      <c r="C38" s="581">
        <f>'1.2.sz.mell. _köt'!C38+'1.3.sz.mell._önk'!C38+'1.4.sz.mell._állig'!E38</f>
        <v>0</v>
      </c>
      <c r="D38" s="725">
        <f>'1.2.sz.mell. _köt'!D38+'1.3.sz.mell._önk'!D38+'1.4.sz.mell._állig'!F38</f>
        <v>0</v>
      </c>
    </row>
    <row r="39" spans="1:4" s="1" customFormat="1" ht="12" customHeight="1" x14ac:dyDescent="0.2">
      <c r="A39" s="304" t="s">
        <v>54</v>
      </c>
      <c r="B39" s="310" t="s">
        <v>243</v>
      </c>
      <c r="C39" s="581">
        <f>'1.2.sz.mell. _köt'!C39+'1.3.sz.mell._önk'!C39+'1.4.sz.mell._állig'!E39</f>
        <v>0</v>
      </c>
      <c r="D39" s="725">
        <f>'1.2.sz.mell. _köt'!D39+'1.3.sz.mell._önk'!D39+'1.4.sz.mell._állig'!F39</f>
        <v>0</v>
      </c>
    </row>
    <row r="40" spans="1:4" s="1" customFormat="1" ht="12" customHeight="1" x14ac:dyDescent="0.2">
      <c r="A40" s="304" t="s">
        <v>55</v>
      </c>
      <c r="B40" s="310" t="s">
        <v>244</v>
      </c>
      <c r="C40" s="581">
        <f>'1.2.sz.mell. _köt'!C40+'1.3.sz.mell._önk'!C40+'1.4.sz.mell._állig'!E40</f>
        <v>14000</v>
      </c>
      <c r="D40" s="725">
        <f>'1.2.sz.mell. _köt'!D40+'1.3.sz.mell._önk'!D40+'1.4.sz.mell._állig'!F40</f>
        <v>14000</v>
      </c>
    </row>
    <row r="41" spans="1:4" s="1" customFormat="1" ht="12" customHeight="1" x14ac:dyDescent="0.2">
      <c r="A41" s="304" t="s">
        <v>56</v>
      </c>
      <c r="B41" s="312" t="s">
        <v>245</v>
      </c>
      <c r="C41" s="581">
        <f>'1.2.sz.mell. _köt'!C41+'1.3.sz.mell._önk'!C41+'1.4.sz.mell._állig'!E41</f>
        <v>0</v>
      </c>
      <c r="D41" s="725">
        <f>'1.2.sz.mell. _köt'!D41+'1.3.sz.mell._önk'!D41+'1.4.sz.mell._állig'!F41</f>
        <v>0</v>
      </c>
    </row>
    <row r="42" spans="1:4" s="1" customFormat="1" ht="12" customHeight="1" thickBot="1" x14ac:dyDescent="0.25">
      <c r="A42" s="305" t="s">
        <v>155</v>
      </c>
      <c r="B42" s="313" t="s">
        <v>379</v>
      </c>
      <c r="C42" s="581">
        <f>'1.2.sz.mell. _köt'!C42+'1.3.sz.mell._önk'!C42+'1.4.sz.mell._állig'!E42</f>
        <v>0</v>
      </c>
      <c r="D42" s="725">
        <f>'1.2.sz.mell. _köt'!D42+'1.3.sz.mell._önk'!D42+'1.4.sz.mell._állig'!F42</f>
        <v>0</v>
      </c>
    </row>
    <row r="43" spans="1:4" s="1" customFormat="1" ht="12" customHeight="1" thickBot="1" x14ac:dyDescent="0.25">
      <c r="A43" s="23" t="s">
        <v>156</v>
      </c>
      <c r="B43" s="405" t="s">
        <v>246</v>
      </c>
      <c r="C43" s="578">
        <f>+C44+C45</f>
        <v>1500</v>
      </c>
      <c r="D43" s="618">
        <f>+D44+D45</f>
        <v>1500</v>
      </c>
    </row>
    <row r="44" spans="1:4" s="1" customFormat="1" ht="12" customHeight="1" x14ac:dyDescent="0.2">
      <c r="A44" s="18" t="s">
        <v>51</v>
      </c>
      <c r="B44" s="323" t="s">
        <v>247</v>
      </c>
      <c r="C44" s="581"/>
      <c r="D44" s="725"/>
    </row>
    <row r="45" spans="1:4" s="1" customFormat="1" ht="12" customHeight="1" thickBot="1" x14ac:dyDescent="0.25">
      <c r="A45" s="15" t="s">
        <v>52</v>
      </c>
      <c r="B45" s="318" t="s">
        <v>251</v>
      </c>
      <c r="C45" s="581">
        <f>'8. sz. mell'!D48</f>
        <v>1500</v>
      </c>
      <c r="D45" s="725">
        <f>'8. sz. mell'!E48</f>
        <v>1500</v>
      </c>
    </row>
    <row r="46" spans="1:4" s="1" customFormat="1" ht="12" customHeight="1" thickBot="1" x14ac:dyDescent="0.25">
      <c r="A46" s="23" t="s">
        <v>892</v>
      </c>
      <c r="B46" s="405" t="s">
        <v>250</v>
      </c>
      <c r="C46" s="578">
        <f>+C47+C48+C49</f>
        <v>414</v>
      </c>
      <c r="D46" s="618">
        <f>+D47+D48+D49</f>
        <v>414</v>
      </c>
    </row>
    <row r="47" spans="1:4" s="1" customFormat="1" ht="12" customHeight="1" x14ac:dyDescent="0.2">
      <c r="A47" s="18" t="s">
        <v>159</v>
      </c>
      <c r="B47" s="323" t="s">
        <v>157</v>
      </c>
      <c r="C47" s="581">
        <f>'8. sz. mell'!D50</f>
        <v>414</v>
      </c>
      <c r="D47" s="725">
        <f>'8. sz. mell'!E50</f>
        <v>414</v>
      </c>
    </row>
    <row r="48" spans="1:4" s="1" customFormat="1" ht="12" customHeight="1" x14ac:dyDescent="0.2">
      <c r="A48" s="16" t="s">
        <v>160</v>
      </c>
      <c r="B48" s="310" t="s">
        <v>943</v>
      </c>
      <c r="C48" s="581">
        <f>'1.2.sz.mell. _köt'!C48+'1.3.sz.mell._önk'!C48+'1.4.sz.mell._állig'!E48</f>
        <v>0</v>
      </c>
      <c r="D48" s="725">
        <f>'1.2.sz.mell. _köt'!D48+'1.3.sz.mell._önk'!D48+'1.4.sz.mell._állig'!F48</f>
        <v>0</v>
      </c>
    </row>
    <row r="49" spans="1:4" s="1" customFormat="1" ht="12" customHeight="1" thickBot="1" x14ac:dyDescent="0.25">
      <c r="A49" s="15" t="s">
        <v>308</v>
      </c>
      <c r="B49" s="318" t="s">
        <v>248</v>
      </c>
      <c r="C49" s="581"/>
      <c r="D49" s="725"/>
    </row>
    <row r="50" spans="1:4" s="1" customFormat="1" ht="17.25" customHeight="1" thickBot="1" x14ac:dyDescent="0.25">
      <c r="A50" s="23" t="s">
        <v>161</v>
      </c>
      <c r="B50" s="406" t="s">
        <v>249</v>
      </c>
      <c r="C50" s="1146"/>
      <c r="D50" s="1147"/>
    </row>
    <row r="51" spans="1:4" s="1" customFormat="1" ht="12" customHeight="1" thickBot="1" x14ac:dyDescent="0.25">
      <c r="A51" s="23" t="s">
        <v>894</v>
      </c>
      <c r="B51" s="26" t="s">
        <v>162</v>
      </c>
      <c r="C51" s="1119">
        <f>+C6+C11+C20+C21+C30+C43+C46+C50</f>
        <v>375304</v>
      </c>
      <c r="D51" s="1131">
        <f>+D6+D11+D20+D21+D30+D43+D46+D50</f>
        <v>380541</v>
      </c>
    </row>
    <row r="52" spans="1:4" s="1" customFormat="1" ht="12" customHeight="1" thickBot="1" x14ac:dyDescent="0.25">
      <c r="A52" s="314" t="s">
        <v>895</v>
      </c>
      <c r="B52" s="309" t="s">
        <v>252</v>
      </c>
      <c r="C52" s="846">
        <f>C53+C59</f>
        <v>39200</v>
      </c>
      <c r="D52" s="1132">
        <f>D53+D59</f>
        <v>206137</v>
      </c>
    </row>
    <row r="53" spans="1:4" s="1" customFormat="1" ht="12" customHeight="1" x14ac:dyDescent="0.2">
      <c r="A53" s="407" t="s">
        <v>92</v>
      </c>
      <c r="B53" s="404" t="s">
        <v>337</v>
      </c>
      <c r="C53" s="584">
        <f>C54+C59</f>
        <v>39200</v>
      </c>
      <c r="D53" s="1126">
        <f>D54+D59</f>
        <v>206137</v>
      </c>
    </row>
    <row r="54" spans="1:4" s="1" customFormat="1" ht="12" customHeight="1" x14ac:dyDescent="0.2">
      <c r="A54" s="315" t="s">
        <v>268</v>
      </c>
      <c r="B54" s="310" t="s">
        <v>254</v>
      </c>
      <c r="C54" s="581">
        <f>'8. sz. mell'!D56</f>
        <v>39200</v>
      </c>
      <c r="D54" s="725">
        <f>'1.2.sz.mell. _köt'!D54</f>
        <v>206137</v>
      </c>
    </row>
    <row r="55" spans="1:4" s="1" customFormat="1" ht="12" customHeight="1" x14ac:dyDescent="0.2">
      <c r="A55" s="315" t="s">
        <v>269</v>
      </c>
      <c r="B55" s="310" t="s">
        <v>255</v>
      </c>
      <c r="C55" s="581"/>
      <c r="D55" s="725"/>
    </row>
    <row r="56" spans="1:4" s="1" customFormat="1" ht="12" customHeight="1" x14ac:dyDescent="0.2">
      <c r="A56" s="315" t="s">
        <v>270</v>
      </c>
      <c r="B56" s="310" t="s">
        <v>256</v>
      </c>
      <c r="C56" s="581"/>
      <c r="D56" s="725"/>
    </row>
    <row r="57" spans="1:4" s="1" customFormat="1" ht="12" customHeight="1" x14ac:dyDescent="0.2">
      <c r="A57" s="315" t="s">
        <v>271</v>
      </c>
      <c r="B57" s="310" t="s">
        <v>257</v>
      </c>
      <c r="C57" s="581"/>
      <c r="D57" s="725"/>
    </row>
    <row r="58" spans="1:4" s="1" customFormat="1" ht="12" customHeight="1" x14ac:dyDescent="0.2">
      <c r="A58" s="315" t="s">
        <v>272</v>
      </c>
      <c r="B58" s="310" t="s">
        <v>258</v>
      </c>
      <c r="C58" s="581"/>
      <c r="D58" s="725"/>
    </row>
    <row r="59" spans="1:4" s="1" customFormat="1" ht="12" customHeight="1" x14ac:dyDescent="0.2">
      <c r="A59" s="316" t="s">
        <v>93</v>
      </c>
      <c r="B59" s="311" t="s">
        <v>336</v>
      </c>
      <c r="C59" s="586"/>
      <c r="D59" s="1127"/>
    </row>
    <row r="60" spans="1:4" s="1" customFormat="1" ht="12" customHeight="1" x14ac:dyDescent="0.2">
      <c r="A60" s="315" t="s">
        <v>273</v>
      </c>
      <c r="B60" s="310" t="s">
        <v>260</v>
      </c>
      <c r="C60" s="581"/>
      <c r="D60" s="725"/>
    </row>
    <row r="61" spans="1:4" s="1" customFormat="1" ht="12" customHeight="1" x14ac:dyDescent="0.2">
      <c r="A61" s="315" t="s">
        <v>274</v>
      </c>
      <c r="B61" s="310" t="s">
        <v>261</v>
      </c>
      <c r="C61" s="581"/>
      <c r="D61" s="725"/>
    </row>
    <row r="62" spans="1:4" s="1" customFormat="1" ht="12" customHeight="1" x14ac:dyDescent="0.2">
      <c r="A62" s="315" t="s">
        <v>275</v>
      </c>
      <c r="B62" s="310" t="s">
        <v>262</v>
      </c>
      <c r="C62" s="581"/>
      <c r="D62" s="725"/>
    </row>
    <row r="63" spans="1:4" s="1" customFormat="1" ht="12" customHeight="1" x14ac:dyDescent="0.2">
      <c r="A63" s="315" t="s">
        <v>276</v>
      </c>
      <c r="B63" s="310" t="s">
        <v>263</v>
      </c>
      <c r="C63" s="581"/>
      <c r="D63" s="725"/>
    </row>
    <row r="64" spans="1:4" s="1" customFormat="1" ht="12" customHeight="1" thickBot="1" x14ac:dyDescent="0.25">
      <c r="A64" s="317" t="s">
        <v>277</v>
      </c>
      <c r="B64" s="318" t="s">
        <v>264</v>
      </c>
      <c r="C64" s="581"/>
      <c r="D64" s="725"/>
    </row>
    <row r="65" spans="1:4" s="1" customFormat="1" ht="12" customHeight="1" thickBot="1" x14ac:dyDescent="0.25">
      <c r="A65" s="319" t="s">
        <v>896</v>
      </c>
      <c r="B65" s="408" t="s">
        <v>334</v>
      </c>
      <c r="C65" s="846">
        <f>+C51+C52</f>
        <v>414504</v>
      </c>
      <c r="D65" s="1132">
        <f>+D51+D52</f>
        <v>586678</v>
      </c>
    </row>
    <row r="66" spans="1:4" s="1" customFormat="1" ht="13.5" customHeight="1" thickBot="1" x14ac:dyDescent="0.25">
      <c r="A66" s="320" t="s">
        <v>897</v>
      </c>
      <c r="B66" s="409" t="s">
        <v>266</v>
      </c>
      <c r="C66" s="581"/>
      <c r="D66" s="725"/>
    </row>
    <row r="67" spans="1:4" s="1" customFormat="1" ht="12" customHeight="1" thickBot="1" x14ac:dyDescent="0.25">
      <c r="A67" s="319" t="s">
        <v>898</v>
      </c>
      <c r="B67" s="408" t="s">
        <v>335</v>
      </c>
      <c r="C67" s="846">
        <f>+C65+C66</f>
        <v>414504</v>
      </c>
      <c r="D67" s="1132">
        <f>+D65+D66</f>
        <v>586678</v>
      </c>
    </row>
    <row r="68" spans="1:4" s="1" customFormat="1" ht="83.25" customHeight="1" x14ac:dyDescent="0.2">
      <c r="A68" s="6"/>
      <c r="B68" s="7"/>
      <c r="C68" s="594"/>
    </row>
    <row r="69" spans="1:4" ht="16.5" customHeight="1" x14ac:dyDescent="0.25">
      <c r="A69" s="1197" t="s">
        <v>914</v>
      </c>
      <c r="B69" s="1197"/>
      <c r="C69" s="1197"/>
      <c r="D69" s="1197"/>
    </row>
    <row r="70" spans="1:4" s="332" customFormat="1" ht="16.5" customHeight="1" thickBot="1" x14ac:dyDescent="0.3">
      <c r="A70" s="1202" t="s">
        <v>100</v>
      </c>
      <c r="B70" s="1202"/>
      <c r="D70" s="140" t="s">
        <v>299</v>
      </c>
    </row>
    <row r="71" spans="1:4" ht="38.1" customHeight="1" thickBot="1" x14ac:dyDescent="0.3">
      <c r="A71" s="27" t="s">
        <v>883</v>
      </c>
      <c r="B71" s="28" t="s">
        <v>915</v>
      </c>
      <c r="C71" s="540" t="s">
        <v>1171</v>
      </c>
      <c r="D71" s="198" t="s">
        <v>1172</v>
      </c>
    </row>
    <row r="72" spans="1:4" s="43" customFormat="1" ht="12" customHeight="1" thickBot="1" x14ac:dyDescent="0.25">
      <c r="A72" s="37">
        <v>1</v>
      </c>
      <c r="B72" s="38">
        <v>2</v>
      </c>
      <c r="C72" s="835"/>
      <c r="D72" s="836"/>
    </row>
    <row r="73" spans="1:4" ht="12" customHeight="1" thickBot="1" x14ac:dyDescent="0.3">
      <c r="A73" s="25" t="s">
        <v>885</v>
      </c>
      <c r="B73" s="35" t="s">
        <v>163</v>
      </c>
      <c r="C73" s="840">
        <f>+C74+C75+C76+C77+C78</f>
        <v>353902</v>
      </c>
      <c r="D73" s="817">
        <f>+D74+D75+D76+D77+D78</f>
        <v>329839</v>
      </c>
    </row>
    <row r="74" spans="1:4" ht="12" customHeight="1" x14ac:dyDescent="0.25">
      <c r="A74" s="20" t="s">
        <v>57</v>
      </c>
      <c r="B74" s="12" t="s">
        <v>916</v>
      </c>
      <c r="C74" s="1116">
        <f>'1.2.sz.mell. _köt'!C74+'1.3.sz.mell._önk'!C74+'1.4.sz.mell._állig'!E74</f>
        <v>155321</v>
      </c>
      <c r="D74" s="724">
        <f>'1.2.sz.mell. _köt'!D74+'1.3.sz.mell._önk'!D74+'1.4.sz.mell._állig'!F74</f>
        <v>156667</v>
      </c>
    </row>
    <row r="75" spans="1:4" ht="12" customHeight="1" x14ac:dyDescent="0.25">
      <c r="A75" s="16" t="s">
        <v>58</v>
      </c>
      <c r="B75" s="9" t="s">
        <v>164</v>
      </c>
      <c r="C75" s="581">
        <f>'1.2.sz.mell. _köt'!C75+'1.3.sz.mell._önk'!C75+'1.4.sz.mell._állig'!E75</f>
        <v>34243</v>
      </c>
      <c r="D75" s="725">
        <f>'1.2.sz.mell. _köt'!D75+'1.3.sz.mell._önk'!D75+'1.4.sz.mell._állig'!F75</f>
        <v>34453</v>
      </c>
    </row>
    <row r="76" spans="1:4" ht="12" customHeight="1" x14ac:dyDescent="0.25">
      <c r="A76" s="16" t="s">
        <v>59</v>
      </c>
      <c r="B76" s="9" t="s">
        <v>88</v>
      </c>
      <c r="C76" s="604">
        <f>'1.2.sz.mell. _köt'!C76+'1.3.sz.mell._önk'!C76+'1.4.sz.mell._állig'!E76</f>
        <v>143031</v>
      </c>
      <c r="D76" s="847">
        <f>'1.2.sz.mell. _köt'!D76+'1.3.sz.mell._önk'!D76+'1.4.sz.mell._állig'!F76</f>
        <v>97196</v>
      </c>
    </row>
    <row r="77" spans="1:4" ht="12" customHeight="1" x14ac:dyDescent="0.25">
      <c r="A77" s="16" t="s">
        <v>60</v>
      </c>
      <c r="B77" s="13" t="s">
        <v>165</v>
      </c>
      <c r="C77" s="604">
        <f>'1.2.sz.mell. _köt'!C77+'1.3.sz.mell._önk'!C77+'1.4.sz.mell._állig'!E77</f>
        <v>17587</v>
      </c>
      <c r="D77" s="847">
        <f>'1.2.sz.mell. _köt'!D77+'1.3.sz.mell._önk'!D77+'1.4.sz.mell._állig'!F77</f>
        <v>17587</v>
      </c>
    </row>
    <row r="78" spans="1:4" ht="12" customHeight="1" x14ac:dyDescent="0.25">
      <c r="A78" s="16" t="s">
        <v>71</v>
      </c>
      <c r="B78" s="22" t="s">
        <v>166</v>
      </c>
      <c r="C78" s="604">
        <f>'1.2.sz.mell. _köt'!C78+'1.3.sz.mell._önk'!C78+'1.4.sz.mell._állig'!E78</f>
        <v>3720</v>
      </c>
      <c r="D78" s="847">
        <f>'1.2.sz.mell. _köt'!D78+'1.3.sz.mell._önk'!D78+'1.4.sz.mell._állig'!F78</f>
        <v>23936</v>
      </c>
    </row>
    <row r="79" spans="1:4" ht="12" customHeight="1" x14ac:dyDescent="0.25">
      <c r="A79" s="16" t="s">
        <v>61</v>
      </c>
      <c r="B79" s="9" t="s">
        <v>188</v>
      </c>
      <c r="C79" s="604">
        <f>'1.2.sz.mell. _köt'!C79+'1.3.sz.mell._önk'!C79+'1.4.sz.mell._állig'!E79</f>
        <v>0</v>
      </c>
      <c r="D79" s="847">
        <f>'1.2.sz.mell. _köt'!D79+'1.3.sz.mell._önk'!D79+'1.4.sz.mell._állig'!F79</f>
        <v>0</v>
      </c>
    </row>
    <row r="80" spans="1:4" ht="12" customHeight="1" x14ac:dyDescent="0.25">
      <c r="A80" s="16" t="s">
        <v>62</v>
      </c>
      <c r="B80" s="143" t="s">
        <v>189</v>
      </c>
      <c r="C80" s="604">
        <f>'1.2.sz.mell. _köt'!C80+'1.3.sz.mell._önk'!C80+'1.4.sz.mell._állig'!E80</f>
        <v>0</v>
      </c>
      <c r="D80" s="847">
        <f>'1.2.sz.mell. _köt'!D80+'1.3.sz.mell._önk'!D80+'1.4.sz.mell._állig'!F80</f>
        <v>0</v>
      </c>
    </row>
    <row r="81" spans="1:4" ht="12" customHeight="1" x14ac:dyDescent="0.25">
      <c r="A81" s="16" t="s">
        <v>72</v>
      </c>
      <c r="B81" s="143" t="s">
        <v>278</v>
      </c>
      <c r="C81" s="604">
        <f>'1.2.sz.mell. _köt'!C81+'1.3.sz.mell._önk'!C81+'1.4.sz.mell._állig'!E81</f>
        <v>500</v>
      </c>
      <c r="D81" s="847">
        <f>'1.2.sz.mell. _köt'!D81+'1.3.sz.mell._önk'!D81+'1.4.sz.mell._állig'!F81</f>
        <v>500</v>
      </c>
    </row>
    <row r="82" spans="1:4" ht="12" customHeight="1" x14ac:dyDescent="0.25">
      <c r="A82" s="16" t="s">
        <v>73</v>
      </c>
      <c r="B82" s="144" t="s">
        <v>190</v>
      </c>
      <c r="C82" s="604">
        <f>'1.2.sz.mell. _köt'!C82+'1.3.sz.mell._önk'!C81+'1.3.sz.mell._önk'!C82</f>
        <v>3220</v>
      </c>
      <c r="D82" s="847">
        <f>'1.2.sz.mell. _köt'!D82+'1.3.sz.mell._önk'!D81</f>
        <v>2220</v>
      </c>
    </row>
    <row r="83" spans="1:4" ht="12" customHeight="1" x14ac:dyDescent="0.25">
      <c r="A83" s="15" t="s">
        <v>74</v>
      </c>
      <c r="B83" s="145" t="s">
        <v>191</v>
      </c>
      <c r="C83" s="604"/>
      <c r="D83" s="847">
        <f>'1.2.sz.mell. _köt'!D83</f>
        <v>1737</v>
      </c>
    </row>
    <row r="84" spans="1:4" ht="12" customHeight="1" x14ac:dyDescent="0.25">
      <c r="A84" s="16" t="s">
        <v>75</v>
      </c>
      <c r="B84" s="145" t="s">
        <v>192</v>
      </c>
      <c r="C84" s="604">
        <f>'1.2.sz.mell. _köt'!C84+'1.3.sz.mell._önk'!C84+'1.4.sz.mell._állig'!E84</f>
        <v>0</v>
      </c>
      <c r="D84" s="847">
        <f>'1.2.sz.mell. _köt'!D84+'1.3.sz.mell._önk'!D84+'1.4.sz.mell._állig'!F84</f>
        <v>0</v>
      </c>
    </row>
    <row r="85" spans="1:4" ht="12" customHeight="1" thickBot="1" x14ac:dyDescent="0.3">
      <c r="A85" s="21" t="s">
        <v>77</v>
      </c>
      <c r="B85" s="146" t="s">
        <v>193</v>
      </c>
      <c r="C85" s="1148">
        <f>'1.2.sz.mell. _köt'!C85+'1.3.sz.mell._önk'!C85+'1.4.sz.mell._állig'!E85</f>
        <v>0</v>
      </c>
      <c r="D85" s="848">
        <f>'1.2.sz.mell. _köt'!D85+'1.3.sz.mell._önk'!D85+'1.4.sz.mell._állig'!F85</f>
        <v>18479</v>
      </c>
    </row>
    <row r="86" spans="1:4" ht="12" customHeight="1" thickBot="1" x14ac:dyDescent="0.3">
      <c r="A86" s="23" t="s">
        <v>886</v>
      </c>
      <c r="B86" s="34" t="s">
        <v>309</v>
      </c>
      <c r="C86" s="578">
        <f>+C87+C88+C89</f>
        <v>41236</v>
      </c>
      <c r="D86" s="618">
        <f>+D87+D88+D89</f>
        <v>163235.76800000001</v>
      </c>
    </row>
    <row r="87" spans="1:4" ht="12" customHeight="1" x14ac:dyDescent="0.25">
      <c r="A87" s="18" t="s">
        <v>63</v>
      </c>
      <c r="B87" s="9" t="s">
        <v>279</v>
      </c>
      <c r="C87" s="636">
        <f>'1.2.sz.mell. _köt'!C87+'1.3.sz.mell._önk'!C87+'1.4.sz.mell._állig'!E87</f>
        <v>29586</v>
      </c>
      <c r="D87" s="849">
        <f>'1.2.sz.mell. _köt'!D87+'1.3.sz.mell._önk'!D87+'1.4.sz.mell._állig'!F87</f>
        <v>145782.76800000001</v>
      </c>
    </row>
    <row r="88" spans="1:4" ht="12" customHeight="1" x14ac:dyDescent="0.25">
      <c r="A88" s="18" t="s">
        <v>64</v>
      </c>
      <c r="B88" s="14" t="s">
        <v>168</v>
      </c>
      <c r="C88" s="581">
        <f>'1.2.sz.mell. _köt'!C88+'1.3.sz.mell._önk'!C88+'1.4.sz.mell._állig'!E88</f>
        <v>11650</v>
      </c>
      <c r="D88" s="725">
        <f>'1.2.sz.mell. _köt'!D88+'1.3.sz.mell._önk'!D88+'1.4.sz.mell._állig'!F88</f>
        <v>17453</v>
      </c>
    </row>
    <row r="89" spans="1:4" ht="12" customHeight="1" x14ac:dyDescent="0.25">
      <c r="A89" s="18" t="s">
        <v>65</v>
      </c>
      <c r="B89" s="310" t="s">
        <v>310</v>
      </c>
      <c r="C89" s="581"/>
      <c r="D89" s="725"/>
    </row>
    <row r="90" spans="1:4" ht="12" customHeight="1" x14ac:dyDescent="0.25">
      <c r="A90" s="18" t="s">
        <v>66</v>
      </c>
      <c r="B90" s="310" t="s">
        <v>380</v>
      </c>
      <c r="C90" s="581"/>
      <c r="D90" s="725"/>
    </row>
    <row r="91" spans="1:4" ht="12" customHeight="1" x14ac:dyDescent="0.25">
      <c r="A91" s="18" t="s">
        <v>67</v>
      </c>
      <c r="B91" s="310" t="s">
        <v>311</v>
      </c>
      <c r="C91" s="581"/>
      <c r="D91" s="725"/>
    </row>
    <row r="92" spans="1:4" x14ac:dyDescent="0.25">
      <c r="A92" s="18" t="s">
        <v>76</v>
      </c>
      <c r="B92" s="310" t="s">
        <v>312</v>
      </c>
      <c r="C92" s="581"/>
      <c r="D92" s="725"/>
    </row>
    <row r="93" spans="1:4" ht="12" customHeight="1" x14ac:dyDescent="0.25">
      <c r="A93" s="18" t="s">
        <v>78</v>
      </c>
      <c r="B93" s="410" t="s">
        <v>283</v>
      </c>
      <c r="C93" s="581"/>
      <c r="D93" s="725"/>
    </row>
    <row r="94" spans="1:4" ht="12" customHeight="1" x14ac:dyDescent="0.25">
      <c r="A94" s="18" t="s">
        <v>169</v>
      </c>
      <c r="B94" s="410" t="s">
        <v>284</v>
      </c>
      <c r="C94" s="581"/>
      <c r="D94" s="725"/>
    </row>
    <row r="95" spans="1:4" ht="12" customHeight="1" x14ac:dyDescent="0.25">
      <c r="A95" s="18" t="s">
        <v>170</v>
      </c>
      <c r="B95" s="410" t="s">
        <v>282</v>
      </c>
      <c r="C95" s="581"/>
      <c r="D95" s="725"/>
    </row>
    <row r="96" spans="1:4" ht="24" customHeight="1" thickBot="1" x14ac:dyDescent="0.3">
      <c r="A96" s="15" t="s">
        <v>171</v>
      </c>
      <c r="B96" s="411" t="s">
        <v>281</v>
      </c>
      <c r="C96" s="604"/>
      <c r="D96" s="847"/>
    </row>
    <row r="97" spans="1:4" ht="12" customHeight="1" thickBot="1" x14ac:dyDescent="0.3">
      <c r="A97" s="23" t="s">
        <v>887</v>
      </c>
      <c r="B97" s="125" t="s">
        <v>313</v>
      </c>
      <c r="C97" s="578">
        <f>+C98+C99</f>
        <v>19366</v>
      </c>
      <c r="D97" s="618">
        <f>+D98+D99</f>
        <v>86295</v>
      </c>
    </row>
    <row r="98" spans="1:4" ht="12" customHeight="1" x14ac:dyDescent="0.25">
      <c r="A98" s="18" t="s">
        <v>37</v>
      </c>
      <c r="B98" s="11" t="s">
        <v>3</v>
      </c>
      <c r="C98" s="636">
        <f>'1.2.sz.mell. _köt'!C98</f>
        <v>19366</v>
      </c>
      <c r="D98" s="849">
        <f>'1.2.sz.mell. _köt'!D98</f>
        <v>27681</v>
      </c>
    </row>
    <row r="99" spans="1:4" ht="12" customHeight="1" thickBot="1" x14ac:dyDescent="0.3">
      <c r="A99" s="19" t="s">
        <v>38</v>
      </c>
      <c r="B99" s="14" t="s">
        <v>4</v>
      </c>
      <c r="C99" s="604">
        <f>'1.2.sz.mell. _köt'!C99</f>
        <v>0</v>
      </c>
      <c r="D99" s="847">
        <f>'1.2.sz.mell. _köt'!D99</f>
        <v>58614</v>
      </c>
    </row>
    <row r="100" spans="1:4" s="308" customFormat="1" ht="12" customHeight="1" thickBot="1" x14ac:dyDescent="0.25">
      <c r="A100" s="314" t="s">
        <v>888</v>
      </c>
      <c r="B100" s="309" t="s">
        <v>285</v>
      </c>
      <c r="C100" s="605"/>
      <c r="D100" s="711"/>
    </row>
    <row r="101" spans="1:4" ht="12" customHeight="1" thickBot="1" x14ac:dyDescent="0.3">
      <c r="A101" s="306" t="s">
        <v>889</v>
      </c>
      <c r="B101" s="307" t="s">
        <v>105</v>
      </c>
      <c r="C101" s="840">
        <f>+C73+C86+C97+C100</f>
        <v>414504</v>
      </c>
      <c r="D101" s="817">
        <f>+D73+D86+D97+D100</f>
        <v>579369.76800000004</v>
      </c>
    </row>
    <row r="102" spans="1:4" ht="12" customHeight="1" thickBot="1" x14ac:dyDescent="0.3">
      <c r="A102" s="314" t="s">
        <v>890</v>
      </c>
      <c r="B102" s="309" t="s">
        <v>381</v>
      </c>
      <c r="C102" s="578"/>
      <c r="D102" s="618">
        <v>7308</v>
      </c>
    </row>
    <row r="103" spans="1:4" ht="12" customHeight="1" thickBot="1" x14ac:dyDescent="0.3">
      <c r="A103" s="329" t="s">
        <v>44</v>
      </c>
      <c r="B103" s="412" t="s">
        <v>382</v>
      </c>
      <c r="C103" s="1149"/>
      <c r="D103" s="1150">
        <f>D110</f>
        <v>7308</v>
      </c>
    </row>
    <row r="104" spans="1:4" ht="12" customHeight="1" x14ac:dyDescent="0.25">
      <c r="A104" s="322" t="s">
        <v>47</v>
      </c>
      <c r="B104" s="323" t="s">
        <v>286</v>
      </c>
      <c r="C104" s="841"/>
      <c r="D104" s="850"/>
    </row>
    <row r="105" spans="1:4" ht="12" customHeight="1" x14ac:dyDescent="0.25">
      <c r="A105" s="315" t="s">
        <v>48</v>
      </c>
      <c r="B105" s="310" t="s">
        <v>287</v>
      </c>
      <c r="C105" s="842"/>
      <c r="D105" s="851"/>
    </row>
    <row r="106" spans="1:4" ht="12" customHeight="1" x14ac:dyDescent="0.25">
      <c r="A106" s="315" t="s">
        <v>49</v>
      </c>
      <c r="B106" s="310" t="s">
        <v>288</v>
      </c>
      <c r="C106" s="842"/>
      <c r="D106" s="851"/>
    </row>
    <row r="107" spans="1:4" ht="12" customHeight="1" x14ac:dyDescent="0.25">
      <c r="A107" s="315" t="s">
        <v>50</v>
      </c>
      <c r="B107" s="310" t="s">
        <v>289</v>
      </c>
      <c r="C107" s="842"/>
      <c r="D107" s="851"/>
    </row>
    <row r="108" spans="1:4" ht="12" customHeight="1" x14ac:dyDescent="0.25">
      <c r="A108" s="315" t="s">
        <v>154</v>
      </c>
      <c r="B108" s="310" t="s">
        <v>290</v>
      </c>
      <c r="C108" s="842"/>
      <c r="D108" s="851"/>
    </row>
    <row r="109" spans="1:4" ht="12" customHeight="1" x14ac:dyDescent="0.25">
      <c r="A109" s="315" t="s">
        <v>172</v>
      </c>
      <c r="B109" s="310" t="s">
        <v>291</v>
      </c>
      <c r="C109" s="842"/>
      <c r="D109" s="851"/>
    </row>
    <row r="110" spans="1:4" ht="12" customHeight="1" thickBot="1" x14ac:dyDescent="0.3">
      <c r="A110" s="324" t="s">
        <v>173</v>
      </c>
      <c r="B110" s="325" t="s">
        <v>1165</v>
      </c>
      <c r="C110" s="843"/>
      <c r="D110" s="852">
        <f>'1.2.sz.mell. _köt'!D110</f>
        <v>7308</v>
      </c>
    </row>
    <row r="111" spans="1:4" ht="12" customHeight="1" thickBot="1" x14ac:dyDescent="0.3">
      <c r="A111" s="329" t="s">
        <v>45</v>
      </c>
      <c r="B111" s="412" t="s">
        <v>383</v>
      </c>
      <c r="C111" s="1149"/>
      <c r="D111" s="1150"/>
    </row>
    <row r="112" spans="1:4" ht="12" customHeight="1" x14ac:dyDescent="0.25">
      <c r="A112" s="322" t="s">
        <v>53</v>
      </c>
      <c r="B112" s="323" t="s">
        <v>286</v>
      </c>
      <c r="C112" s="841"/>
      <c r="D112" s="850"/>
    </row>
    <row r="113" spans="1:5" ht="12" customHeight="1" x14ac:dyDescent="0.25">
      <c r="A113" s="315" t="s">
        <v>54</v>
      </c>
      <c r="B113" s="310" t="s">
        <v>293</v>
      </c>
      <c r="C113" s="842"/>
      <c r="D113" s="851"/>
    </row>
    <row r="114" spans="1:5" ht="12" customHeight="1" x14ac:dyDescent="0.25">
      <c r="A114" s="315" t="s">
        <v>55</v>
      </c>
      <c r="B114" s="310" t="s">
        <v>288</v>
      </c>
      <c r="C114" s="842"/>
      <c r="D114" s="851"/>
    </row>
    <row r="115" spans="1:5" ht="12" customHeight="1" x14ac:dyDescent="0.25">
      <c r="A115" s="315" t="s">
        <v>56</v>
      </c>
      <c r="B115" s="310" t="s">
        <v>289</v>
      </c>
      <c r="C115" s="842"/>
      <c r="D115" s="851"/>
    </row>
    <row r="116" spans="1:5" ht="12" customHeight="1" x14ac:dyDescent="0.25">
      <c r="A116" s="315" t="s">
        <v>155</v>
      </c>
      <c r="B116" s="310" t="s">
        <v>290</v>
      </c>
      <c r="C116" s="842"/>
      <c r="D116" s="851"/>
    </row>
    <row r="117" spans="1:5" ht="12" customHeight="1" x14ac:dyDescent="0.25">
      <c r="A117" s="315" t="s">
        <v>174</v>
      </c>
      <c r="B117" s="310" t="s">
        <v>294</v>
      </c>
      <c r="C117" s="842"/>
      <c r="D117" s="851"/>
    </row>
    <row r="118" spans="1:5" ht="12" customHeight="1" x14ac:dyDescent="0.25">
      <c r="A118" s="315" t="s">
        <v>175</v>
      </c>
      <c r="B118" s="310" t="s">
        <v>292</v>
      </c>
      <c r="C118" s="842"/>
      <c r="D118" s="851"/>
    </row>
    <row r="119" spans="1:5" ht="12" customHeight="1" thickBot="1" x14ac:dyDescent="0.3">
      <c r="A119" s="324" t="s">
        <v>176</v>
      </c>
      <c r="B119" s="325" t="s">
        <v>384</v>
      </c>
      <c r="C119" s="843"/>
      <c r="D119" s="852"/>
    </row>
    <row r="120" spans="1:5" ht="12" customHeight="1" thickBot="1" x14ac:dyDescent="0.3">
      <c r="A120" s="314" t="s">
        <v>891</v>
      </c>
      <c r="B120" s="408" t="s">
        <v>295</v>
      </c>
      <c r="C120" s="844">
        <f>+C101+C102</f>
        <v>414504</v>
      </c>
      <c r="D120" s="619">
        <f>+D101+D102</f>
        <v>586677.76800000004</v>
      </c>
    </row>
    <row r="121" spans="1:5" ht="15" customHeight="1" thickBot="1" x14ac:dyDescent="0.3">
      <c r="A121" s="314" t="s">
        <v>892</v>
      </c>
      <c r="B121" s="408" t="s">
        <v>296</v>
      </c>
      <c r="C121" s="845"/>
      <c r="D121" s="853"/>
      <c r="E121" s="126"/>
    </row>
    <row r="122" spans="1:5" s="1" customFormat="1" ht="12.95" customHeight="1" thickBot="1" x14ac:dyDescent="0.25">
      <c r="A122" s="326" t="s">
        <v>893</v>
      </c>
      <c r="B122" s="409" t="s">
        <v>297</v>
      </c>
      <c r="C122" s="846">
        <f>+C120+C121</f>
        <v>414504</v>
      </c>
      <c r="D122" s="1132">
        <f>+D120+D121</f>
        <v>586677.76800000004</v>
      </c>
    </row>
    <row r="123" spans="1:5" ht="19.5" customHeight="1" x14ac:dyDescent="0.25">
      <c r="A123" s="413"/>
      <c r="B123" s="413"/>
      <c r="C123" s="617"/>
      <c r="D123" s="728"/>
    </row>
    <row r="124" spans="1:5" x14ac:dyDescent="0.25">
      <c r="A124" s="1198" t="s">
        <v>108</v>
      </c>
      <c r="B124" s="1198"/>
      <c r="C124" s="1198"/>
      <c r="D124" s="1198"/>
    </row>
    <row r="125" spans="1:5" ht="15" customHeight="1" thickBot="1" x14ac:dyDescent="0.3">
      <c r="A125" s="1201" t="s">
        <v>101</v>
      </c>
      <c r="B125" s="1201"/>
      <c r="C125" s="330"/>
    </row>
    <row r="126" spans="1:5" ht="13.5" customHeight="1" thickBot="1" x14ac:dyDescent="0.3">
      <c r="A126" s="23">
        <v>1</v>
      </c>
      <c r="B126" s="34" t="s">
        <v>183</v>
      </c>
      <c r="C126" s="618">
        <f>+C51-C101</f>
        <v>-39200</v>
      </c>
      <c r="D126" s="1115"/>
    </row>
    <row r="127" spans="1:5" ht="7.5" customHeight="1" x14ac:dyDescent="0.25">
      <c r="A127" s="413"/>
      <c r="B127" s="413"/>
      <c r="C127" s="617"/>
    </row>
    <row r="128" spans="1:5" x14ac:dyDescent="0.25">
      <c r="A128" s="1199" t="s">
        <v>298</v>
      </c>
      <c r="B128" s="1199"/>
      <c r="C128" s="1199"/>
      <c r="D128" s="1199"/>
    </row>
    <row r="129" spans="1:4" ht="12.75" customHeight="1" thickBot="1" x14ac:dyDescent="0.3">
      <c r="A129" s="1200" t="s">
        <v>102</v>
      </c>
      <c r="B129" s="1200"/>
      <c r="C129" s="331"/>
    </row>
    <row r="130" spans="1:4" ht="13.5" customHeight="1" thickBot="1" x14ac:dyDescent="0.3">
      <c r="A130" s="314" t="s">
        <v>885</v>
      </c>
      <c r="B130" s="327" t="s">
        <v>980</v>
      </c>
      <c r="C130" s="619"/>
      <c r="D130" s="1115"/>
    </row>
    <row r="131" spans="1:4" ht="13.5" customHeight="1" thickBot="1" x14ac:dyDescent="0.3">
      <c r="A131" s="314" t="s">
        <v>886</v>
      </c>
      <c r="B131" s="327" t="s">
        <v>981</v>
      </c>
      <c r="C131" s="619">
        <f>IF('2.2.sz.mell  '!C36&lt;&gt;"-",'2.2.sz.mell  '!C36,0)</f>
        <v>0</v>
      </c>
      <c r="D131" s="1115"/>
    </row>
    <row r="132" spans="1:4" ht="13.5" customHeight="1" thickBot="1" x14ac:dyDescent="0.3">
      <c r="A132" s="314" t="s">
        <v>887</v>
      </c>
      <c r="B132" s="327" t="s">
        <v>982</v>
      </c>
      <c r="C132" s="619"/>
      <c r="D132" s="1115"/>
    </row>
    <row r="133" spans="1:4" ht="7.5" customHeight="1" x14ac:dyDescent="0.25">
      <c r="A133" s="414"/>
      <c r="B133" s="415"/>
      <c r="C133" s="572"/>
    </row>
    <row r="134" spans="1:4" x14ac:dyDescent="0.25">
      <c r="A134" s="1199" t="s">
        <v>300</v>
      </c>
      <c r="B134" s="1199"/>
      <c r="C134" s="1199"/>
      <c r="D134" s="1199"/>
    </row>
    <row r="135" spans="1:4" ht="12.75" customHeight="1" thickBot="1" x14ac:dyDescent="0.3">
      <c r="A135" s="1200" t="s">
        <v>301</v>
      </c>
      <c r="B135" s="1200"/>
      <c r="C135" s="331"/>
    </row>
    <row r="136" spans="1:4" ht="12.75" customHeight="1" thickBot="1" x14ac:dyDescent="0.3">
      <c r="A136" s="314" t="s">
        <v>885</v>
      </c>
      <c r="B136" s="327" t="s">
        <v>385</v>
      </c>
      <c r="C136" s="726">
        <f t="shared" ref="C136" si="0">+C137-C140</f>
        <v>39200</v>
      </c>
      <c r="D136" s="1115"/>
    </row>
    <row r="137" spans="1:4" ht="12.75" customHeight="1" thickBot="1" x14ac:dyDescent="0.3">
      <c r="A137" s="328" t="s">
        <v>57</v>
      </c>
      <c r="B137" s="416" t="s">
        <v>302</v>
      </c>
      <c r="C137" s="727">
        <f t="shared" ref="C137" si="1">+C52</f>
        <v>39200</v>
      </c>
      <c r="D137" s="1115"/>
    </row>
    <row r="138" spans="1:4" s="487" customFormat="1" ht="12.75" customHeight="1" thickBot="1" x14ac:dyDescent="0.25">
      <c r="A138" s="486" t="s">
        <v>184</v>
      </c>
      <c r="B138" s="417" t="s">
        <v>303</v>
      </c>
      <c r="C138" s="621"/>
      <c r="D138" s="1151"/>
    </row>
    <row r="139" spans="1:4" s="487" customFormat="1" ht="12.75" customHeight="1" thickBot="1" x14ac:dyDescent="0.25">
      <c r="A139" s="486" t="s">
        <v>185</v>
      </c>
      <c r="B139" s="417" t="s">
        <v>304</v>
      </c>
      <c r="C139" s="622"/>
      <c r="D139" s="1151"/>
    </row>
    <row r="140" spans="1:4" ht="12.75" customHeight="1" thickBot="1" x14ac:dyDescent="0.3">
      <c r="A140" s="328" t="s">
        <v>58</v>
      </c>
      <c r="B140" s="416" t="s">
        <v>305</v>
      </c>
      <c r="C140" s="620"/>
      <c r="D140" s="1115"/>
    </row>
    <row r="141" spans="1:4" s="487" customFormat="1" ht="12.75" customHeight="1" thickBot="1" x14ac:dyDescent="0.25">
      <c r="A141" s="486" t="s">
        <v>186</v>
      </c>
      <c r="B141" s="417" t="s">
        <v>306</v>
      </c>
      <c r="C141" s="623"/>
      <c r="D141" s="1151"/>
    </row>
    <row r="142" spans="1:4" s="487" customFormat="1" ht="12.75" customHeight="1" thickBot="1" x14ac:dyDescent="0.25">
      <c r="A142" s="486" t="s">
        <v>187</v>
      </c>
      <c r="B142" s="417" t="s">
        <v>307</v>
      </c>
      <c r="C142" s="623"/>
      <c r="D142" s="1151"/>
    </row>
  </sheetData>
  <mergeCells count="10">
    <mergeCell ref="A135:B135"/>
    <mergeCell ref="A129:B129"/>
    <mergeCell ref="A2:B2"/>
    <mergeCell ref="A70:B70"/>
    <mergeCell ref="A125:B125"/>
    <mergeCell ref="A1:D1"/>
    <mergeCell ref="A69:D69"/>
    <mergeCell ref="A124:D124"/>
    <mergeCell ref="A128:D128"/>
    <mergeCell ref="A134:D134"/>
  </mergeCells>
  <phoneticPr fontId="0" type="noConversion"/>
  <printOptions horizontalCentered="1"/>
  <pageMargins left="0.39370078740157483" right="0.39370078740157483" top="1.1811023622047245" bottom="0.39370078740157483" header="0.39370078740157483" footer="0.19685039370078741"/>
  <pageSetup paperSize="9" scale="75" fitToHeight="2" orientation="portrait" r:id="rId1"/>
  <headerFooter alignWithMargins="0">
    <oddHeader>&amp;C&amp;"Times New Roman CE,Félkövér"&amp;12
Csobánka Község Önkormányzat
2018. ÉVI KÖLTSÉGVETÉSÉNEK ÖSSZEVONT MÉRLEGE&amp;R&amp;"Times New Roman CE,Félkövér dőlt"&amp;11 &amp;"Times New Roman CE,Félkövér"1.1. melléklet a 1/2018. (II. 16.) önkormányzati rendelethez</oddHeader>
  </headerFooter>
  <rowBreaks count="1" manualBreakCount="1">
    <brk id="68" max="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I127"/>
  <sheetViews>
    <sheetView view="pageLayout" zoomScaleNormal="120" zoomScaleSheetLayoutView="100" workbookViewId="0">
      <selection activeCell="D110" sqref="D110"/>
    </sheetView>
  </sheetViews>
  <sheetFormatPr defaultColWidth="7" defaultRowHeight="15.75" x14ac:dyDescent="0.25"/>
  <cols>
    <col min="1" max="1" width="9" style="418" customWidth="1"/>
    <col min="2" max="2" width="84.83203125" style="418" customWidth="1"/>
    <col min="3" max="4" width="14.83203125" style="42" customWidth="1"/>
    <col min="5" max="16384" width="7" style="42"/>
  </cols>
  <sheetData>
    <row r="1" spans="1:4" ht="15.95" customHeight="1" x14ac:dyDescent="0.25">
      <c r="A1" s="1197" t="s">
        <v>882</v>
      </c>
      <c r="B1" s="1197"/>
      <c r="C1" s="1197"/>
      <c r="D1" s="1197"/>
    </row>
    <row r="2" spans="1:4" ht="15.95" customHeight="1" thickBot="1" x14ac:dyDescent="0.3">
      <c r="A2" s="1201" t="s">
        <v>99</v>
      </c>
      <c r="B2" s="1201"/>
      <c r="D2" s="330" t="s">
        <v>299</v>
      </c>
    </row>
    <row r="3" spans="1:4" ht="38.1" customHeight="1" thickBot="1" x14ac:dyDescent="0.3">
      <c r="A3" s="27" t="s">
        <v>17</v>
      </c>
      <c r="B3" s="28" t="s">
        <v>884</v>
      </c>
      <c r="C3" s="540" t="s">
        <v>1171</v>
      </c>
      <c r="D3" s="198" t="s">
        <v>1172</v>
      </c>
    </row>
    <row r="4" spans="1:4" s="43" customFormat="1" ht="12" customHeight="1" thickBot="1" x14ac:dyDescent="0.25">
      <c r="A4" s="37" t="s">
        <v>885</v>
      </c>
      <c r="B4" s="38" t="s">
        <v>886</v>
      </c>
      <c r="C4" s="835" t="s">
        <v>887</v>
      </c>
      <c r="D4" s="836" t="s">
        <v>888</v>
      </c>
    </row>
    <row r="5" spans="1:4" s="1" customFormat="1" ht="12" customHeight="1" thickBot="1" x14ac:dyDescent="0.25">
      <c r="A5" s="25" t="s">
        <v>885</v>
      </c>
      <c r="B5" s="24" t="s">
        <v>125</v>
      </c>
      <c r="C5" s="576">
        <f>+C6+C11+C20</f>
        <v>136729</v>
      </c>
      <c r="D5" s="817">
        <f>+D6+D11+D20</f>
        <v>136729</v>
      </c>
    </row>
    <row r="6" spans="1:4" s="1" customFormat="1" ht="12" customHeight="1" thickBot="1" x14ac:dyDescent="0.25">
      <c r="A6" s="23" t="s">
        <v>886</v>
      </c>
      <c r="B6" s="695" t="s">
        <v>374</v>
      </c>
      <c r="C6" s="583">
        <f>+C7+C8+C9+C10</f>
        <v>108945</v>
      </c>
      <c r="D6" s="618">
        <f>+D7+D8+D9+D10</f>
        <v>108945</v>
      </c>
    </row>
    <row r="7" spans="1:4" s="1" customFormat="1" ht="12" customHeight="1" x14ac:dyDescent="0.2">
      <c r="A7" s="16" t="s">
        <v>63</v>
      </c>
      <c r="B7" s="709" t="s">
        <v>928</v>
      </c>
      <c r="C7" s="581">
        <f>'8. sz. mell'!D10-'1.3.sz.mell._önk'!C7</f>
        <v>103645</v>
      </c>
      <c r="D7" s="725">
        <f>'8. sz. mell'!E10-'1.3.sz.mell._önk'!D7</f>
        <v>103645</v>
      </c>
    </row>
    <row r="8" spans="1:4" s="1" customFormat="1" ht="12" customHeight="1" x14ac:dyDescent="0.2">
      <c r="A8" s="16" t="s">
        <v>64</v>
      </c>
      <c r="B8" s="699" t="s">
        <v>33</v>
      </c>
      <c r="C8" s="581"/>
      <c r="D8" s="725"/>
    </row>
    <row r="9" spans="1:4" s="1" customFormat="1" ht="12" customHeight="1" x14ac:dyDescent="0.2">
      <c r="A9" s="16" t="s">
        <v>65</v>
      </c>
      <c r="B9" s="699" t="s">
        <v>126</v>
      </c>
      <c r="C9" s="581">
        <f>'8. sz. mell'!D12</f>
        <v>3100</v>
      </c>
      <c r="D9" s="725">
        <f>'8. sz. mell'!E12</f>
        <v>3100</v>
      </c>
    </row>
    <row r="10" spans="1:4" s="1" customFormat="1" ht="12" customHeight="1" thickBot="1" x14ac:dyDescent="0.25">
      <c r="A10" s="16" t="s">
        <v>66</v>
      </c>
      <c r="B10" s="710" t="s">
        <v>127</v>
      </c>
      <c r="C10" s="581">
        <f>'8. sz. mell'!D13</f>
        <v>2200</v>
      </c>
      <c r="D10" s="725">
        <f>'8. sz. mell'!E13</f>
        <v>2200</v>
      </c>
    </row>
    <row r="11" spans="1:4" s="1" customFormat="1" ht="12" customHeight="1" thickBot="1" x14ac:dyDescent="0.25">
      <c r="A11" s="23" t="s">
        <v>887</v>
      </c>
      <c r="B11" s="24" t="s">
        <v>128</v>
      </c>
      <c r="C11" s="578">
        <f>+C12+C13+C14+C15+C16+C17+C18+C19</f>
        <v>19284</v>
      </c>
      <c r="D11" s="618">
        <f>+D12+D13+D14+D15+D16+D17+D18+D19</f>
        <v>19284</v>
      </c>
    </row>
    <row r="12" spans="1:4" s="1" customFormat="1" ht="12" customHeight="1" x14ac:dyDescent="0.2">
      <c r="A12" s="20" t="s">
        <v>37</v>
      </c>
      <c r="B12" s="12" t="s">
        <v>133</v>
      </c>
      <c r="C12" s="581">
        <f>'8. sz. mell'!D15+'9. sz. mell.'!D8+'10. sz. mell.'!D8</f>
        <v>1530</v>
      </c>
      <c r="D12" s="725">
        <f>'8. sz. mell'!E15+'9. sz. mell.'!E8+'10. sz. mell.'!E8</f>
        <v>1530</v>
      </c>
    </row>
    <row r="13" spans="1:4" s="1" customFormat="1" ht="12" customHeight="1" x14ac:dyDescent="0.2">
      <c r="A13" s="16" t="s">
        <v>38</v>
      </c>
      <c r="B13" s="9" t="s">
        <v>134</v>
      </c>
      <c r="C13" s="581">
        <f>'8. sz. mell'!D16+'9. sz. mell.'!D9+'10. sz. mell.'!D9</f>
        <v>100</v>
      </c>
      <c r="D13" s="725">
        <f>'8. sz. mell'!E16+'9. sz. mell.'!E9+'10. sz. mell.'!E9</f>
        <v>100</v>
      </c>
    </row>
    <row r="14" spans="1:4" s="1" customFormat="1" ht="12" customHeight="1" x14ac:dyDescent="0.2">
      <c r="A14" s="16" t="s">
        <v>39</v>
      </c>
      <c r="B14" s="9" t="s">
        <v>135</v>
      </c>
      <c r="C14" s="581">
        <f>'8. sz. mell'!D17+'9. sz. mell.'!D10+'10. sz. mell.'!D10</f>
        <v>15033</v>
      </c>
      <c r="D14" s="725">
        <f>'8. sz. mell'!E17+'9. sz. mell.'!E10+'10. sz. mell.'!E10</f>
        <v>15033</v>
      </c>
    </row>
    <row r="15" spans="1:4" s="1" customFormat="1" ht="12" customHeight="1" x14ac:dyDescent="0.2">
      <c r="A15" s="16" t="s">
        <v>40</v>
      </c>
      <c r="B15" s="9" t="s">
        <v>136</v>
      </c>
      <c r="C15" s="581">
        <f>'8. sz. mell'!D18+'9. sz. mell.'!D11+'10. sz. mell.'!D11</f>
        <v>0</v>
      </c>
      <c r="D15" s="725">
        <f>'8. sz. mell'!E18+'9. sz. mell.'!E11+'10. sz. mell.'!E11</f>
        <v>0</v>
      </c>
    </row>
    <row r="16" spans="1:4" s="1" customFormat="1" ht="12" customHeight="1" x14ac:dyDescent="0.2">
      <c r="A16" s="15" t="s">
        <v>129</v>
      </c>
      <c r="B16" s="8" t="s">
        <v>137</v>
      </c>
      <c r="C16" s="581">
        <f>'8. sz. mell'!D19+'9. sz. mell.'!D12+'10. sz. mell.'!D12</f>
        <v>1869</v>
      </c>
      <c r="D16" s="725">
        <f>'8. sz. mell'!E19+'9. sz. mell.'!E12+'10. sz. mell.'!E12</f>
        <v>1869</v>
      </c>
    </row>
    <row r="17" spans="1:4" s="1" customFormat="1" ht="12" customHeight="1" x14ac:dyDescent="0.2">
      <c r="A17" s="16" t="s">
        <v>130</v>
      </c>
      <c r="B17" s="9" t="s">
        <v>239</v>
      </c>
      <c r="C17" s="581">
        <f>'8. sz. mell'!D20+'9. sz. mell.'!D13+'10. sz. mell.'!D13</f>
        <v>752</v>
      </c>
      <c r="D17" s="725">
        <f>'8. sz. mell'!E20+'9. sz. mell.'!E13+'10. sz. mell.'!E13</f>
        <v>752</v>
      </c>
    </row>
    <row r="18" spans="1:4" s="1" customFormat="1" ht="12" customHeight="1" x14ac:dyDescent="0.2">
      <c r="A18" s="16" t="s">
        <v>131</v>
      </c>
      <c r="B18" s="9" t="s">
        <v>139</v>
      </c>
      <c r="C18" s="581">
        <f>'8. sz. mell'!D21+'9. sz. mell.'!D14+'10. sz. mell.'!D14</f>
        <v>0</v>
      </c>
      <c r="D18" s="725">
        <f>'8. sz. mell'!E21+'9. sz. mell.'!E14+'10. sz. mell.'!E14</f>
        <v>0</v>
      </c>
    </row>
    <row r="19" spans="1:4" s="1" customFormat="1" ht="12" customHeight="1" thickBot="1" x14ac:dyDescent="0.25">
      <c r="A19" s="17" t="s">
        <v>132</v>
      </c>
      <c r="B19" s="10" t="s">
        <v>140</v>
      </c>
      <c r="C19" s="604">
        <f>'8. sz. mell'!D22+'9. sz. mell.'!D15+'10. sz. mell.'!D15</f>
        <v>0</v>
      </c>
      <c r="D19" s="847">
        <f>'8. sz. mell'!E22+'9. sz. mell.'!E15+'10. sz. mell.'!E15</f>
        <v>0</v>
      </c>
    </row>
    <row r="20" spans="1:4" s="1" customFormat="1" ht="12" customHeight="1" thickBot="1" x14ac:dyDescent="0.25">
      <c r="A20" s="23" t="s">
        <v>141</v>
      </c>
      <c r="B20" s="24" t="s">
        <v>945</v>
      </c>
      <c r="C20" s="642">
        <f>'8. sz. mell'!D23</f>
        <v>8500</v>
      </c>
      <c r="D20" s="711">
        <f>'8. sz. mell'!E23</f>
        <v>8500</v>
      </c>
    </row>
    <row r="21" spans="1:4" s="1" customFormat="1" ht="12" customHeight="1" thickBot="1" x14ac:dyDescent="0.25">
      <c r="A21" s="23" t="s">
        <v>889</v>
      </c>
      <c r="B21" s="24" t="s">
        <v>143</v>
      </c>
      <c r="C21" s="578">
        <f>+C22+C23+C24+C25+C26+C27+C28+C29</f>
        <v>211078</v>
      </c>
      <c r="D21" s="618">
        <f>+D22+D23+D24+D25+D26+D27+D28+D29</f>
        <v>215134</v>
      </c>
    </row>
    <row r="22" spans="1:4" s="1" customFormat="1" ht="12" customHeight="1" x14ac:dyDescent="0.2">
      <c r="A22" s="18" t="s">
        <v>41</v>
      </c>
      <c r="B22" s="11" t="s">
        <v>818</v>
      </c>
      <c r="C22" s="636">
        <f>'8. sz. mell'!D25</f>
        <v>211078</v>
      </c>
      <c r="D22" s="849">
        <f>'8. sz. mell'!E25</f>
        <v>211078</v>
      </c>
    </row>
    <row r="23" spans="1:4" s="1" customFormat="1" ht="12" customHeight="1" x14ac:dyDescent="0.2">
      <c r="A23" s="16" t="s">
        <v>42</v>
      </c>
      <c r="B23" s="9" t="s">
        <v>149</v>
      </c>
      <c r="C23" s="581"/>
      <c r="D23" s="725"/>
    </row>
    <row r="24" spans="1:4" s="1" customFormat="1" ht="12" customHeight="1" x14ac:dyDescent="0.2">
      <c r="A24" s="16" t="s">
        <v>43</v>
      </c>
      <c r="B24" s="9" t="s">
        <v>46</v>
      </c>
      <c r="C24" s="581"/>
      <c r="D24" s="725">
        <f>'8. sz. mell'!E27</f>
        <v>4056</v>
      </c>
    </row>
    <row r="25" spans="1:4" s="1" customFormat="1" ht="12" customHeight="1" x14ac:dyDescent="0.2">
      <c r="A25" s="19" t="s">
        <v>144</v>
      </c>
      <c r="B25" s="9" t="s">
        <v>931</v>
      </c>
      <c r="C25" s="604"/>
      <c r="D25" s="847"/>
    </row>
    <row r="26" spans="1:4" s="1" customFormat="1" ht="12" customHeight="1" x14ac:dyDescent="0.2">
      <c r="A26" s="19" t="s">
        <v>145</v>
      </c>
      <c r="B26" s="9" t="s">
        <v>151</v>
      </c>
      <c r="C26" s="604"/>
      <c r="D26" s="847"/>
    </row>
    <row r="27" spans="1:4" s="1" customFormat="1" ht="12" customHeight="1" x14ac:dyDescent="0.2">
      <c r="A27" s="16" t="s">
        <v>146</v>
      </c>
      <c r="B27" s="9" t="s">
        <v>152</v>
      </c>
      <c r="C27" s="581"/>
      <c r="D27" s="725"/>
    </row>
    <row r="28" spans="1:4" s="1" customFormat="1" ht="12" customHeight="1" x14ac:dyDescent="0.2">
      <c r="A28" s="16" t="s">
        <v>147</v>
      </c>
      <c r="B28" s="9" t="s">
        <v>1013</v>
      </c>
      <c r="C28" s="633"/>
      <c r="D28" s="1125"/>
    </row>
    <row r="29" spans="1:4" s="1" customFormat="1" ht="12" customHeight="1" thickBot="1" x14ac:dyDescent="0.25">
      <c r="A29" s="16" t="s">
        <v>148</v>
      </c>
      <c r="B29" s="14" t="s">
        <v>946</v>
      </c>
      <c r="C29" s="633"/>
      <c r="D29" s="1125"/>
    </row>
    <row r="30" spans="1:4" s="1" customFormat="1" ht="12" customHeight="1" thickBot="1" x14ac:dyDescent="0.25">
      <c r="A30" s="302" t="s">
        <v>890</v>
      </c>
      <c r="B30" s="24" t="s">
        <v>375</v>
      </c>
      <c r="C30" s="578">
        <f>+C31+C37</f>
        <v>22228</v>
      </c>
      <c r="D30" s="618">
        <f>+D31+D37</f>
        <v>23409</v>
      </c>
    </row>
    <row r="31" spans="1:4" s="1" customFormat="1" ht="12" customHeight="1" x14ac:dyDescent="0.2">
      <c r="A31" s="303" t="s">
        <v>44</v>
      </c>
      <c r="B31" s="712" t="s">
        <v>376</v>
      </c>
      <c r="C31" s="584">
        <f>+C32+C33+C34+C35+C36</f>
        <v>8228</v>
      </c>
      <c r="D31" s="1126">
        <f>+D32+D33+D34+D35+D36</f>
        <v>9409</v>
      </c>
    </row>
    <row r="32" spans="1:4" s="1" customFormat="1" ht="12" customHeight="1" x14ac:dyDescent="0.2">
      <c r="A32" s="304" t="s">
        <v>47</v>
      </c>
      <c r="B32" s="691" t="s">
        <v>242</v>
      </c>
      <c r="C32" s="633">
        <f>'8. sz. mell'!D35</f>
        <v>5604</v>
      </c>
      <c r="D32" s="1125">
        <f>'8. sz. mell'!E35</f>
        <v>5604</v>
      </c>
    </row>
    <row r="33" spans="1:4" s="1" customFormat="1" ht="12" customHeight="1" x14ac:dyDescent="0.2">
      <c r="A33" s="304" t="s">
        <v>48</v>
      </c>
      <c r="B33" s="691" t="s">
        <v>243</v>
      </c>
      <c r="C33" s="633">
        <f>'8. sz. mell'!D36</f>
        <v>0</v>
      </c>
      <c r="D33" s="1125">
        <f>'8. sz. mell'!E36</f>
        <v>0</v>
      </c>
    </row>
    <row r="34" spans="1:4" s="1" customFormat="1" ht="12" customHeight="1" x14ac:dyDescent="0.2">
      <c r="A34" s="304" t="s">
        <v>49</v>
      </c>
      <c r="B34" s="691" t="s">
        <v>244</v>
      </c>
      <c r="C34" s="633">
        <f>'8. sz. mell'!D37</f>
        <v>0</v>
      </c>
      <c r="D34" s="1125">
        <f>'8. sz. mell'!E37</f>
        <v>0</v>
      </c>
    </row>
    <row r="35" spans="1:4" s="1" customFormat="1" ht="12" customHeight="1" x14ac:dyDescent="0.2">
      <c r="A35" s="304" t="s">
        <v>50</v>
      </c>
      <c r="B35" s="691" t="s">
        <v>245</v>
      </c>
      <c r="C35" s="633">
        <f>'8. sz. mell'!D38</f>
        <v>0</v>
      </c>
      <c r="D35" s="1125">
        <f>'8. sz. mell'!E38</f>
        <v>0</v>
      </c>
    </row>
    <row r="36" spans="1:4" s="1" customFormat="1" ht="12" customHeight="1" x14ac:dyDescent="0.2">
      <c r="A36" s="304" t="s">
        <v>154</v>
      </c>
      <c r="B36" s="691" t="s">
        <v>377</v>
      </c>
      <c r="C36" s="633">
        <f>'8. sz. mell'!D39</f>
        <v>2624</v>
      </c>
      <c r="D36" s="1125">
        <f>'8. sz. mell'!E39+'9. sz. mell.'!E17</f>
        <v>3805</v>
      </c>
    </row>
    <row r="37" spans="1:4" s="1" customFormat="1" ht="12" customHeight="1" x14ac:dyDescent="0.2">
      <c r="A37" s="304" t="s">
        <v>45</v>
      </c>
      <c r="B37" s="713" t="s">
        <v>378</v>
      </c>
      <c r="C37" s="586">
        <f>+C38+C39+C40+C41+C42</f>
        <v>14000</v>
      </c>
      <c r="D37" s="1127">
        <f>+D38+D39+D40+D41+D42</f>
        <v>14000</v>
      </c>
    </row>
    <row r="38" spans="1:4" s="1" customFormat="1" ht="12" customHeight="1" x14ac:dyDescent="0.2">
      <c r="A38" s="304" t="s">
        <v>53</v>
      </c>
      <c r="B38" s="691" t="s">
        <v>242</v>
      </c>
      <c r="C38" s="633"/>
      <c r="D38" s="1125"/>
    </row>
    <row r="39" spans="1:4" s="1" customFormat="1" ht="12" customHeight="1" x14ac:dyDescent="0.2">
      <c r="A39" s="304" t="s">
        <v>54</v>
      </c>
      <c r="B39" s="691" t="s">
        <v>243</v>
      </c>
      <c r="C39" s="633"/>
      <c r="D39" s="1125"/>
    </row>
    <row r="40" spans="1:4" s="1" customFormat="1" ht="12" customHeight="1" x14ac:dyDescent="0.2">
      <c r="A40" s="304" t="s">
        <v>55</v>
      </c>
      <c r="B40" s="691" t="s">
        <v>244</v>
      </c>
      <c r="C40" s="633">
        <f>'8. sz. mell'!D43</f>
        <v>14000</v>
      </c>
      <c r="D40" s="1125">
        <f>'8. sz. mell'!E43</f>
        <v>14000</v>
      </c>
    </row>
    <row r="41" spans="1:4" s="1" customFormat="1" ht="12" customHeight="1" x14ac:dyDescent="0.2">
      <c r="A41" s="304" t="s">
        <v>56</v>
      </c>
      <c r="B41" s="714" t="s">
        <v>245</v>
      </c>
      <c r="C41" s="633">
        <f>'8. sz. mell'!D44</f>
        <v>0</v>
      </c>
      <c r="D41" s="1125">
        <f>'8. sz. mell'!E44</f>
        <v>0</v>
      </c>
    </row>
    <row r="42" spans="1:4" s="1" customFormat="1" ht="12" customHeight="1" thickBot="1" x14ac:dyDescent="0.25">
      <c r="A42" s="305" t="s">
        <v>155</v>
      </c>
      <c r="B42" s="715" t="s">
        <v>1014</v>
      </c>
      <c r="C42" s="634"/>
      <c r="D42" s="1128"/>
    </row>
    <row r="43" spans="1:4" s="1" customFormat="1" ht="12" customHeight="1" thickBot="1" x14ac:dyDescent="0.25">
      <c r="A43" s="23" t="s">
        <v>156</v>
      </c>
      <c r="B43" s="716" t="s">
        <v>246</v>
      </c>
      <c r="C43" s="578">
        <f>+C44+C45</f>
        <v>1500</v>
      </c>
      <c r="D43" s="618">
        <f>+D44+D45</f>
        <v>1500</v>
      </c>
    </row>
    <row r="44" spans="1:4" s="1" customFormat="1" ht="12" customHeight="1" x14ac:dyDescent="0.2">
      <c r="A44" s="18" t="s">
        <v>51</v>
      </c>
      <c r="B44" s="699" t="s">
        <v>247</v>
      </c>
      <c r="C44" s="636">
        <f>'8. sz. mell'!D47</f>
        <v>0</v>
      </c>
      <c r="D44" s="849">
        <f>'8. sz. mell'!E47</f>
        <v>0</v>
      </c>
    </row>
    <row r="45" spans="1:4" s="1" customFormat="1" ht="12" customHeight="1" thickBot="1" x14ac:dyDescent="0.25">
      <c r="A45" s="15" t="s">
        <v>52</v>
      </c>
      <c r="B45" s="717" t="s">
        <v>251</v>
      </c>
      <c r="C45" s="637">
        <f>'8. sz. mell'!D48</f>
        <v>1500</v>
      </c>
      <c r="D45" s="1122">
        <f>'8. sz. mell'!E48</f>
        <v>1500</v>
      </c>
    </row>
    <row r="46" spans="1:4" s="1" customFormat="1" ht="12" customHeight="1" thickBot="1" x14ac:dyDescent="0.25">
      <c r="A46" s="23" t="s">
        <v>892</v>
      </c>
      <c r="B46" s="716" t="s">
        <v>250</v>
      </c>
      <c r="C46" s="578">
        <f>+C47+C48+C49</f>
        <v>414</v>
      </c>
      <c r="D46" s="618">
        <f>+D47+D48+D49</f>
        <v>414</v>
      </c>
    </row>
    <row r="47" spans="1:4" s="1" customFormat="1" ht="12" customHeight="1" x14ac:dyDescent="0.2">
      <c r="A47" s="18" t="s">
        <v>159</v>
      </c>
      <c r="B47" s="699" t="s">
        <v>157</v>
      </c>
      <c r="C47" s="638">
        <f>'8. sz. mell'!D50</f>
        <v>414</v>
      </c>
      <c r="D47" s="1129">
        <f>'8. sz. mell'!E50</f>
        <v>414</v>
      </c>
    </row>
    <row r="48" spans="1:4" s="1" customFormat="1" ht="12" customHeight="1" x14ac:dyDescent="0.2">
      <c r="A48" s="16" t="s">
        <v>160</v>
      </c>
      <c r="B48" s="691" t="s">
        <v>943</v>
      </c>
      <c r="C48" s="633">
        <f>'8. sz. mell'!D51</f>
        <v>0</v>
      </c>
      <c r="D48" s="1125">
        <f>'8. sz. mell'!E51</f>
        <v>0</v>
      </c>
    </row>
    <row r="49" spans="1:4" s="1" customFormat="1" ht="12" customHeight="1" thickBot="1" x14ac:dyDescent="0.25">
      <c r="A49" s="15" t="s">
        <v>308</v>
      </c>
      <c r="B49" s="717" t="s">
        <v>248</v>
      </c>
      <c r="C49" s="640"/>
      <c r="D49" s="1130"/>
    </row>
    <row r="50" spans="1:4" s="1" customFormat="1" ht="17.25" customHeight="1" thickBot="1" x14ac:dyDescent="0.25">
      <c r="A50" s="23" t="s">
        <v>161</v>
      </c>
      <c r="B50" s="718" t="s">
        <v>249</v>
      </c>
      <c r="C50" s="605"/>
      <c r="D50" s="711"/>
    </row>
    <row r="51" spans="1:4" s="1" customFormat="1" ht="12" customHeight="1" thickBot="1" x14ac:dyDescent="0.25">
      <c r="A51" s="23" t="s">
        <v>894</v>
      </c>
      <c r="B51" s="26" t="s">
        <v>162</v>
      </c>
      <c r="C51" s="1119">
        <f>+C6+C11+C20+C21+C30+C43+C46+C50</f>
        <v>371949</v>
      </c>
      <c r="D51" s="1131">
        <f>+D6+D11+D20+D21+D30+D43+D46+D50</f>
        <v>377186</v>
      </c>
    </row>
    <row r="52" spans="1:4" s="1" customFormat="1" ht="12" customHeight="1" thickBot="1" x14ac:dyDescent="0.25">
      <c r="A52" s="694" t="s">
        <v>895</v>
      </c>
      <c r="B52" s="695" t="s">
        <v>252</v>
      </c>
      <c r="C52" s="846">
        <f>C59+C53</f>
        <v>39200</v>
      </c>
      <c r="D52" s="1132">
        <f>D59+D53</f>
        <v>206137</v>
      </c>
    </row>
    <row r="53" spans="1:4" s="1" customFormat="1" ht="12" customHeight="1" x14ac:dyDescent="0.2">
      <c r="A53" s="719" t="s">
        <v>92</v>
      </c>
      <c r="B53" s="712" t="s">
        <v>253</v>
      </c>
      <c r="C53" s="584">
        <f>SUM(C54:C58)</f>
        <v>39200</v>
      </c>
      <c r="D53" s="1126">
        <f>SUM(D54:D58)</f>
        <v>206137</v>
      </c>
    </row>
    <row r="54" spans="1:4" s="1" customFormat="1" ht="12" customHeight="1" x14ac:dyDescent="0.2">
      <c r="A54" s="700" t="s">
        <v>268</v>
      </c>
      <c r="B54" s="691" t="s">
        <v>254</v>
      </c>
      <c r="C54" s="633">
        <f>'8. sz. mell'!D56</f>
        <v>39200</v>
      </c>
      <c r="D54" s="1125">
        <f>'8. sz. mell'!E56+'9. sz. mell.'!E27+'10. sz. mell.'!E27</f>
        <v>206137</v>
      </c>
    </row>
    <row r="55" spans="1:4" s="1" customFormat="1" ht="12" customHeight="1" x14ac:dyDescent="0.2">
      <c r="A55" s="700" t="s">
        <v>269</v>
      </c>
      <c r="B55" s="691" t="s">
        <v>255</v>
      </c>
      <c r="C55" s="633"/>
      <c r="D55" s="1125"/>
    </row>
    <row r="56" spans="1:4" s="1" customFormat="1" ht="12" customHeight="1" x14ac:dyDescent="0.2">
      <c r="A56" s="700" t="s">
        <v>270</v>
      </c>
      <c r="B56" s="691" t="s">
        <v>256</v>
      </c>
      <c r="C56" s="633"/>
      <c r="D56" s="1125"/>
    </row>
    <row r="57" spans="1:4" s="1" customFormat="1" ht="12" customHeight="1" x14ac:dyDescent="0.2">
      <c r="A57" s="700" t="s">
        <v>271</v>
      </c>
      <c r="B57" s="691" t="s">
        <v>257</v>
      </c>
      <c r="C57" s="633"/>
      <c r="D57" s="1125"/>
    </row>
    <row r="58" spans="1:4" s="1" customFormat="1" ht="12" customHeight="1" x14ac:dyDescent="0.2">
      <c r="A58" s="700" t="s">
        <v>272</v>
      </c>
      <c r="B58" s="691" t="s">
        <v>258</v>
      </c>
      <c r="C58" s="633"/>
      <c r="D58" s="1125"/>
    </row>
    <row r="59" spans="1:4" s="1" customFormat="1" ht="12" customHeight="1" x14ac:dyDescent="0.2">
      <c r="A59" s="720" t="s">
        <v>93</v>
      </c>
      <c r="B59" s="713" t="s">
        <v>259</v>
      </c>
      <c r="C59" s="586"/>
      <c r="D59" s="1127"/>
    </row>
    <row r="60" spans="1:4" s="1" customFormat="1" ht="12" customHeight="1" x14ac:dyDescent="0.2">
      <c r="A60" s="700" t="s">
        <v>273</v>
      </c>
      <c r="B60" s="691" t="s">
        <v>944</v>
      </c>
      <c r="C60" s="633"/>
      <c r="D60" s="1125"/>
    </row>
    <row r="61" spans="1:4" s="1" customFormat="1" ht="12" customHeight="1" x14ac:dyDescent="0.2">
      <c r="A61" s="700" t="s">
        <v>274</v>
      </c>
      <c r="B61" s="691" t="s">
        <v>261</v>
      </c>
      <c r="C61" s="633"/>
      <c r="D61" s="1125"/>
    </row>
    <row r="62" spans="1:4" s="1" customFormat="1" ht="12" customHeight="1" x14ac:dyDescent="0.2">
      <c r="A62" s="700" t="s">
        <v>275</v>
      </c>
      <c r="B62" s="691" t="s">
        <v>262</v>
      </c>
      <c r="C62" s="633"/>
      <c r="D62" s="1125"/>
    </row>
    <row r="63" spans="1:4" s="1" customFormat="1" ht="12" customHeight="1" x14ac:dyDescent="0.2">
      <c r="A63" s="700" t="s">
        <v>276</v>
      </c>
      <c r="B63" s="691" t="s">
        <v>263</v>
      </c>
      <c r="C63" s="633"/>
      <c r="D63" s="1125"/>
    </row>
    <row r="64" spans="1:4" s="1" customFormat="1" ht="12" customHeight="1" thickBot="1" x14ac:dyDescent="0.25">
      <c r="A64" s="721" t="s">
        <v>277</v>
      </c>
      <c r="B64" s="717" t="s">
        <v>264</v>
      </c>
      <c r="C64" s="1120"/>
      <c r="D64" s="1133"/>
    </row>
    <row r="65" spans="1:9" s="1" customFormat="1" ht="12" customHeight="1" thickBot="1" x14ac:dyDescent="0.25">
      <c r="A65" s="722" t="s">
        <v>896</v>
      </c>
      <c r="B65" s="703" t="s">
        <v>265</v>
      </c>
      <c r="C65" s="846">
        <f>+C51+C52</f>
        <v>411149</v>
      </c>
      <c r="D65" s="1132">
        <f>+D51+D52</f>
        <v>583323</v>
      </c>
      <c r="H65" s="679"/>
      <c r="I65" s="679"/>
    </row>
    <row r="66" spans="1:9" s="1" customFormat="1" ht="13.5" customHeight="1" thickBot="1" x14ac:dyDescent="0.25">
      <c r="A66" s="723" t="s">
        <v>897</v>
      </c>
      <c r="B66" s="705" t="s">
        <v>266</v>
      </c>
      <c r="C66" s="1121"/>
      <c r="D66" s="1134"/>
      <c r="I66" s="679"/>
    </row>
    <row r="67" spans="1:9" s="1" customFormat="1" ht="12" customHeight="1" thickBot="1" x14ac:dyDescent="0.25">
      <c r="A67" s="722" t="s">
        <v>898</v>
      </c>
      <c r="B67" s="703" t="s">
        <v>267</v>
      </c>
      <c r="C67" s="846">
        <f>+C65+C66</f>
        <v>411149</v>
      </c>
      <c r="D67" s="1132">
        <f>+D65+D66</f>
        <v>583323</v>
      </c>
      <c r="E67" s="679"/>
    </row>
    <row r="68" spans="1:9" s="1" customFormat="1" ht="12.95" customHeight="1" x14ac:dyDescent="0.2">
      <c r="A68" s="6"/>
      <c r="B68" s="7"/>
      <c r="C68" s="594"/>
    </row>
    <row r="69" spans="1:9" ht="16.5" customHeight="1" x14ac:dyDescent="0.25">
      <c r="A69" s="1197" t="s">
        <v>914</v>
      </c>
      <c r="B69" s="1197"/>
      <c r="C69" s="1197"/>
      <c r="D69" s="1197"/>
    </row>
    <row r="70" spans="1:9" s="332" customFormat="1" ht="16.5" customHeight="1" thickBot="1" x14ac:dyDescent="0.3">
      <c r="A70" s="1202" t="s">
        <v>100</v>
      </c>
      <c r="B70" s="1202"/>
      <c r="C70" s="330"/>
    </row>
    <row r="71" spans="1:9" ht="38.1" customHeight="1" thickBot="1" x14ac:dyDescent="0.3">
      <c r="A71" s="27" t="s">
        <v>883</v>
      </c>
      <c r="B71" s="28" t="s">
        <v>915</v>
      </c>
      <c r="C71" s="540" t="s">
        <v>1171</v>
      </c>
      <c r="D71" s="198" t="s">
        <v>1172</v>
      </c>
    </row>
    <row r="72" spans="1:9" s="43" customFormat="1" ht="12" customHeight="1" thickBot="1" x14ac:dyDescent="0.25">
      <c r="A72" s="37">
        <v>1</v>
      </c>
      <c r="B72" s="38">
        <v>2</v>
      </c>
      <c r="C72" s="835"/>
      <c r="D72" s="836"/>
    </row>
    <row r="73" spans="1:9" ht="12" customHeight="1" thickBot="1" x14ac:dyDescent="0.3">
      <c r="A73" s="25" t="s">
        <v>885</v>
      </c>
      <c r="B73" s="35" t="s">
        <v>163</v>
      </c>
      <c r="C73" s="840">
        <f>+C74+C75+C76+C77+C78</f>
        <v>350547</v>
      </c>
      <c r="D73" s="817">
        <f>+D74+D75+D76+D77+D78</f>
        <v>326484</v>
      </c>
    </row>
    <row r="74" spans="1:9" ht="12" customHeight="1" x14ac:dyDescent="0.25">
      <c r="A74" s="20" t="s">
        <v>57</v>
      </c>
      <c r="B74" s="12" t="s">
        <v>916</v>
      </c>
      <c r="C74" s="595">
        <f>'8. sz. mell'!D65+'9. sz. mell.'!D36+'10. sz. mell.'!D35</f>
        <v>155321</v>
      </c>
      <c r="D74" s="724">
        <f>'8. sz. mell'!E65+'9. sz. mell.'!E36+'10. sz. mell.'!E35</f>
        <v>156667</v>
      </c>
    </row>
    <row r="75" spans="1:9" ht="12" customHeight="1" x14ac:dyDescent="0.25">
      <c r="A75" s="16" t="s">
        <v>58</v>
      </c>
      <c r="B75" s="9" t="s">
        <v>164</v>
      </c>
      <c r="C75" s="597">
        <f>'8. sz. mell'!D66+'9. sz. mell.'!D37+'10. sz. mell.'!D36</f>
        <v>34243</v>
      </c>
      <c r="D75" s="725">
        <f>'8. sz. mell'!E66+'9. sz. mell.'!E37+'10. sz. mell.'!E36</f>
        <v>34453</v>
      </c>
    </row>
    <row r="76" spans="1:9" ht="12" customHeight="1" x14ac:dyDescent="0.25">
      <c r="A76" s="16" t="s">
        <v>59</v>
      </c>
      <c r="B76" s="9" t="s">
        <v>88</v>
      </c>
      <c r="C76" s="597">
        <f>'8. sz. mell'!D67+'9. sz. mell.'!D38+'10. sz. mell.'!D37-'1.3.sz.mell._önk'!C76</f>
        <v>140676</v>
      </c>
      <c r="D76" s="725">
        <f>'8. sz. mell'!E67+'9. sz. mell.'!E38+'10. sz. mell.'!E37-'1.3.sz.mell._önk'!D76</f>
        <v>94841</v>
      </c>
    </row>
    <row r="77" spans="1:9" ht="12" customHeight="1" x14ac:dyDescent="0.25">
      <c r="A77" s="16" t="s">
        <v>60</v>
      </c>
      <c r="B77" s="13" t="s">
        <v>165</v>
      </c>
      <c r="C77" s="597">
        <f>'8. sz. mell'!D68+'9. sz. mell.'!D39+'10. sz. mell.'!D38</f>
        <v>17587</v>
      </c>
      <c r="D77" s="725">
        <f>'8. sz. mell'!E68+'9. sz. mell.'!E39+'10. sz. mell.'!E38</f>
        <v>17587</v>
      </c>
    </row>
    <row r="78" spans="1:9" ht="12" customHeight="1" x14ac:dyDescent="0.25">
      <c r="A78" s="16" t="s">
        <v>71</v>
      </c>
      <c r="B78" s="22" t="s">
        <v>166</v>
      </c>
      <c r="C78" s="598">
        <f>SUM(C79:C85)</f>
        <v>2720</v>
      </c>
      <c r="D78" s="599">
        <f>SUM(D79:D85)</f>
        <v>22936</v>
      </c>
    </row>
    <row r="79" spans="1:9" ht="12" customHeight="1" x14ac:dyDescent="0.25">
      <c r="A79" s="16" t="s">
        <v>61</v>
      </c>
      <c r="B79" s="9" t="s">
        <v>188</v>
      </c>
      <c r="C79" s="604">
        <f>'8. sz. mell'!D70</f>
        <v>0</v>
      </c>
      <c r="D79" s="847">
        <f>'8. sz. mell'!E70</f>
        <v>0</v>
      </c>
    </row>
    <row r="80" spans="1:9" ht="12" customHeight="1" x14ac:dyDescent="0.25">
      <c r="A80" s="16" t="s">
        <v>62</v>
      </c>
      <c r="B80" s="143" t="s">
        <v>189</v>
      </c>
      <c r="C80" s="604">
        <f>'8. sz. mell'!D71</f>
        <v>0</v>
      </c>
      <c r="D80" s="847">
        <f>'8. sz. mell'!E71</f>
        <v>0</v>
      </c>
    </row>
    <row r="81" spans="1:4" ht="12" customHeight="1" x14ac:dyDescent="0.25">
      <c r="A81" s="16" t="s">
        <v>72</v>
      </c>
      <c r="B81" s="143" t="s">
        <v>278</v>
      </c>
      <c r="C81" s="604">
        <f>'8. sz. mell'!D72</f>
        <v>500</v>
      </c>
      <c r="D81" s="847">
        <f>'8. sz. mell'!E72</f>
        <v>500</v>
      </c>
    </row>
    <row r="82" spans="1:4" ht="12" customHeight="1" x14ac:dyDescent="0.25">
      <c r="A82" s="16" t="s">
        <v>73</v>
      </c>
      <c r="B82" s="144" t="s">
        <v>190</v>
      </c>
      <c r="C82" s="604">
        <f>'8. sz. mell'!D73</f>
        <v>2220</v>
      </c>
      <c r="D82" s="847">
        <f>'8. sz. mell'!E73</f>
        <v>2220</v>
      </c>
    </row>
    <row r="83" spans="1:4" ht="12" customHeight="1" x14ac:dyDescent="0.25">
      <c r="A83" s="15" t="s">
        <v>74</v>
      </c>
      <c r="B83" s="145" t="s">
        <v>191</v>
      </c>
      <c r="C83" s="604"/>
      <c r="D83" s="847">
        <f>'8. sz. mell'!E75</f>
        <v>1737</v>
      </c>
    </row>
    <row r="84" spans="1:4" ht="12" customHeight="1" x14ac:dyDescent="0.25">
      <c r="A84" s="16" t="s">
        <v>75</v>
      </c>
      <c r="B84" s="145" t="s">
        <v>192</v>
      </c>
      <c r="C84" s="604">
        <f>'8. sz. mell'!D75</f>
        <v>0</v>
      </c>
      <c r="D84" s="847"/>
    </row>
    <row r="85" spans="1:4" ht="12" customHeight="1" thickBot="1" x14ac:dyDescent="0.3">
      <c r="A85" s="21" t="s">
        <v>77</v>
      </c>
      <c r="B85" s="146" t="s">
        <v>1016</v>
      </c>
      <c r="C85" s="604">
        <f>'8. sz. mell'!D77</f>
        <v>0</v>
      </c>
      <c r="D85" s="847">
        <f>'9. sz. mell.'!E41+'10. sz. mell.'!E40</f>
        <v>18479</v>
      </c>
    </row>
    <row r="86" spans="1:4" ht="12" customHeight="1" thickBot="1" x14ac:dyDescent="0.3">
      <c r="A86" s="23" t="s">
        <v>886</v>
      </c>
      <c r="B86" s="34" t="s">
        <v>309</v>
      </c>
      <c r="C86" s="578">
        <f>+C87+C88+C89</f>
        <v>41236</v>
      </c>
      <c r="D86" s="618">
        <f>+D87+D88+D89</f>
        <v>163235.76800000001</v>
      </c>
    </row>
    <row r="87" spans="1:4" ht="12" customHeight="1" x14ac:dyDescent="0.25">
      <c r="A87" s="18" t="s">
        <v>63</v>
      </c>
      <c r="B87" s="9" t="s">
        <v>279</v>
      </c>
      <c r="C87" s="636">
        <f>'8. sz. mell'!D79</f>
        <v>29586</v>
      </c>
      <c r="D87" s="849">
        <f>'8. sz. mell'!E79+'10. sz. mell.'!E42</f>
        <v>145782.76800000001</v>
      </c>
    </row>
    <row r="88" spans="1:4" ht="12" customHeight="1" x14ac:dyDescent="0.25">
      <c r="A88" s="18" t="s">
        <v>64</v>
      </c>
      <c r="B88" s="14" t="s">
        <v>168</v>
      </c>
      <c r="C88" s="636">
        <f>'8. sz. mell'!D80</f>
        <v>11650</v>
      </c>
      <c r="D88" s="849">
        <f>'8. sz. mell'!E80</f>
        <v>17453</v>
      </c>
    </row>
    <row r="89" spans="1:4" ht="12" customHeight="1" x14ac:dyDescent="0.25">
      <c r="A89" s="18" t="s">
        <v>65</v>
      </c>
      <c r="B89" s="691" t="s">
        <v>310</v>
      </c>
      <c r="C89" s="636">
        <f>'8. sz. mell'!D81</f>
        <v>0</v>
      </c>
      <c r="D89" s="849">
        <f>'8. sz. mell'!E81</f>
        <v>0</v>
      </c>
    </row>
    <row r="90" spans="1:4" ht="12" customHeight="1" x14ac:dyDescent="0.25">
      <c r="A90" s="18" t="s">
        <v>66</v>
      </c>
      <c r="B90" s="691" t="s">
        <v>380</v>
      </c>
      <c r="C90" s="636">
        <f>'8. sz. mell'!D82</f>
        <v>0</v>
      </c>
      <c r="D90" s="849">
        <f>'8. sz. mell'!E82</f>
        <v>0</v>
      </c>
    </row>
    <row r="91" spans="1:4" ht="12" customHeight="1" x14ac:dyDescent="0.25">
      <c r="A91" s="18" t="s">
        <v>67</v>
      </c>
      <c r="B91" s="691" t="s">
        <v>311</v>
      </c>
      <c r="C91" s="636">
        <f>'8. sz. mell'!D83</f>
        <v>0</v>
      </c>
      <c r="D91" s="849">
        <f>'8. sz. mell'!E83</f>
        <v>0</v>
      </c>
    </row>
    <row r="92" spans="1:4" x14ac:dyDescent="0.25">
      <c r="A92" s="18" t="s">
        <v>76</v>
      </c>
      <c r="B92" s="691" t="s">
        <v>312</v>
      </c>
      <c r="C92" s="636">
        <f>'8. sz. mell'!D84</f>
        <v>0</v>
      </c>
      <c r="D92" s="849">
        <f>'8. sz. mell'!E84</f>
        <v>0</v>
      </c>
    </row>
    <row r="93" spans="1:4" ht="12" customHeight="1" x14ac:dyDescent="0.25">
      <c r="A93" s="18" t="s">
        <v>78</v>
      </c>
      <c r="B93" s="692" t="s">
        <v>283</v>
      </c>
      <c r="C93" s="636">
        <f>'8. sz. mell'!D85</f>
        <v>0</v>
      </c>
      <c r="D93" s="849">
        <f>'8. sz. mell'!E85</f>
        <v>0</v>
      </c>
    </row>
    <row r="94" spans="1:4" ht="12" customHeight="1" x14ac:dyDescent="0.25">
      <c r="A94" s="18" t="s">
        <v>169</v>
      </c>
      <c r="B94" s="692" t="s">
        <v>284</v>
      </c>
      <c r="C94" s="636">
        <f>'8. sz. mell'!D86</f>
        <v>0</v>
      </c>
      <c r="D94" s="849">
        <f>'8. sz. mell'!E86</f>
        <v>0</v>
      </c>
    </row>
    <row r="95" spans="1:4" ht="12" customHeight="1" x14ac:dyDescent="0.25">
      <c r="A95" s="18" t="s">
        <v>170</v>
      </c>
      <c r="B95" s="692" t="s">
        <v>282</v>
      </c>
      <c r="C95" s="636">
        <f>'8. sz. mell'!D87</f>
        <v>0</v>
      </c>
      <c r="D95" s="849">
        <f>'8. sz. mell'!E87</f>
        <v>0</v>
      </c>
    </row>
    <row r="96" spans="1:4" ht="24" customHeight="1" thickBot="1" x14ac:dyDescent="0.3">
      <c r="A96" s="15" t="s">
        <v>171</v>
      </c>
      <c r="B96" s="693" t="s">
        <v>281</v>
      </c>
      <c r="C96" s="604"/>
      <c r="D96" s="847"/>
    </row>
    <row r="97" spans="1:4" ht="12" customHeight="1" thickBot="1" x14ac:dyDescent="0.3">
      <c r="A97" s="23" t="s">
        <v>887</v>
      </c>
      <c r="B97" s="125" t="s">
        <v>313</v>
      </c>
      <c r="C97" s="578">
        <f>+C98+C99</f>
        <v>19366</v>
      </c>
      <c r="D97" s="618">
        <f>+D98+D99</f>
        <v>86295</v>
      </c>
    </row>
    <row r="98" spans="1:4" ht="12" customHeight="1" x14ac:dyDescent="0.25">
      <c r="A98" s="18" t="s">
        <v>37</v>
      </c>
      <c r="B98" s="11" t="s">
        <v>3</v>
      </c>
      <c r="C98" s="636">
        <f>'8. sz. mell'!D90</f>
        <v>19366</v>
      </c>
      <c r="D98" s="849">
        <f>'8. sz. mell'!E90</f>
        <v>27681</v>
      </c>
    </row>
    <row r="99" spans="1:4" ht="12" customHeight="1" thickBot="1" x14ac:dyDescent="0.3">
      <c r="A99" s="19" t="s">
        <v>38</v>
      </c>
      <c r="B99" s="14" t="s">
        <v>4</v>
      </c>
      <c r="C99" s="604">
        <f>'8. sz. mell'!D91</f>
        <v>0</v>
      </c>
      <c r="D99" s="847">
        <f>'8. sz. mell'!E91</f>
        <v>58614</v>
      </c>
    </row>
    <row r="100" spans="1:4" s="308" customFormat="1" ht="12" customHeight="1" thickBot="1" x14ac:dyDescent="0.25">
      <c r="A100" s="694" t="s">
        <v>888</v>
      </c>
      <c r="B100" s="695" t="s">
        <v>285</v>
      </c>
      <c r="C100" s="605"/>
      <c r="D100" s="711"/>
    </row>
    <row r="101" spans="1:4" ht="12" customHeight="1" thickBot="1" x14ac:dyDescent="0.3">
      <c r="A101" s="306" t="s">
        <v>889</v>
      </c>
      <c r="B101" s="307" t="s">
        <v>105</v>
      </c>
      <c r="C101" s="840">
        <f>+C73+C86+C97+C100</f>
        <v>411149</v>
      </c>
      <c r="D101" s="817">
        <f>+D73+D86+D97+D100</f>
        <v>576014.76800000004</v>
      </c>
    </row>
    <row r="102" spans="1:4" ht="12" customHeight="1" thickBot="1" x14ac:dyDescent="0.3">
      <c r="A102" s="694" t="s">
        <v>890</v>
      </c>
      <c r="B102" s="695" t="s">
        <v>381</v>
      </c>
      <c r="C102" s="578">
        <f>+C103+C111</f>
        <v>0</v>
      </c>
      <c r="D102" s="618">
        <f>+D103+D111</f>
        <v>7308</v>
      </c>
    </row>
    <row r="103" spans="1:4" ht="12" customHeight="1" thickBot="1" x14ac:dyDescent="0.3">
      <c r="A103" s="696" t="s">
        <v>44</v>
      </c>
      <c r="B103" s="697" t="s">
        <v>386</v>
      </c>
      <c r="C103" s="1135">
        <f>+C104+C105+C106+C107+C108+C109+C110</f>
        <v>0</v>
      </c>
      <c r="D103" s="1141">
        <f>+D104+D105+D106+D107+D108+D109+D110</f>
        <v>7308</v>
      </c>
    </row>
    <row r="104" spans="1:4" ht="12" customHeight="1" x14ac:dyDescent="0.25">
      <c r="A104" s="698" t="s">
        <v>47</v>
      </c>
      <c r="B104" s="699" t="s">
        <v>286</v>
      </c>
      <c r="C104" s="1136"/>
      <c r="D104" s="1142"/>
    </row>
    <row r="105" spans="1:4" ht="12" customHeight="1" x14ac:dyDescent="0.25">
      <c r="A105" s="700" t="s">
        <v>48</v>
      </c>
      <c r="B105" s="691" t="s">
        <v>287</v>
      </c>
      <c r="C105" s="1137"/>
      <c r="D105" s="1143"/>
    </row>
    <row r="106" spans="1:4" ht="12" customHeight="1" x14ac:dyDescent="0.25">
      <c r="A106" s="700" t="s">
        <v>49</v>
      </c>
      <c r="B106" s="691" t="s">
        <v>288</v>
      </c>
      <c r="C106" s="1137"/>
      <c r="D106" s="1143"/>
    </row>
    <row r="107" spans="1:4" ht="12" customHeight="1" x14ac:dyDescent="0.25">
      <c r="A107" s="700" t="s">
        <v>50</v>
      </c>
      <c r="B107" s="691" t="s">
        <v>289</v>
      </c>
      <c r="C107" s="1137"/>
      <c r="D107" s="1143"/>
    </row>
    <row r="108" spans="1:4" ht="12" customHeight="1" x14ac:dyDescent="0.25">
      <c r="A108" s="700" t="s">
        <v>154</v>
      </c>
      <c r="B108" s="691" t="s">
        <v>290</v>
      </c>
      <c r="C108" s="1137"/>
      <c r="D108" s="1143"/>
    </row>
    <row r="109" spans="1:4" ht="12" customHeight="1" x14ac:dyDescent="0.25">
      <c r="A109" s="700" t="s">
        <v>172</v>
      </c>
      <c r="B109" s="691" t="s">
        <v>291</v>
      </c>
      <c r="C109" s="1137"/>
      <c r="D109" s="1143"/>
    </row>
    <row r="110" spans="1:4" ht="12" customHeight="1" thickBot="1" x14ac:dyDescent="0.3">
      <c r="A110" s="701" t="s">
        <v>173</v>
      </c>
      <c r="B110" s="702" t="s">
        <v>1163</v>
      </c>
      <c r="C110" s="1138"/>
      <c r="D110" s="1186">
        <f>'8. sz. mell'!E96</f>
        <v>7308</v>
      </c>
    </row>
    <row r="111" spans="1:4" ht="12" customHeight="1" thickBot="1" x14ac:dyDescent="0.3">
      <c r="A111" s="696" t="s">
        <v>45</v>
      </c>
      <c r="B111" s="697" t="s">
        <v>387</v>
      </c>
      <c r="C111" s="1135">
        <f>+C112+C113+C114+C115+C116+C117+C118+C119</f>
        <v>0</v>
      </c>
      <c r="D111" s="1141">
        <f>+D112+D113+D114+D115+D116+D117+D118+D119</f>
        <v>0</v>
      </c>
    </row>
    <row r="112" spans="1:4" ht="12" customHeight="1" x14ac:dyDescent="0.25">
      <c r="A112" s="698" t="s">
        <v>53</v>
      </c>
      <c r="B112" s="699" t="s">
        <v>286</v>
      </c>
      <c r="C112" s="1136"/>
      <c r="D112" s="1142"/>
    </row>
    <row r="113" spans="1:9" ht="12" customHeight="1" x14ac:dyDescent="0.25">
      <c r="A113" s="700" t="s">
        <v>54</v>
      </c>
      <c r="B113" s="691" t="s">
        <v>293</v>
      </c>
      <c r="C113" s="1137"/>
      <c r="D113" s="1143"/>
    </row>
    <row r="114" spans="1:9" ht="12" customHeight="1" x14ac:dyDescent="0.25">
      <c r="A114" s="700" t="s">
        <v>55</v>
      </c>
      <c r="B114" s="691" t="s">
        <v>288</v>
      </c>
      <c r="C114" s="1137"/>
      <c r="D114" s="1143"/>
    </row>
    <row r="115" spans="1:9" ht="12" customHeight="1" x14ac:dyDescent="0.25">
      <c r="A115" s="700" t="s">
        <v>56</v>
      </c>
      <c r="B115" s="691" t="s">
        <v>289</v>
      </c>
      <c r="C115" s="1137"/>
      <c r="D115" s="1143"/>
    </row>
    <row r="116" spans="1:9" ht="12" customHeight="1" x14ac:dyDescent="0.25">
      <c r="A116" s="700" t="s">
        <v>155</v>
      </c>
      <c r="B116" s="691" t="s">
        <v>290</v>
      </c>
      <c r="C116" s="1137"/>
      <c r="D116" s="1143"/>
    </row>
    <row r="117" spans="1:9" ht="12" customHeight="1" x14ac:dyDescent="0.25">
      <c r="A117" s="700" t="s">
        <v>174</v>
      </c>
      <c r="B117" s="691" t="s">
        <v>294</v>
      </c>
      <c r="C117" s="1137"/>
      <c r="D117" s="1143"/>
    </row>
    <row r="118" spans="1:9" ht="12" customHeight="1" x14ac:dyDescent="0.25">
      <c r="A118" s="700" t="s">
        <v>175</v>
      </c>
      <c r="B118" s="691" t="s">
        <v>292</v>
      </c>
      <c r="C118" s="1137"/>
      <c r="D118" s="1143"/>
    </row>
    <row r="119" spans="1:9" ht="12" customHeight="1" thickBot="1" x14ac:dyDescent="0.3">
      <c r="A119" s="701" t="s">
        <v>176</v>
      </c>
      <c r="B119" s="702" t="s">
        <v>384</v>
      </c>
      <c r="C119" s="1138"/>
      <c r="D119" s="1144"/>
    </row>
    <row r="120" spans="1:9" ht="12" customHeight="1" thickBot="1" x14ac:dyDescent="0.3">
      <c r="A120" s="694" t="s">
        <v>891</v>
      </c>
      <c r="B120" s="703" t="s">
        <v>295</v>
      </c>
      <c r="C120" s="1139">
        <f>+C101+C102</f>
        <v>411149</v>
      </c>
      <c r="D120" s="726">
        <f>+D101+D102</f>
        <v>583322.76800000004</v>
      </c>
    </row>
    <row r="121" spans="1:9" ht="15" customHeight="1" thickBot="1" x14ac:dyDescent="0.3">
      <c r="A121" s="694" t="s">
        <v>892</v>
      </c>
      <c r="B121" s="703" t="s">
        <v>296</v>
      </c>
      <c r="C121" s="1140"/>
      <c r="D121" s="1145"/>
      <c r="E121" s="126"/>
    </row>
    <row r="122" spans="1:9" s="1" customFormat="1" ht="12.95" customHeight="1" thickBot="1" x14ac:dyDescent="0.25">
      <c r="A122" s="704" t="s">
        <v>893</v>
      </c>
      <c r="B122" s="705" t="s">
        <v>297</v>
      </c>
      <c r="C122" s="846">
        <f>+C120+C121</f>
        <v>411149</v>
      </c>
      <c r="D122" s="1132">
        <f>+D120+D121</f>
        <v>583322.76800000004</v>
      </c>
      <c r="I122" s="679"/>
    </row>
    <row r="123" spans="1:9" ht="15.75" customHeight="1" x14ac:dyDescent="0.25">
      <c r="A123" s="413"/>
      <c r="B123" s="413"/>
      <c r="C123" s="617"/>
      <c r="D123" s="43"/>
    </row>
    <row r="124" spans="1:9" x14ac:dyDescent="0.25">
      <c r="A124" s="1198" t="s">
        <v>108</v>
      </c>
      <c r="B124" s="1198"/>
      <c r="C124" s="573"/>
    </row>
    <row r="125" spans="1:9" ht="15" customHeight="1" thickBot="1" x14ac:dyDescent="0.3">
      <c r="A125" s="1201" t="s">
        <v>101</v>
      </c>
      <c r="B125" s="1201"/>
      <c r="C125" s="330"/>
    </row>
    <row r="126" spans="1:9" ht="13.5" customHeight="1" thickBot="1" x14ac:dyDescent="0.3">
      <c r="A126" s="23">
        <v>1</v>
      </c>
      <c r="B126" s="34" t="s">
        <v>183</v>
      </c>
      <c r="C126" s="583">
        <f>+C51-C101</f>
        <v>-39200</v>
      </c>
      <c r="D126" s="1115"/>
    </row>
    <row r="127" spans="1:9" ht="7.5" customHeight="1" x14ac:dyDescent="0.25">
      <c r="A127" s="413"/>
      <c r="B127" s="413"/>
    </row>
  </sheetData>
  <mergeCells count="6">
    <mergeCell ref="A125:B125"/>
    <mergeCell ref="A2:B2"/>
    <mergeCell ref="A70:B70"/>
    <mergeCell ref="A124:B124"/>
    <mergeCell ref="A1:D1"/>
    <mergeCell ref="A69:D69"/>
  </mergeCells>
  <phoneticPr fontId="0" type="noConversion"/>
  <printOptions horizontalCentered="1"/>
  <pageMargins left="0.39370078740157483" right="0.39370078740157483" top="1.299212598425197" bottom="0.39370078740157483" header="0.39370078740157483" footer="0.19685039370078741"/>
  <pageSetup paperSize="9" scale="75" fitToWidth="3" fitToHeight="2" orientation="portrait" r:id="rId1"/>
  <headerFooter alignWithMargins="0">
    <oddHeader>&amp;C&amp;"Times New Roman CE,Félkövér"&amp;12
Csobánka Község Önkormányzat
2018. ÉVI KÖLTSÉGVETÉS KÖTELEZŐ FELADATAINAK MÉRLEGE &amp;R&amp;"Times New Roman CE,Félkövér dőlt"&amp;11 &amp;"Times New Roman CE,Félkövér"1.2. melléklet a 1/2018. (II. 16.) önkormányzati rendelethez</oddHeader>
  </headerFooter>
  <rowBreaks count="1" manualBreakCount="1">
    <brk id="68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E127"/>
  <sheetViews>
    <sheetView view="pageLayout" topLeftCell="A69" zoomScaleNormal="120" zoomScaleSheetLayoutView="100" workbookViewId="0">
      <selection activeCell="C71" sqref="C71:D71"/>
    </sheetView>
  </sheetViews>
  <sheetFormatPr defaultColWidth="9.33203125" defaultRowHeight="15.75" x14ac:dyDescent="0.25"/>
  <cols>
    <col min="1" max="1" width="9" style="418" customWidth="1"/>
    <col min="2" max="2" width="84.83203125" style="418" customWidth="1"/>
    <col min="3" max="4" width="14.83203125" style="42" customWidth="1"/>
    <col min="5" max="16384" width="9.33203125" style="42"/>
  </cols>
  <sheetData>
    <row r="1" spans="1:4" ht="15.95" customHeight="1" x14ac:dyDescent="0.25">
      <c r="A1" s="1197" t="s">
        <v>882</v>
      </c>
      <c r="B1" s="1197"/>
      <c r="C1" s="1197"/>
      <c r="D1" s="1197"/>
    </row>
    <row r="2" spans="1:4" ht="15.95" customHeight="1" thickBot="1" x14ac:dyDescent="0.3">
      <c r="A2" s="1201" t="s">
        <v>99</v>
      </c>
      <c r="B2" s="1201"/>
      <c r="D2" s="330" t="s">
        <v>299</v>
      </c>
    </row>
    <row r="3" spans="1:4" ht="38.1" customHeight="1" thickBot="1" x14ac:dyDescent="0.3">
      <c r="A3" s="27" t="s">
        <v>17</v>
      </c>
      <c r="B3" s="28" t="s">
        <v>884</v>
      </c>
      <c r="C3" s="540" t="s">
        <v>1171</v>
      </c>
      <c r="D3" s="198" t="s">
        <v>1172</v>
      </c>
    </row>
    <row r="4" spans="1:4" s="43" customFormat="1" ht="12" customHeight="1" thickBot="1" x14ac:dyDescent="0.25">
      <c r="A4" s="37">
        <v>1</v>
      </c>
      <c r="B4" s="38">
        <v>2</v>
      </c>
      <c r="C4" s="835"/>
      <c r="D4" s="836"/>
    </row>
    <row r="5" spans="1:4" s="1" customFormat="1" ht="12" customHeight="1" thickBot="1" x14ac:dyDescent="0.25">
      <c r="A5" s="25" t="s">
        <v>885</v>
      </c>
      <c r="B5" s="24" t="s">
        <v>125</v>
      </c>
      <c r="C5" s="840">
        <f>+C6+C11+C20</f>
        <v>3355</v>
      </c>
      <c r="D5" s="817">
        <f>+D6+D11+D20</f>
        <v>3355</v>
      </c>
    </row>
    <row r="6" spans="1:4" s="1" customFormat="1" ht="12" customHeight="1" thickBot="1" x14ac:dyDescent="0.25">
      <c r="A6" s="23" t="s">
        <v>886</v>
      </c>
      <c r="B6" s="309" t="s">
        <v>374</v>
      </c>
      <c r="C6" s="578">
        <f>+C7+C8+C9+C10</f>
        <v>3355</v>
      </c>
      <c r="D6" s="618">
        <f>+D7+D8+D9+D10</f>
        <v>3355</v>
      </c>
    </row>
    <row r="7" spans="1:4" s="1" customFormat="1" ht="12" customHeight="1" x14ac:dyDescent="0.2">
      <c r="A7" s="16" t="s">
        <v>63</v>
      </c>
      <c r="B7" s="402" t="s">
        <v>928</v>
      </c>
      <c r="C7" s="581">
        <f>C120</f>
        <v>3355</v>
      </c>
      <c r="D7" s="725">
        <f>D120</f>
        <v>3355</v>
      </c>
    </row>
    <row r="8" spans="1:4" s="1" customFormat="1" ht="12" customHeight="1" x14ac:dyDescent="0.2">
      <c r="A8" s="16" t="s">
        <v>64</v>
      </c>
      <c r="B8" s="323" t="s">
        <v>33</v>
      </c>
      <c r="C8" s="581"/>
      <c r="D8" s="725"/>
    </row>
    <row r="9" spans="1:4" s="1" customFormat="1" ht="12" customHeight="1" x14ac:dyDescent="0.2">
      <c r="A9" s="16" t="s">
        <v>65</v>
      </c>
      <c r="B9" s="323" t="s">
        <v>126</v>
      </c>
      <c r="C9" s="581"/>
      <c r="D9" s="725"/>
    </row>
    <row r="10" spans="1:4" s="1" customFormat="1" ht="12" customHeight="1" thickBot="1" x14ac:dyDescent="0.25">
      <c r="A10" s="16" t="s">
        <v>66</v>
      </c>
      <c r="B10" s="403" t="s">
        <v>127</v>
      </c>
      <c r="C10" s="581"/>
      <c r="D10" s="725"/>
    </row>
    <row r="11" spans="1:4" s="1" customFormat="1" ht="12" customHeight="1" thickBot="1" x14ac:dyDescent="0.25">
      <c r="A11" s="23" t="s">
        <v>887</v>
      </c>
      <c r="B11" s="24" t="s">
        <v>128</v>
      </c>
      <c r="C11" s="578"/>
      <c r="D11" s="618"/>
    </row>
    <row r="12" spans="1:4" s="1" customFormat="1" ht="12" customHeight="1" x14ac:dyDescent="0.2">
      <c r="A12" s="20" t="s">
        <v>37</v>
      </c>
      <c r="B12" s="12" t="s">
        <v>133</v>
      </c>
      <c r="C12" s="1116"/>
      <c r="D12" s="724"/>
    </row>
    <row r="13" spans="1:4" s="1" customFormat="1" ht="12" customHeight="1" x14ac:dyDescent="0.2">
      <c r="A13" s="16" t="s">
        <v>38</v>
      </c>
      <c r="B13" s="9" t="s">
        <v>134</v>
      </c>
      <c r="C13" s="581"/>
      <c r="D13" s="725"/>
    </row>
    <row r="14" spans="1:4" s="1" customFormat="1" ht="12" customHeight="1" x14ac:dyDescent="0.2">
      <c r="A14" s="16" t="s">
        <v>39</v>
      </c>
      <c r="B14" s="9" t="s">
        <v>135</v>
      </c>
      <c r="C14" s="581"/>
      <c r="D14" s="725"/>
    </row>
    <row r="15" spans="1:4" s="1" customFormat="1" ht="12" customHeight="1" x14ac:dyDescent="0.2">
      <c r="A15" s="16" t="s">
        <v>40</v>
      </c>
      <c r="B15" s="9" t="s">
        <v>136</v>
      </c>
      <c r="C15" s="581"/>
      <c r="D15" s="725"/>
    </row>
    <row r="16" spans="1:4" s="1" customFormat="1" ht="12" customHeight="1" x14ac:dyDescent="0.2">
      <c r="A16" s="15" t="s">
        <v>129</v>
      </c>
      <c r="B16" s="8" t="s">
        <v>137</v>
      </c>
      <c r="C16" s="637"/>
      <c r="D16" s="1122"/>
    </row>
    <row r="17" spans="1:4" s="1" customFormat="1" ht="12" customHeight="1" x14ac:dyDescent="0.2">
      <c r="A17" s="16" t="s">
        <v>130</v>
      </c>
      <c r="B17" s="9" t="s">
        <v>239</v>
      </c>
      <c r="C17" s="581"/>
      <c r="D17" s="725"/>
    </row>
    <row r="18" spans="1:4" s="1" customFormat="1" ht="12" customHeight="1" x14ac:dyDescent="0.2">
      <c r="A18" s="16" t="s">
        <v>131</v>
      </c>
      <c r="B18" s="9" t="s">
        <v>139</v>
      </c>
      <c r="C18" s="581"/>
      <c r="D18" s="725"/>
    </row>
    <row r="19" spans="1:4" s="1" customFormat="1" ht="12" customHeight="1" thickBot="1" x14ac:dyDescent="0.25">
      <c r="A19" s="17" t="s">
        <v>132</v>
      </c>
      <c r="B19" s="10" t="s">
        <v>140</v>
      </c>
      <c r="C19" s="1117"/>
      <c r="D19" s="1123"/>
    </row>
    <row r="20" spans="1:4" s="1" customFormat="1" ht="12" customHeight="1" thickBot="1" x14ac:dyDescent="0.25">
      <c r="A20" s="23" t="s">
        <v>141</v>
      </c>
      <c r="B20" s="24" t="s">
        <v>240</v>
      </c>
      <c r="C20" s="1118"/>
      <c r="D20" s="1124"/>
    </row>
    <row r="21" spans="1:4" s="1" customFormat="1" ht="12" customHeight="1" thickBot="1" x14ac:dyDescent="0.25">
      <c r="A21" s="23" t="s">
        <v>889</v>
      </c>
      <c r="B21" s="24" t="s">
        <v>143</v>
      </c>
      <c r="C21" s="578"/>
      <c r="D21" s="618"/>
    </row>
    <row r="22" spans="1:4" s="1" customFormat="1" ht="12" customHeight="1" x14ac:dyDescent="0.2">
      <c r="A22" s="18" t="s">
        <v>41</v>
      </c>
      <c r="B22" s="11" t="s">
        <v>818</v>
      </c>
      <c r="C22" s="636"/>
      <c r="D22" s="849"/>
    </row>
    <row r="23" spans="1:4" s="1" customFormat="1" ht="12" customHeight="1" x14ac:dyDescent="0.2">
      <c r="A23" s="16" t="s">
        <v>42</v>
      </c>
      <c r="B23" s="9" t="s">
        <v>149</v>
      </c>
      <c r="C23" s="581"/>
      <c r="D23" s="725"/>
    </row>
    <row r="24" spans="1:4" s="1" customFormat="1" ht="12" customHeight="1" x14ac:dyDescent="0.2">
      <c r="A24" s="16" t="s">
        <v>43</v>
      </c>
      <c r="B24" s="9" t="s">
        <v>46</v>
      </c>
      <c r="C24" s="581"/>
      <c r="D24" s="725"/>
    </row>
    <row r="25" spans="1:4" s="1" customFormat="1" ht="12" customHeight="1" x14ac:dyDescent="0.2">
      <c r="A25" s="19" t="s">
        <v>144</v>
      </c>
      <c r="B25" s="9" t="s">
        <v>150</v>
      </c>
      <c r="C25" s="604"/>
      <c r="D25" s="847"/>
    </row>
    <row r="26" spans="1:4" s="1" customFormat="1" ht="12" customHeight="1" x14ac:dyDescent="0.2">
      <c r="A26" s="19" t="s">
        <v>145</v>
      </c>
      <c r="B26" s="9" t="s">
        <v>151</v>
      </c>
      <c r="C26" s="604"/>
      <c r="D26" s="847"/>
    </row>
    <row r="27" spans="1:4" s="1" customFormat="1" ht="12" customHeight="1" x14ac:dyDescent="0.2">
      <c r="A27" s="16" t="s">
        <v>146</v>
      </c>
      <c r="B27" s="9" t="s">
        <v>152</v>
      </c>
      <c r="C27" s="581"/>
      <c r="D27" s="725"/>
    </row>
    <row r="28" spans="1:4" s="1" customFormat="1" ht="12" customHeight="1" x14ac:dyDescent="0.2">
      <c r="A28" s="16" t="s">
        <v>147</v>
      </c>
      <c r="B28" s="9" t="s">
        <v>241</v>
      </c>
      <c r="C28" s="633"/>
      <c r="D28" s="1125"/>
    </row>
    <row r="29" spans="1:4" s="1" customFormat="1" ht="12" customHeight="1" thickBot="1" x14ac:dyDescent="0.25">
      <c r="A29" s="16" t="s">
        <v>148</v>
      </c>
      <c r="B29" s="14" t="s">
        <v>153</v>
      </c>
      <c r="C29" s="633"/>
      <c r="D29" s="1125"/>
    </row>
    <row r="30" spans="1:4" s="1" customFormat="1" ht="12" customHeight="1" thickBot="1" x14ac:dyDescent="0.25">
      <c r="A30" s="302" t="s">
        <v>890</v>
      </c>
      <c r="B30" s="24" t="s">
        <v>375</v>
      </c>
      <c r="C30" s="578"/>
      <c r="D30" s="618"/>
    </row>
    <row r="31" spans="1:4" s="1" customFormat="1" ht="12" customHeight="1" x14ac:dyDescent="0.2">
      <c r="A31" s="303" t="s">
        <v>44</v>
      </c>
      <c r="B31" s="404" t="s">
        <v>376</v>
      </c>
      <c r="C31" s="584"/>
      <c r="D31" s="1126"/>
    </row>
    <row r="32" spans="1:4" s="1" customFormat="1" ht="12" customHeight="1" x14ac:dyDescent="0.2">
      <c r="A32" s="304" t="s">
        <v>47</v>
      </c>
      <c r="B32" s="310" t="s">
        <v>242</v>
      </c>
      <c r="C32" s="633"/>
      <c r="D32" s="1125"/>
    </row>
    <row r="33" spans="1:4" s="1" customFormat="1" ht="12" customHeight="1" x14ac:dyDescent="0.2">
      <c r="A33" s="304" t="s">
        <v>48</v>
      </c>
      <c r="B33" s="310" t="s">
        <v>243</v>
      </c>
      <c r="C33" s="633"/>
      <c r="D33" s="1125"/>
    </row>
    <row r="34" spans="1:4" s="1" customFormat="1" ht="12" customHeight="1" x14ac:dyDescent="0.2">
      <c r="A34" s="304" t="s">
        <v>49</v>
      </c>
      <c r="B34" s="310" t="s">
        <v>244</v>
      </c>
      <c r="C34" s="633"/>
      <c r="D34" s="1125"/>
    </row>
    <row r="35" spans="1:4" s="1" customFormat="1" ht="12" customHeight="1" x14ac:dyDescent="0.2">
      <c r="A35" s="304" t="s">
        <v>50</v>
      </c>
      <c r="B35" s="310" t="s">
        <v>245</v>
      </c>
      <c r="C35" s="633"/>
      <c r="D35" s="1125"/>
    </row>
    <row r="36" spans="1:4" s="1" customFormat="1" ht="12" customHeight="1" x14ac:dyDescent="0.2">
      <c r="A36" s="304" t="s">
        <v>154</v>
      </c>
      <c r="B36" s="310" t="s">
        <v>377</v>
      </c>
      <c r="C36" s="633"/>
      <c r="D36" s="1125"/>
    </row>
    <row r="37" spans="1:4" s="1" customFormat="1" ht="12" customHeight="1" x14ac:dyDescent="0.2">
      <c r="A37" s="304" t="s">
        <v>45</v>
      </c>
      <c r="B37" s="311" t="s">
        <v>378</v>
      </c>
      <c r="C37" s="586"/>
      <c r="D37" s="1127"/>
    </row>
    <row r="38" spans="1:4" s="1" customFormat="1" ht="12" customHeight="1" x14ac:dyDescent="0.2">
      <c r="A38" s="304" t="s">
        <v>53</v>
      </c>
      <c r="B38" s="310" t="s">
        <v>242</v>
      </c>
      <c r="C38" s="633"/>
      <c r="D38" s="1125"/>
    </row>
    <row r="39" spans="1:4" s="1" customFormat="1" ht="12" customHeight="1" x14ac:dyDescent="0.2">
      <c r="A39" s="304" t="s">
        <v>54</v>
      </c>
      <c r="B39" s="310" t="s">
        <v>243</v>
      </c>
      <c r="C39" s="633"/>
      <c r="D39" s="1125"/>
    </row>
    <row r="40" spans="1:4" s="1" customFormat="1" ht="12" customHeight="1" x14ac:dyDescent="0.2">
      <c r="A40" s="304" t="s">
        <v>55</v>
      </c>
      <c r="B40" s="310" t="s">
        <v>244</v>
      </c>
      <c r="C40" s="633"/>
      <c r="D40" s="1125"/>
    </row>
    <row r="41" spans="1:4" s="1" customFormat="1" ht="12" customHeight="1" x14ac:dyDescent="0.2">
      <c r="A41" s="304" t="s">
        <v>56</v>
      </c>
      <c r="B41" s="312" t="s">
        <v>245</v>
      </c>
      <c r="C41" s="633"/>
      <c r="D41" s="1125"/>
    </row>
    <row r="42" spans="1:4" s="1" customFormat="1" ht="12" customHeight="1" thickBot="1" x14ac:dyDescent="0.25">
      <c r="A42" s="305" t="s">
        <v>155</v>
      </c>
      <c r="B42" s="313" t="s">
        <v>379</v>
      </c>
      <c r="C42" s="634"/>
      <c r="D42" s="1128"/>
    </row>
    <row r="43" spans="1:4" s="1" customFormat="1" ht="12" customHeight="1" thickBot="1" x14ac:dyDescent="0.25">
      <c r="A43" s="23" t="s">
        <v>156</v>
      </c>
      <c r="B43" s="405" t="s">
        <v>246</v>
      </c>
      <c r="C43" s="578"/>
      <c r="D43" s="618"/>
    </row>
    <row r="44" spans="1:4" s="1" customFormat="1" ht="12" customHeight="1" x14ac:dyDescent="0.2">
      <c r="A44" s="18" t="s">
        <v>51</v>
      </c>
      <c r="B44" s="323" t="s">
        <v>247</v>
      </c>
      <c r="C44" s="636"/>
      <c r="D44" s="849"/>
    </row>
    <row r="45" spans="1:4" s="1" customFormat="1" ht="12" customHeight="1" thickBot="1" x14ac:dyDescent="0.25">
      <c r="A45" s="15" t="s">
        <v>52</v>
      </c>
      <c r="B45" s="318" t="s">
        <v>251</v>
      </c>
      <c r="C45" s="637"/>
      <c r="D45" s="1122"/>
    </row>
    <row r="46" spans="1:4" s="1" customFormat="1" ht="12" customHeight="1" thickBot="1" x14ac:dyDescent="0.25">
      <c r="A46" s="23" t="s">
        <v>892</v>
      </c>
      <c r="B46" s="405" t="s">
        <v>250</v>
      </c>
      <c r="C46" s="578"/>
      <c r="D46" s="618"/>
    </row>
    <row r="47" spans="1:4" s="1" customFormat="1" ht="12" customHeight="1" x14ac:dyDescent="0.2">
      <c r="A47" s="18" t="s">
        <v>159</v>
      </c>
      <c r="B47" s="323" t="s">
        <v>157</v>
      </c>
      <c r="C47" s="638"/>
      <c r="D47" s="1129"/>
    </row>
    <row r="48" spans="1:4" s="1" customFormat="1" ht="12" customHeight="1" x14ac:dyDescent="0.2">
      <c r="A48" s="16" t="s">
        <v>160</v>
      </c>
      <c r="B48" s="310" t="s">
        <v>943</v>
      </c>
      <c r="C48" s="633"/>
      <c r="D48" s="1125"/>
    </row>
    <row r="49" spans="1:4" s="1" customFormat="1" ht="12" customHeight="1" thickBot="1" x14ac:dyDescent="0.25">
      <c r="A49" s="15" t="s">
        <v>308</v>
      </c>
      <c r="B49" s="318" t="s">
        <v>248</v>
      </c>
      <c r="C49" s="640"/>
      <c r="D49" s="1130"/>
    </row>
    <row r="50" spans="1:4" s="1" customFormat="1" ht="17.25" customHeight="1" thickBot="1" x14ac:dyDescent="0.25">
      <c r="A50" s="23" t="s">
        <v>161</v>
      </c>
      <c r="B50" s="406" t="s">
        <v>249</v>
      </c>
      <c r="C50" s="605"/>
      <c r="D50" s="711"/>
    </row>
    <row r="51" spans="1:4" s="1" customFormat="1" ht="12" customHeight="1" thickBot="1" x14ac:dyDescent="0.25">
      <c r="A51" s="23" t="s">
        <v>894</v>
      </c>
      <c r="B51" s="26" t="s">
        <v>162</v>
      </c>
      <c r="C51" s="1119">
        <f>+C6+C11+C20+C21+C30+C43+C46+C50</f>
        <v>3355</v>
      </c>
      <c r="D51" s="1131">
        <f>+D6+D11+D20+D21+D30+D43+D46+D50</f>
        <v>3355</v>
      </c>
    </row>
    <row r="52" spans="1:4" s="1" customFormat="1" ht="12" customHeight="1" thickBot="1" x14ac:dyDescent="0.25">
      <c r="A52" s="314" t="s">
        <v>895</v>
      </c>
      <c r="B52" s="309" t="s">
        <v>252</v>
      </c>
      <c r="C52" s="846"/>
      <c r="D52" s="1132"/>
    </row>
    <row r="53" spans="1:4" s="1" customFormat="1" ht="12" customHeight="1" x14ac:dyDescent="0.2">
      <c r="A53" s="407" t="s">
        <v>92</v>
      </c>
      <c r="B53" s="404" t="s">
        <v>253</v>
      </c>
      <c r="C53" s="584"/>
      <c r="D53" s="1126"/>
    </row>
    <row r="54" spans="1:4" s="1" customFormat="1" ht="12" customHeight="1" x14ac:dyDescent="0.2">
      <c r="A54" s="315" t="s">
        <v>268</v>
      </c>
      <c r="B54" s="310" t="s">
        <v>254</v>
      </c>
      <c r="C54" s="633"/>
      <c r="D54" s="1125"/>
    </row>
    <row r="55" spans="1:4" s="1" customFormat="1" ht="12" customHeight="1" x14ac:dyDescent="0.2">
      <c r="A55" s="315" t="s">
        <v>269</v>
      </c>
      <c r="B55" s="310" t="s">
        <v>255</v>
      </c>
      <c r="C55" s="633"/>
      <c r="D55" s="1125"/>
    </row>
    <row r="56" spans="1:4" s="1" customFormat="1" ht="12" customHeight="1" x14ac:dyDescent="0.2">
      <c r="A56" s="315" t="s">
        <v>270</v>
      </c>
      <c r="B56" s="310" t="s">
        <v>256</v>
      </c>
      <c r="C56" s="633"/>
      <c r="D56" s="1125"/>
    </row>
    <row r="57" spans="1:4" s="1" customFormat="1" ht="12" customHeight="1" x14ac:dyDescent="0.2">
      <c r="A57" s="315" t="s">
        <v>271</v>
      </c>
      <c r="B57" s="310" t="s">
        <v>257</v>
      </c>
      <c r="C57" s="633"/>
      <c r="D57" s="1125"/>
    </row>
    <row r="58" spans="1:4" s="1" customFormat="1" ht="12" customHeight="1" x14ac:dyDescent="0.2">
      <c r="A58" s="315" t="s">
        <v>272</v>
      </c>
      <c r="B58" s="310" t="s">
        <v>258</v>
      </c>
      <c r="C58" s="633"/>
      <c r="D58" s="1125"/>
    </row>
    <row r="59" spans="1:4" s="1" customFormat="1" ht="12" customHeight="1" x14ac:dyDescent="0.2">
      <c r="A59" s="316" t="s">
        <v>93</v>
      </c>
      <c r="B59" s="311" t="s">
        <v>259</v>
      </c>
      <c r="C59" s="586"/>
      <c r="D59" s="1127"/>
    </row>
    <row r="60" spans="1:4" s="1" customFormat="1" ht="12" customHeight="1" x14ac:dyDescent="0.2">
      <c r="A60" s="315" t="s">
        <v>273</v>
      </c>
      <c r="B60" s="310" t="s">
        <v>260</v>
      </c>
      <c r="C60" s="633"/>
      <c r="D60" s="1125"/>
    </row>
    <row r="61" spans="1:4" s="1" customFormat="1" ht="12" customHeight="1" x14ac:dyDescent="0.2">
      <c r="A61" s="315" t="s">
        <v>274</v>
      </c>
      <c r="B61" s="310" t="s">
        <v>261</v>
      </c>
      <c r="C61" s="633"/>
      <c r="D61" s="1125"/>
    </row>
    <row r="62" spans="1:4" s="1" customFormat="1" ht="12" customHeight="1" x14ac:dyDescent="0.2">
      <c r="A62" s="315" t="s">
        <v>275</v>
      </c>
      <c r="B62" s="310" t="s">
        <v>262</v>
      </c>
      <c r="C62" s="633"/>
      <c r="D62" s="1125"/>
    </row>
    <row r="63" spans="1:4" s="1" customFormat="1" ht="12" customHeight="1" x14ac:dyDescent="0.2">
      <c r="A63" s="315" t="s">
        <v>276</v>
      </c>
      <c r="B63" s="310" t="s">
        <v>263</v>
      </c>
      <c r="C63" s="633"/>
      <c r="D63" s="1125"/>
    </row>
    <row r="64" spans="1:4" s="1" customFormat="1" ht="12" customHeight="1" thickBot="1" x14ac:dyDescent="0.25">
      <c r="A64" s="317" t="s">
        <v>277</v>
      </c>
      <c r="B64" s="318" t="s">
        <v>264</v>
      </c>
      <c r="C64" s="1120"/>
      <c r="D64" s="1133"/>
    </row>
    <row r="65" spans="1:4" s="1" customFormat="1" ht="12" customHeight="1" thickBot="1" x14ac:dyDescent="0.25">
      <c r="A65" s="319" t="s">
        <v>896</v>
      </c>
      <c r="B65" s="408" t="s">
        <v>265</v>
      </c>
      <c r="C65" s="846">
        <f>+C51+C52</f>
        <v>3355</v>
      </c>
      <c r="D65" s="1132">
        <f>+D51+D52</f>
        <v>3355</v>
      </c>
    </row>
    <row r="66" spans="1:4" s="1" customFormat="1" ht="13.5" customHeight="1" thickBot="1" x14ac:dyDescent="0.25">
      <c r="A66" s="320" t="s">
        <v>897</v>
      </c>
      <c r="B66" s="409" t="s">
        <v>266</v>
      </c>
      <c r="C66" s="1121"/>
      <c r="D66" s="1134"/>
    </row>
    <row r="67" spans="1:4" s="1" customFormat="1" ht="12" customHeight="1" thickBot="1" x14ac:dyDescent="0.25">
      <c r="A67" s="319" t="s">
        <v>898</v>
      </c>
      <c r="B67" s="408" t="s">
        <v>267</v>
      </c>
      <c r="C67" s="846">
        <f>+C65+C66</f>
        <v>3355</v>
      </c>
      <c r="D67" s="1132">
        <f>+D65+D66</f>
        <v>3355</v>
      </c>
    </row>
    <row r="68" spans="1:4" s="1" customFormat="1" ht="12.95" customHeight="1" x14ac:dyDescent="0.2">
      <c r="A68" s="6"/>
      <c r="B68" s="7"/>
      <c r="C68" s="594"/>
    </row>
    <row r="69" spans="1:4" ht="16.5" customHeight="1" x14ac:dyDescent="0.25">
      <c r="A69" s="1197" t="s">
        <v>914</v>
      </c>
      <c r="B69" s="1197"/>
      <c r="C69" s="1197"/>
    </row>
    <row r="70" spans="1:4" s="332" customFormat="1" ht="16.5" customHeight="1" thickBot="1" x14ac:dyDescent="0.3">
      <c r="A70" s="1202" t="s">
        <v>100</v>
      </c>
      <c r="B70" s="1202"/>
      <c r="C70" s="330"/>
    </row>
    <row r="71" spans="1:4" ht="38.1" customHeight="1" thickBot="1" x14ac:dyDescent="0.3">
      <c r="A71" s="27" t="s">
        <v>883</v>
      </c>
      <c r="B71" s="28" t="s">
        <v>915</v>
      </c>
      <c r="C71" s="540" t="s">
        <v>1171</v>
      </c>
      <c r="D71" s="198" t="s">
        <v>1172</v>
      </c>
    </row>
    <row r="72" spans="1:4" s="43" customFormat="1" ht="12" customHeight="1" thickBot="1" x14ac:dyDescent="0.25">
      <c r="A72" s="37">
        <v>1</v>
      </c>
      <c r="B72" s="38">
        <v>2</v>
      </c>
      <c r="C72" s="574"/>
      <c r="D72" s="836"/>
    </row>
    <row r="73" spans="1:4" ht="12" customHeight="1" thickBot="1" x14ac:dyDescent="0.3">
      <c r="A73" s="25" t="s">
        <v>885</v>
      </c>
      <c r="B73" s="35" t="s">
        <v>163</v>
      </c>
      <c r="C73" s="578">
        <f>+C74+C75+C76+C77+C78</f>
        <v>3355</v>
      </c>
      <c r="D73" s="618">
        <f>+D74+D75+D76+D77+D78</f>
        <v>3355</v>
      </c>
    </row>
    <row r="74" spans="1:4" ht="12" customHeight="1" x14ac:dyDescent="0.25">
      <c r="A74" s="20" t="s">
        <v>57</v>
      </c>
      <c r="B74" s="12" t="s">
        <v>916</v>
      </c>
      <c r="C74" s="595"/>
      <c r="D74" s="724"/>
    </row>
    <row r="75" spans="1:4" ht="12" customHeight="1" x14ac:dyDescent="0.25">
      <c r="A75" s="16" t="s">
        <v>58</v>
      </c>
      <c r="B75" s="9" t="s">
        <v>164</v>
      </c>
      <c r="C75" s="598"/>
      <c r="D75" s="847"/>
    </row>
    <row r="76" spans="1:4" ht="12" customHeight="1" x14ac:dyDescent="0.25">
      <c r="A76" s="16" t="s">
        <v>59</v>
      </c>
      <c r="B76" s="9" t="s">
        <v>88</v>
      </c>
      <c r="C76" s="597">
        <v>2355</v>
      </c>
      <c r="D76" s="725">
        <v>2355</v>
      </c>
    </row>
    <row r="77" spans="1:4" ht="12" customHeight="1" x14ac:dyDescent="0.25">
      <c r="A77" s="16" t="s">
        <v>60</v>
      </c>
      <c r="B77" s="13" t="s">
        <v>165</v>
      </c>
      <c r="C77" s="597"/>
      <c r="D77" s="725"/>
    </row>
    <row r="78" spans="1:4" ht="12" customHeight="1" x14ac:dyDescent="0.25">
      <c r="A78" s="16" t="s">
        <v>71</v>
      </c>
      <c r="B78" s="22" t="s">
        <v>166</v>
      </c>
      <c r="C78" s="598">
        <f>SUM(C82)</f>
        <v>1000</v>
      </c>
      <c r="D78" s="847">
        <f>SUM(D82)</f>
        <v>1000</v>
      </c>
    </row>
    <row r="79" spans="1:4" ht="12" customHeight="1" x14ac:dyDescent="0.25">
      <c r="A79" s="16" t="s">
        <v>61</v>
      </c>
      <c r="B79" s="9" t="s">
        <v>188</v>
      </c>
      <c r="C79" s="598"/>
      <c r="D79" s="847"/>
    </row>
    <row r="80" spans="1:4" ht="12" customHeight="1" x14ac:dyDescent="0.25">
      <c r="A80" s="16" t="s">
        <v>62</v>
      </c>
      <c r="B80" s="143" t="s">
        <v>189</v>
      </c>
      <c r="C80" s="598"/>
      <c r="D80" s="847"/>
    </row>
    <row r="81" spans="1:4" ht="12" customHeight="1" x14ac:dyDescent="0.25">
      <c r="A81" s="16" t="s">
        <v>72</v>
      </c>
      <c r="B81" s="143" t="s">
        <v>278</v>
      </c>
      <c r="C81" s="598"/>
      <c r="D81" s="847"/>
    </row>
    <row r="82" spans="1:4" ht="12" customHeight="1" x14ac:dyDescent="0.25">
      <c r="A82" s="16" t="s">
        <v>73</v>
      </c>
      <c r="B82" s="144" t="s">
        <v>190</v>
      </c>
      <c r="C82" s="598">
        <v>1000</v>
      </c>
      <c r="D82" s="847">
        <v>1000</v>
      </c>
    </row>
    <row r="83" spans="1:4" ht="12" customHeight="1" x14ac:dyDescent="0.25">
      <c r="A83" s="15" t="s">
        <v>74</v>
      </c>
      <c r="B83" s="145" t="s">
        <v>191</v>
      </c>
      <c r="C83" s="598"/>
      <c r="D83" s="847"/>
    </row>
    <row r="84" spans="1:4" ht="12" customHeight="1" x14ac:dyDescent="0.25">
      <c r="A84" s="16" t="s">
        <v>75</v>
      </c>
      <c r="B84" s="145" t="s">
        <v>192</v>
      </c>
      <c r="C84" s="598"/>
      <c r="D84" s="847"/>
    </row>
    <row r="85" spans="1:4" ht="12" customHeight="1" thickBot="1" x14ac:dyDescent="0.3">
      <c r="A85" s="21" t="s">
        <v>77</v>
      </c>
      <c r="B85" s="146" t="s">
        <v>193</v>
      </c>
      <c r="C85" s="600"/>
      <c r="D85" s="848"/>
    </row>
    <row r="86" spans="1:4" ht="12" customHeight="1" thickBot="1" x14ac:dyDescent="0.3">
      <c r="A86" s="23" t="s">
        <v>886</v>
      </c>
      <c r="B86" s="34" t="s">
        <v>309</v>
      </c>
      <c r="C86" s="583"/>
      <c r="D86" s="618"/>
    </row>
    <row r="87" spans="1:4" ht="12" customHeight="1" x14ac:dyDescent="0.25">
      <c r="A87" s="18" t="s">
        <v>63</v>
      </c>
      <c r="B87" s="9" t="s">
        <v>279</v>
      </c>
      <c r="C87" s="602"/>
      <c r="D87" s="849"/>
    </row>
    <row r="88" spans="1:4" ht="12" customHeight="1" x14ac:dyDescent="0.25">
      <c r="A88" s="18" t="s">
        <v>64</v>
      </c>
      <c r="B88" s="14" t="s">
        <v>168</v>
      </c>
      <c r="C88" s="597"/>
      <c r="D88" s="725"/>
    </row>
    <row r="89" spans="1:4" ht="12" customHeight="1" x14ac:dyDescent="0.25">
      <c r="A89" s="18" t="s">
        <v>65</v>
      </c>
      <c r="B89" s="310" t="s">
        <v>310</v>
      </c>
      <c r="C89" s="597"/>
      <c r="D89" s="725"/>
    </row>
    <row r="90" spans="1:4" ht="12" customHeight="1" x14ac:dyDescent="0.25">
      <c r="A90" s="18" t="s">
        <v>66</v>
      </c>
      <c r="B90" s="310" t="s">
        <v>380</v>
      </c>
      <c r="C90" s="597"/>
      <c r="D90" s="725"/>
    </row>
    <row r="91" spans="1:4" ht="12" customHeight="1" x14ac:dyDescent="0.25">
      <c r="A91" s="18" t="s">
        <v>67</v>
      </c>
      <c r="B91" s="310" t="s">
        <v>311</v>
      </c>
      <c r="C91" s="597"/>
      <c r="D91" s="725"/>
    </row>
    <row r="92" spans="1:4" x14ac:dyDescent="0.25">
      <c r="A92" s="18" t="s">
        <v>76</v>
      </c>
      <c r="B92" s="310" t="s">
        <v>312</v>
      </c>
      <c r="C92" s="597"/>
      <c r="D92" s="725"/>
    </row>
    <row r="93" spans="1:4" ht="12" customHeight="1" x14ac:dyDescent="0.25">
      <c r="A93" s="18" t="s">
        <v>78</v>
      </c>
      <c r="B93" s="410" t="s">
        <v>283</v>
      </c>
      <c r="C93" s="597"/>
      <c r="D93" s="725"/>
    </row>
    <row r="94" spans="1:4" ht="12" customHeight="1" x14ac:dyDescent="0.25">
      <c r="A94" s="18" t="s">
        <v>169</v>
      </c>
      <c r="B94" s="410" t="s">
        <v>284</v>
      </c>
      <c r="C94" s="597"/>
      <c r="D94" s="725"/>
    </row>
    <row r="95" spans="1:4" ht="12" customHeight="1" x14ac:dyDescent="0.25">
      <c r="A95" s="18" t="s">
        <v>170</v>
      </c>
      <c r="B95" s="410" t="s">
        <v>282</v>
      </c>
      <c r="C95" s="597"/>
      <c r="D95" s="725"/>
    </row>
    <row r="96" spans="1:4" ht="24" customHeight="1" thickBot="1" x14ac:dyDescent="0.3">
      <c r="A96" s="15" t="s">
        <v>171</v>
      </c>
      <c r="B96" s="411" t="s">
        <v>281</v>
      </c>
      <c r="C96" s="598"/>
      <c r="D96" s="847"/>
    </row>
    <row r="97" spans="1:4" ht="12" customHeight="1" thickBot="1" x14ac:dyDescent="0.3">
      <c r="A97" s="23" t="s">
        <v>887</v>
      </c>
      <c r="B97" s="125" t="s">
        <v>313</v>
      </c>
      <c r="C97" s="583"/>
      <c r="D97" s="618"/>
    </row>
    <row r="98" spans="1:4" ht="12" customHeight="1" x14ac:dyDescent="0.25">
      <c r="A98" s="18" t="s">
        <v>37</v>
      </c>
      <c r="B98" s="11" t="s">
        <v>3</v>
      </c>
      <c r="C98" s="602"/>
      <c r="D98" s="849"/>
    </row>
    <row r="99" spans="1:4" ht="12" customHeight="1" thickBot="1" x14ac:dyDescent="0.3">
      <c r="A99" s="19" t="s">
        <v>38</v>
      </c>
      <c r="B99" s="14" t="s">
        <v>4</v>
      </c>
      <c r="C99" s="598"/>
      <c r="D99" s="847"/>
    </row>
    <row r="100" spans="1:4" s="308" customFormat="1" ht="12" customHeight="1" thickBot="1" x14ac:dyDescent="0.25">
      <c r="A100" s="314" t="s">
        <v>888</v>
      </c>
      <c r="B100" s="309" t="s">
        <v>285</v>
      </c>
      <c r="C100" s="642"/>
      <c r="D100" s="711"/>
    </row>
    <row r="101" spans="1:4" ht="12" customHeight="1" thickBot="1" x14ac:dyDescent="0.3">
      <c r="A101" s="306" t="s">
        <v>889</v>
      </c>
      <c r="B101" s="307" t="s">
        <v>105</v>
      </c>
      <c r="C101" s="578">
        <f>+C73+C86+C97+C100</f>
        <v>3355</v>
      </c>
      <c r="D101" s="618">
        <f>+D73+D86+D97+D100</f>
        <v>3355</v>
      </c>
    </row>
    <row r="102" spans="1:4" ht="12" customHeight="1" thickBot="1" x14ac:dyDescent="0.3">
      <c r="A102" s="314" t="s">
        <v>890</v>
      </c>
      <c r="B102" s="309" t="s">
        <v>381</v>
      </c>
      <c r="C102" s="583"/>
      <c r="D102" s="618"/>
    </row>
    <row r="103" spans="1:4" ht="12" customHeight="1" thickBot="1" x14ac:dyDescent="0.3">
      <c r="A103" s="321" t="s">
        <v>44</v>
      </c>
      <c r="B103" s="412" t="s">
        <v>386</v>
      </c>
      <c r="C103" s="583"/>
      <c r="D103" s="618"/>
    </row>
    <row r="104" spans="1:4" ht="12" customHeight="1" x14ac:dyDescent="0.25">
      <c r="A104" s="322" t="s">
        <v>47</v>
      </c>
      <c r="B104" s="323" t="s">
        <v>286</v>
      </c>
      <c r="C104" s="607"/>
      <c r="D104" s="850"/>
    </row>
    <row r="105" spans="1:4" ht="12" customHeight="1" x14ac:dyDescent="0.25">
      <c r="A105" s="315" t="s">
        <v>48</v>
      </c>
      <c r="B105" s="310" t="s">
        <v>287</v>
      </c>
      <c r="C105" s="609"/>
      <c r="D105" s="851"/>
    </row>
    <row r="106" spans="1:4" ht="12" customHeight="1" x14ac:dyDescent="0.25">
      <c r="A106" s="315" t="s">
        <v>49</v>
      </c>
      <c r="B106" s="310" t="s">
        <v>288</v>
      </c>
      <c r="C106" s="609"/>
      <c r="D106" s="851"/>
    </row>
    <row r="107" spans="1:4" ht="12" customHeight="1" x14ac:dyDescent="0.25">
      <c r="A107" s="315" t="s">
        <v>50</v>
      </c>
      <c r="B107" s="310" t="s">
        <v>289</v>
      </c>
      <c r="C107" s="609"/>
      <c r="D107" s="851"/>
    </row>
    <row r="108" spans="1:4" ht="12" customHeight="1" x14ac:dyDescent="0.25">
      <c r="A108" s="315" t="s">
        <v>154</v>
      </c>
      <c r="B108" s="310" t="s">
        <v>290</v>
      </c>
      <c r="C108" s="609"/>
      <c r="D108" s="851"/>
    </row>
    <row r="109" spans="1:4" ht="12" customHeight="1" x14ac:dyDescent="0.25">
      <c r="A109" s="315" t="s">
        <v>172</v>
      </c>
      <c r="B109" s="310" t="s">
        <v>291</v>
      </c>
      <c r="C109" s="609"/>
      <c r="D109" s="851"/>
    </row>
    <row r="110" spans="1:4" ht="12" customHeight="1" thickBot="1" x14ac:dyDescent="0.3">
      <c r="A110" s="324" t="s">
        <v>173</v>
      </c>
      <c r="B110" s="325" t="s">
        <v>292</v>
      </c>
      <c r="C110" s="611"/>
      <c r="D110" s="852"/>
    </row>
    <row r="111" spans="1:4" ht="12" customHeight="1" thickBot="1" x14ac:dyDescent="0.3">
      <c r="A111" s="321" t="s">
        <v>45</v>
      </c>
      <c r="B111" s="412" t="s">
        <v>387</v>
      </c>
      <c r="C111" s="583"/>
      <c r="D111" s="618"/>
    </row>
    <row r="112" spans="1:4" ht="12" customHeight="1" x14ac:dyDescent="0.25">
      <c r="A112" s="322" t="s">
        <v>53</v>
      </c>
      <c r="B112" s="323" t="s">
        <v>286</v>
      </c>
      <c r="C112" s="607"/>
      <c r="D112" s="850"/>
    </row>
    <row r="113" spans="1:5" ht="12" customHeight="1" x14ac:dyDescent="0.25">
      <c r="A113" s="315" t="s">
        <v>54</v>
      </c>
      <c r="B113" s="310" t="s">
        <v>293</v>
      </c>
      <c r="C113" s="609"/>
      <c r="D113" s="851"/>
    </row>
    <row r="114" spans="1:5" ht="12" customHeight="1" x14ac:dyDescent="0.25">
      <c r="A114" s="315" t="s">
        <v>55</v>
      </c>
      <c r="B114" s="310" t="s">
        <v>288</v>
      </c>
      <c r="C114" s="609"/>
      <c r="D114" s="851"/>
    </row>
    <row r="115" spans="1:5" ht="12" customHeight="1" x14ac:dyDescent="0.25">
      <c r="A115" s="315" t="s">
        <v>56</v>
      </c>
      <c r="B115" s="310" t="s">
        <v>289</v>
      </c>
      <c r="C115" s="609"/>
      <c r="D115" s="851"/>
    </row>
    <row r="116" spans="1:5" ht="12" customHeight="1" x14ac:dyDescent="0.25">
      <c r="A116" s="315" t="s">
        <v>155</v>
      </c>
      <c r="B116" s="310" t="s">
        <v>290</v>
      </c>
      <c r="C116" s="609"/>
      <c r="D116" s="851"/>
    </row>
    <row r="117" spans="1:5" ht="12" customHeight="1" x14ac:dyDescent="0.25">
      <c r="A117" s="315" t="s">
        <v>174</v>
      </c>
      <c r="B117" s="310" t="s">
        <v>294</v>
      </c>
      <c r="C117" s="609"/>
      <c r="D117" s="851"/>
    </row>
    <row r="118" spans="1:5" ht="12" customHeight="1" x14ac:dyDescent="0.25">
      <c r="A118" s="315" t="s">
        <v>175</v>
      </c>
      <c r="B118" s="310" t="s">
        <v>292</v>
      </c>
      <c r="C118" s="609"/>
      <c r="D118" s="851"/>
    </row>
    <row r="119" spans="1:5" ht="12" customHeight="1" thickBot="1" x14ac:dyDescent="0.3">
      <c r="A119" s="324" t="s">
        <v>176</v>
      </c>
      <c r="B119" s="325" t="s">
        <v>384</v>
      </c>
      <c r="C119" s="611"/>
      <c r="D119" s="852"/>
    </row>
    <row r="120" spans="1:5" ht="12" customHeight="1" thickBot="1" x14ac:dyDescent="0.3">
      <c r="A120" s="314" t="s">
        <v>891</v>
      </c>
      <c r="B120" s="408" t="s">
        <v>295</v>
      </c>
      <c r="C120" s="844">
        <f>+C101+C102</f>
        <v>3355</v>
      </c>
      <c r="D120" s="619">
        <f>+D101+D102</f>
        <v>3355</v>
      </c>
    </row>
    <row r="121" spans="1:5" ht="15" customHeight="1" thickBot="1" x14ac:dyDescent="0.3">
      <c r="A121" s="314" t="s">
        <v>892</v>
      </c>
      <c r="B121" s="408" t="s">
        <v>296</v>
      </c>
      <c r="C121" s="615"/>
      <c r="D121" s="853"/>
      <c r="E121" s="126"/>
    </row>
    <row r="122" spans="1:5" s="1" customFormat="1" ht="12.95" customHeight="1" thickBot="1" x14ac:dyDescent="0.25">
      <c r="A122" s="326" t="s">
        <v>893</v>
      </c>
      <c r="B122" s="409" t="s">
        <v>297</v>
      </c>
      <c r="C122" s="846">
        <f>+C120+C121</f>
        <v>3355</v>
      </c>
      <c r="D122" s="1132">
        <f>+D120+D121</f>
        <v>3355</v>
      </c>
    </row>
    <row r="123" spans="1:5" ht="7.5" customHeight="1" x14ac:dyDescent="0.25">
      <c r="A123" s="413"/>
      <c r="B123" s="413"/>
      <c r="C123" s="617"/>
    </row>
    <row r="124" spans="1:5" x14ac:dyDescent="0.25">
      <c r="A124" s="1198" t="s">
        <v>108</v>
      </c>
      <c r="B124" s="1198"/>
      <c r="C124" s="573"/>
    </row>
    <row r="125" spans="1:5" ht="15" customHeight="1" thickBot="1" x14ac:dyDescent="0.3">
      <c r="A125" s="1201" t="s">
        <v>101</v>
      </c>
      <c r="B125" s="1201"/>
      <c r="C125" s="330"/>
    </row>
    <row r="126" spans="1:5" ht="13.5" customHeight="1" thickBot="1" x14ac:dyDescent="0.3">
      <c r="A126" s="23">
        <v>1</v>
      </c>
      <c r="B126" s="34" t="s">
        <v>183</v>
      </c>
      <c r="C126" s="580">
        <f>+C51-C101</f>
        <v>0</v>
      </c>
      <c r="D126" s="1115"/>
    </row>
    <row r="127" spans="1:5" ht="7.5" customHeight="1" x14ac:dyDescent="0.25">
      <c r="A127" s="413"/>
      <c r="B127" s="413"/>
    </row>
  </sheetData>
  <mergeCells count="6">
    <mergeCell ref="A1:D1"/>
    <mergeCell ref="A69:C69"/>
    <mergeCell ref="A125:B125"/>
    <mergeCell ref="A2:B2"/>
    <mergeCell ref="A70:B70"/>
    <mergeCell ref="A124:B124"/>
  </mergeCells>
  <phoneticPr fontId="0" type="noConversion"/>
  <printOptions horizontalCentered="1"/>
  <pageMargins left="0.78740157480314965" right="0.78740157480314965" top="1.0629921259842521" bottom="0.86614173228346458" header="0.39370078740157483" footer="0.59055118110236227"/>
  <pageSetup paperSize="9" scale="59" fitToWidth="3" fitToHeight="2" orientation="portrait" r:id="rId1"/>
  <headerFooter alignWithMargins="0">
    <oddHeader>&amp;C&amp;"Times New Roman CE,Félkövér"&amp;12
Csobánka Község Önkormányzat
2018. ÉVI KÖLTSÉGVETÉS ÖNKÉNT VÁLLALT FELADATAINAK MÉRLEGE&amp;R&amp;"Times New Roman CE,Félkövér"&amp;11 1.3. melléklet a 1/2018. (II. 16.) önkormányzati rendelethez</oddHeader>
  </headerFooter>
  <rowBreaks count="1" manualBreakCount="1">
    <brk id="68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G127"/>
  <sheetViews>
    <sheetView view="pageLayout" zoomScaleNormal="120" zoomScaleSheetLayoutView="100" workbookViewId="0">
      <selection activeCell="D11" sqref="D11"/>
    </sheetView>
  </sheetViews>
  <sheetFormatPr defaultColWidth="9.33203125" defaultRowHeight="15.75" x14ac:dyDescent="0.25"/>
  <cols>
    <col min="1" max="1" width="9" style="418" customWidth="1"/>
    <col min="2" max="2" width="84.83203125" style="418" customWidth="1"/>
    <col min="3" max="4" width="14.83203125" style="624" customWidth="1"/>
    <col min="5" max="16384" width="9.33203125" style="42"/>
  </cols>
  <sheetData>
    <row r="1" spans="1:4" ht="15.95" customHeight="1" x14ac:dyDescent="0.25">
      <c r="A1" s="1197" t="s">
        <v>882</v>
      </c>
      <c r="B1" s="1197"/>
      <c r="C1" s="1197"/>
      <c r="D1" s="1197"/>
    </row>
    <row r="2" spans="1:4" ht="15.95" customHeight="1" thickBot="1" x14ac:dyDescent="0.3">
      <c r="A2" s="1201" t="s">
        <v>99</v>
      </c>
      <c r="B2" s="1201"/>
      <c r="C2" s="330"/>
      <c r="D2" s="330" t="s">
        <v>299</v>
      </c>
    </row>
    <row r="3" spans="1:4" ht="38.1" customHeight="1" thickBot="1" x14ac:dyDescent="0.3">
      <c r="A3" s="27" t="s">
        <v>17</v>
      </c>
      <c r="B3" s="28" t="s">
        <v>884</v>
      </c>
      <c r="C3" s="540" t="s">
        <v>1171</v>
      </c>
      <c r="D3" s="198" t="s">
        <v>1172</v>
      </c>
    </row>
    <row r="4" spans="1:4" s="43" customFormat="1" ht="12" customHeight="1" thickBot="1" x14ac:dyDescent="0.25">
      <c r="A4" s="37">
        <v>1</v>
      </c>
      <c r="B4" s="38">
        <v>2</v>
      </c>
      <c r="C4" s="574">
        <v>3</v>
      </c>
      <c r="D4" s="575">
        <v>4</v>
      </c>
    </row>
    <row r="5" spans="1:4" s="1" customFormat="1" ht="12" customHeight="1" thickBot="1" x14ac:dyDescent="0.25">
      <c r="A5" s="25" t="s">
        <v>885</v>
      </c>
      <c r="B5" s="24" t="s">
        <v>125</v>
      </c>
      <c r="C5" s="576">
        <f>+C6+C11+C20</f>
        <v>0</v>
      </c>
      <c r="D5" s="577">
        <f>+D6+D11+D20</f>
        <v>0</v>
      </c>
    </row>
    <row r="6" spans="1:4" s="1" customFormat="1" ht="12" customHeight="1" thickBot="1" x14ac:dyDescent="0.25">
      <c r="A6" s="23" t="s">
        <v>886</v>
      </c>
      <c r="B6" s="309" t="s">
        <v>374</v>
      </c>
      <c r="C6" s="578">
        <f>+C7+C8+C9+C10</f>
        <v>0</v>
      </c>
      <c r="D6" s="579">
        <f>+D7+D8+D9+D10</f>
        <v>0</v>
      </c>
    </row>
    <row r="7" spans="1:4" s="1" customFormat="1" ht="12" customHeight="1" x14ac:dyDescent="0.2">
      <c r="A7" s="16" t="s">
        <v>63</v>
      </c>
      <c r="B7" s="402" t="s">
        <v>928</v>
      </c>
      <c r="C7" s="581"/>
      <c r="D7" s="582"/>
    </row>
    <row r="8" spans="1:4" s="1" customFormat="1" ht="12" customHeight="1" x14ac:dyDescent="0.2">
      <c r="A8" s="16" t="s">
        <v>64</v>
      </c>
      <c r="B8" s="323" t="s">
        <v>33</v>
      </c>
      <c r="C8" s="581"/>
      <c r="D8" s="582"/>
    </row>
    <row r="9" spans="1:4" s="1" customFormat="1" ht="12" customHeight="1" x14ac:dyDescent="0.2">
      <c r="A9" s="16" t="s">
        <v>65</v>
      </c>
      <c r="B9" s="323" t="s">
        <v>126</v>
      </c>
      <c r="C9" s="581"/>
      <c r="D9" s="582"/>
    </row>
    <row r="10" spans="1:4" s="1" customFormat="1" ht="12" customHeight="1" thickBot="1" x14ac:dyDescent="0.25">
      <c r="A10" s="16" t="s">
        <v>66</v>
      </c>
      <c r="B10" s="403" t="s">
        <v>127</v>
      </c>
      <c r="C10" s="581"/>
      <c r="D10" s="582"/>
    </row>
    <row r="11" spans="1:4" s="1" customFormat="1" ht="12" customHeight="1" thickBot="1" x14ac:dyDescent="0.25">
      <c r="A11" s="23" t="s">
        <v>887</v>
      </c>
      <c r="B11" s="24" t="s">
        <v>128</v>
      </c>
      <c r="C11" s="583">
        <f>+C12+C13+C14+C15+C16+C17+C18+C19</f>
        <v>0</v>
      </c>
      <c r="D11" s="579">
        <f>+D12+D13+D14+D15+D16+D17+D18+D19</f>
        <v>0</v>
      </c>
    </row>
    <row r="12" spans="1:4" s="1" customFormat="1" ht="12" customHeight="1" x14ac:dyDescent="0.2">
      <c r="A12" s="20" t="s">
        <v>37</v>
      </c>
      <c r="B12" s="12" t="s">
        <v>133</v>
      </c>
      <c r="C12" s="595"/>
      <c r="D12" s="596"/>
    </row>
    <row r="13" spans="1:4" s="1" customFormat="1" ht="12" customHeight="1" x14ac:dyDescent="0.2">
      <c r="A13" s="16" t="s">
        <v>38</v>
      </c>
      <c r="B13" s="9" t="s">
        <v>134</v>
      </c>
      <c r="C13" s="597"/>
      <c r="D13" s="582"/>
    </row>
    <row r="14" spans="1:4" s="1" customFormat="1" ht="12" customHeight="1" x14ac:dyDescent="0.2">
      <c r="A14" s="16" t="s">
        <v>39</v>
      </c>
      <c r="B14" s="9" t="s">
        <v>135</v>
      </c>
      <c r="C14" s="597"/>
      <c r="D14" s="582"/>
    </row>
    <row r="15" spans="1:4" s="1" customFormat="1" ht="12" customHeight="1" x14ac:dyDescent="0.2">
      <c r="A15" s="16" t="s">
        <v>40</v>
      </c>
      <c r="B15" s="9" t="s">
        <v>136</v>
      </c>
      <c r="C15" s="597"/>
      <c r="D15" s="582"/>
    </row>
    <row r="16" spans="1:4" s="1" customFormat="1" ht="12" customHeight="1" x14ac:dyDescent="0.2">
      <c r="A16" s="15" t="s">
        <v>129</v>
      </c>
      <c r="B16" s="8" t="s">
        <v>137</v>
      </c>
      <c r="C16" s="625"/>
      <c r="D16" s="626"/>
    </row>
    <row r="17" spans="1:4" s="1" customFormat="1" ht="12" customHeight="1" x14ac:dyDescent="0.2">
      <c r="A17" s="16" t="s">
        <v>130</v>
      </c>
      <c r="B17" s="9" t="s">
        <v>239</v>
      </c>
      <c r="C17" s="597"/>
      <c r="D17" s="582"/>
    </row>
    <row r="18" spans="1:4" s="1" customFormat="1" ht="12" customHeight="1" x14ac:dyDescent="0.2">
      <c r="A18" s="16" t="s">
        <v>131</v>
      </c>
      <c r="B18" s="9" t="s">
        <v>139</v>
      </c>
      <c r="C18" s="597"/>
      <c r="D18" s="582"/>
    </row>
    <row r="19" spans="1:4" s="1" customFormat="1" ht="12" customHeight="1" thickBot="1" x14ac:dyDescent="0.25">
      <c r="A19" s="17" t="s">
        <v>132</v>
      </c>
      <c r="B19" s="10" t="s">
        <v>140</v>
      </c>
      <c r="C19" s="627"/>
      <c r="D19" s="628"/>
    </row>
    <row r="20" spans="1:4" s="1" customFormat="1" ht="12" customHeight="1" thickBot="1" x14ac:dyDescent="0.25">
      <c r="A20" s="23" t="s">
        <v>141</v>
      </c>
      <c r="B20" s="24" t="s">
        <v>240</v>
      </c>
      <c r="C20" s="629"/>
      <c r="D20" s="630"/>
    </row>
    <row r="21" spans="1:4" s="1" customFormat="1" ht="12" customHeight="1" thickBot="1" x14ac:dyDescent="0.25">
      <c r="A21" s="23" t="s">
        <v>889</v>
      </c>
      <c r="B21" s="24" t="s">
        <v>143</v>
      </c>
      <c r="C21" s="583">
        <f>+C22+C23+C24+C25+C26+C27+C28+C29</f>
        <v>0</v>
      </c>
      <c r="D21" s="579">
        <f>+D22+D23+D24+D25+D26+D27+D28+D29</f>
        <v>0</v>
      </c>
    </row>
    <row r="22" spans="1:4" s="1" customFormat="1" ht="12" customHeight="1" x14ac:dyDescent="0.2">
      <c r="A22" s="18" t="s">
        <v>41</v>
      </c>
      <c r="B22" s="11" t="s">
        <v>818</v>
      </c>
      <c r="C22" s="602"/>
      <c r="D22" s="603"/>
    </row>
    <row r="23" spans="1:4" s="1" customFormat="1" ht="12" customHeight="1" x14ac:dyDescent="0.2">
      <c r="A23" s="16" t="s">
        <v>42</v>
      </c>
      <c r="B23" s="9" t="s">
        <v>149</v>
      </c>
      <c r="C23" s="597"/>
      <c r="D23" s="582"/>
    </row>
    <row r="24" spans="1:4" s="1" customFormat="1" ht="12" customHeight="1" x14ac:dyDescent="0.2">
      <c r="A24" s="16" t="s">
        <v>43</v>
      </c>
      <c r="B24" s="9" t="s">
        <v>46</v>
      </c>
      <c r="C24" s="597"/>
      <c r="D24" s="582"/>
    </row>
    <row r="25" spans="1:4" s="1" customFormat="1" ht="12" customHeight="1" x14ac:dyDescent="0.2">
      <c r="A25" s="19" t="s">
        <v>144</v>
      </c>
      <c r="B25" s="9" t="s">
        <v>150</v>
      </c>
      <c r="C25" s="598"/>
      <c r="D25" s="599"/>
    </row>
    <row r="26" spans="1:4" s="1" customFormat="1" ht="12" customHeight="1" x14ac:dyDescent="0.2">
      <c r="A26" s="19" t="s">
        <v>145</v>
      </c>
      <c r="B26" s="9" t="s">
        <v>151</v>
      </c>
      <c r="C26" s="598"/>
      <c r="D26" s="599"/>
    </row>
    <row r="27" spans="1:4" s="1" customFormat="1" ht="12" customHeight="1" x14ac:dyDescent="0.2">
      <c r="A27" s="16" t="s">
        <v>146</v>
      </c>
      <c r="B27" s="9" t="s">
        <v>152</v>
      </c>
      <c r="C27" s="597"/>
      <c r="D27" s="582"/>
    </row>
    <row r="28" spans="1:4" s="1" customFormat="1" ht="12" customHeight="1" x14ac:dyDescent="0.2">
      <c r="A28" s="16" t="s">
        <v>147</v>
      </c>
      <c r="B28" s="9" t="s">
        <v>241</v>
      </c>
      <c r="C28" s="631"/>
      <c r="D28" s="632"/>
    </row>
    <row r="29" spans="1:4" s="1" customFormat="1" ht="12" customHeight="1" thickBot="1" x14ac:dyDescent="0.25">
      <c r="A29" s="16" t="s">
        <v>148</v>
      </c>
      <c r="B29" s="14" t="s">
        <v>153</v>
      </c>
      <c r="C29" s="631"/>
      <c r="D29" s="632"/>
    </row>
    <row r="30" spans="1:4" s="1" customFormat="1" ht="12" customHeight="1" thickBot="1" x14ac:dyDescent="0.25">
      <c r="A30" s="302" t="s">
        <v>890</v>
      </c>
      <c r="B30" s="24" t="s">
        <v>375</v>
      </c>
      <c r="C30" s="578">
        <f>+C31+C37</f>
        <v>0</v>
      </c>
      <c r="D30" s="579">
        <f>+D31+D37</f>
        <v>0</v>
      </c>
    </row>
    <row r="31" spans="1:4" s="1" customFormat="1" ht="12" customHeight="1" x14ac:dyDescent="0.2">
      <c r="A31" s="303" t="s">
        <v>44</v>
      </c>
      <c r="B31" s="404" t="s">
        <v>376</v>
      </c>
      <c r="C31" s="584">
        <f>+C32+C33+C34+C35+C36</f>
        <v>0</v>
      </c>
      <c r="D31" s="585">
        <f>+D32+D33+D34+D35+D36</f>
        <v>0</v>
      </c>
    </row>
    <row r="32" spans="1:4" s="1" customFormat="1" ht="12" customHeight="1" x14ac:dyDescent="0.2">
      <c r="A32" s="304" t="s">
        <v>47</v>
      </c>
      <c r="B32" s="310" t="s">
        <v>242</v>
      </c>
      <c r="C32" s="633"/>
      <c r="D32" s="632"/>
    </row>
    <row r="33" spans="1:4" s="1" customFormat="1" ht="12" customHeight="1" x14ac:dyDescent="0.2">
      <c r="A33" s="304" t="s">
        <v>48</v>
      </c>
      <c r="B33" s="310" t="s">
        <v>243</v>
      </c>
      <c r="C33" s="633"/>
      <c r="D33" s="632"/>
    </row>
    <row r="34" spans="1:4" s="1" customFormat="1" ht="12" customHeight="1" x14ac:dyDescent="0.2">
      <c r="A34" s="304" t="s">
        <v>49</v>
      </c>
      <c r="B34" s="310" t="s">
        <v>244</v>
      </c>
      <c r="C34" s="633"/>
      <c r="D34" s="632"/>
    </row>
    <row r="35" spans="1:4" s="1" customFormat="1" ht="12" customHeight="1" x14ac:dyDescent="0.2">
      <c r="A35" s="304" t="s">
        <v>50</v>
      </c>
      <c r="B35" s="310" t="s">
        <v>245</v>
      </c>
      <c r="C35" s="633"/>
      <c r="D35" s="632"/>
    </row>
    <row r="36" spans="1:4" s="1" customFormat="1" ht="12" customHeight="1" x14ac:dyDescent="0.2">
      <c r="A36" s="304" t="s">
        <v>154</v>
      </c>
      <c r="B36" s="310" t="s">
        <v>377</v>
      </c>
      <c r="C36" s="633"/>
      <c r="D36" s="632"/>
    </row>
    <row r="37" spans="1:4" s="1" customFormat="1" ht="12" customHeight="1" x14ac:dyDescent="0.2">
      <c r="A37" s="304" t="s">
        <v>45</v>
      </c>
      <c r="B37" s="311" t="s">
        <v>378</v>
      </c>
      <c r="C37" s="586">
        <f>+C38+C39+C40+C41+C42</f>
        <v>0</v>
      </c>
      <c r="D37" s="587">
        <f>+D38+D39+D40+D41+D42</f>
        <v>0</v>
      </c>
    </row>
    <row r="38" spans="1:4" s="1" customFormat="1" ht="12" customHeight="1" x14ac:dyDescent="0.2">
      <c r="A38" s="304" t="s">
        <v>53</v>
      </c>
      <c r="B38" s="310" t="s">
        <v>242</v>
      </c>
      <c r="C38" s="633"/>
      <c r="D38" s="632"/>
    </row>
    <row r="39" spans="1:4" s="1" customFormat="1" ht="12" customHeight="1" x14ac:dyDescent="0.2">
      <c r="A39" s="304" t="s">
        <v>54</v>
      </c>
      <c r="B39" s="310" t="s">
        <v>243</v>
      </c>
      <c r="C39" s="633"/>
      <c r="D39" s="632"/>
    </row>
    <row r="40" spans="1:4" s="1" customFormat="1" ht="12" customHeight="1" x14ac:dyDescent="0.2">
      <c r="A40" s="304" t="s">
        <v>55</v>
      </c>
      <c r="B40" s="310" t="s">
        <v>244</v>
      </c>
      <c r="C40" s="633"/>
      <c r="D40" s="632"/>
    </row>
    <row r="41" spans="1:4" s="1" customFormat="1" ht="12" customHeight="1" x14ac:dyDescent="0.2">
      <c r="A41" s="304" t="s">
        <v>56</v>
      </c>
      <c r="B41" s="312" t="s">
        <v>245</v>
      </c>
      <c r="C41" s="633"/>
      <c r="D41" s="632"/>
    </row>
    <row r="42" spans="1:4" s="1" customFormat="1" ht="12" customHeight="1" thickBot="1" x14ac:dyDescent="0.25">
      <c r="A42" s="305" t="s">
        <v>155</v>
      </c>
      <c r="B42" s="313" t="s">
        <v>379</v>
      </c>
      <c r="C42" s="634"/>
      <c r="D42" s="635"/>
    </row>
    <row r="43" spans="1:4" s="1" customFormat="1" ht="12" customHeight="1" thickBot="1" x14ac:dyDescent="0.25">
      <c r="A43" s="23" t="s">
        <v>156</v>
      </c>
      <c r="B43" s="405" t="s">
        <v>246</v>
      </c>
      <c r="C43" s="578">
        <f>+C44+C45</f>
        <v>0</v>
      </c>
      <c r="D43" s="579">
        <f>+D44+D45</f>
        <v>0</v>
      </c>
    </row>
    <row r="44" spans="1:4" s="1" customFormat="1" ht="12" customHeight="1" x14ac:dyDescent="0.2">
      <c r="A44" s="18" t="s">
        <v>51</v>
      </c>
      <c r="B44" s="323" t="s">
        <v>247</v>
      </c>
      <c r="C44" s="636"/>
      <c r="D44" s="603"/>
    </row>
    <row r="45" spans="1:4" s="1" customFormat="1" ht="12" customHeight="1" thickBot="1" x14ac:dyDescent="0.25">
      <c r="A45" s="15" t="s">
        <v>52</v>
      </c>
      <c r="B45" s="318" t="s">
        <v>251</v>
      </c>
      <c r="C45" s="637"/>
      <c r="D45" s="626"/>
    </row>
    <row r="46" spans="1:4" s="1" customFormat="1" ht="12" customHeight="1" thickBot="1" x14ac:dyDescent="0.25">
      <c r="A46" s="23" t="s">
        <v>892</v>
      </c>
      <c r="B46" s="405" t="s">
        <v>250</v>
      </c>
      <c r="C46" s="578">
        <f>+C47+C48+C49</f>
        <v>0</v>
      </c>
      <c r="D46" s="579">
        <f>+D47+D48+D49</f>
        <v>0</v>
      </c>
    </row>
    <row r="47" spans="1:4" s="1" customFormat="1" ht="12" customHeight="1" x14ac:dyDescent="0.2">
      <c r="A47" s="18" t="s">
        <v>159</v>
      </c>
      <c r="B47" s="323" t="s">
        <v>157</v>
      </c>
      <c r="C47" s="638"/>
      <c r="D47" s="639"/>
    </row>
    <row r="48" spans="1:4" s="1" customFormat="1" ht="12" customHeight="1" x14ac:dyDescent="0.2">
      <c r="A48" s="16" t="s">
        <v>160</v>
      </c>
      <c r="B48" s="310" t="s">
        <v>943</v>
      </c>
      <c r="C48" s="631"/>
      <c r="D48" s="632"/>
    </row>
    <row r="49" spans="1:4" s="1" customFormat="1" ht="12" customHeight="1" thickBot="1" x14ac:dyDescent="0.25">
      <c r="A49" s="15" t="s">
        <v>308</v>
      </c>
      <c r="B49" s="318" t="s">
        <v>248</v>
      </c>
      <c r="C49" s="640"/>
      <c r="D49" s="641"/>
    </row>
    <row r="50" spans="1:4" s="1" customFormat="1" ht="17.25" customHeight="1" thickBot="1" x14ac:dyDescent="0.25">
      <c r="A50" s="23" t="s">
        <v>161</v>
      </c>
      <c r="B50" s="406" t="s">
        <v>249</v>
      </c>
      <c r="C50" s="642"/>
      <c r="D50" s="606"/>
    </row>
    <row r="51" spans="1:4" s="1" customFormat="1" ht="12" customHeight="1" thickBot="1" x14ac:dyDescent="0.25">
      <c r="A51" s="23" t="s">
        <v>894</v>
      </c>
      <c r="B51" s="26" t="s">
        <v>162</v>
      </c>
      <c r="C51" s="588">
        <f>+C6+C11+C20+C21+C30+C43+C46+C50</f>
        <v>0</v>
      </c>
      <c r="D51" s="589"/>
    </row>
    <row r="52" spans="1:4" s="1" customFormat="1" ht="12" customHeight="1" thickBot="1" x14ac:dyDescent="0.25">
      <c r="A52" s="314" t="s">
        <v>895</v>
      </c>
      <c r="B52" s="309" t="s">
        <v>252</v>
      </c>
      <c r="C52" s="590">
        <f>+C53+C59</f>
        <v>0</v>
      </c>
      <c r="D52" s="591">
        <f>+D53+D59</f>
        <v>0</v>
      </c>
    </row>
    <row r="53" spans="1:4" s="1" customFormat="1" ht="12" customHeight="1" x14ac:dyDescent="0.2">
      <c r="A53" s="407" t="s">
        <v>92</v>
      </c>
      <c r="B53" s="404" t="s">
        <v>253</v>
      </c>
      <c r="C53" s="592">
        <f>+C54+C55+C56+C57+C58</f>
        <v>0</v>
      </c>
      <c r="D53" s="585">
        <f>+D54+D55+D56+D57+D58</f>
        <v>0</v>
      </c>
    </row>
    <row r="54" spans="1:4" s="1" customFormat="1" ht="12" customHeight="1" x14ac:dyDescent="0.2">
      <c r="A54" s="315" t="s">
        <v>268</v>
      </c>
      <c r="B54" s="310" t="s">
        <v>254</v>
      </c>
      <c r="C54" s="631"/>
      <c r="D54" s="632"/>
    </row>
    <row r="55" spans="1:4" s="1" customFormat="1" ht="12" customHeight="1" x14ac:dyDescent="0.2">
      <c r="A55" s="315" t="s">
        <v>269</v>
      </c>
      <c r="B55" s="310" t="s">
        <v>255</v>
      </c>
      <c r="C55" s="631"/>
      <c r="D55" s="632"/>
    </row>
    <row r="56" spans="1:4" s="1" customFormat="1" ht="12" customHeight="1" x14ac:dyDescent="0.2">
      <c r="A56" s="315" t="s">
        <v>270</v>
      </c>
      <c r="B56" s="310" t="s">
        <v>256</v>
      </c>
      <c r="C56" s="631"/>
      <c r="D56" s="632"/>
    </row>
    <row r="57" spans="1:4" s="1" customFormat="1" ht="12" customHeight="1" x14ac:dyDescent="0.2">
      <c r="A57" s="315" t="s">
        <v>271</v>
      </c>
      <c r="B57" s="310" t="s">
        <v>257</v>
      </c>
      <c r="C57" s="631"/>
      <c r="D57" s="632"/>
    </row>
    <row r="58" spans="1:4" s="1" customFormat="1" ht="12" customHeight="1" x14ac:dyDescent="0.2">
      <c r="A58" s="315" t="s">
        <v>272</v>
      </c>
      <c r="B58" s="310" t="s">
        <v>258</v>
      </c>
      <c r="C58" s="631"/>
      <c r="D58" s="632"/>
    </row>
    <row r="59" spans="1:4" s="1" customFormat="1" ht="12" customHeight="1" x14ac:dyDescent="0.2">
      <c r="A59" s="316" t="s">
        <v>93</v>
      </c>
      <c r="B59" s="311" t="s">
        <v>259</v>
      </c>
      <c r="C59" s="593">
        <f>+C60+C61+C62+C63+C64</f>
        <v>0</v>
      </c>
      <c r="D59" s="587">
        <f>+D60+D61+D62+D63+D64</f>
        <v>0</v>
      </c>
    </row>
    <row r="60" spans="1:4" s="1" customFormat="1" ht="12" customHeight="1" x14ac:dyDescent="0.2">
      <c r="A60" s="315" t="s">
        <v>273</v>
      </c>
      <c r="B60" s="310" t="s">
        <v>260</v>
      </c>
      <c r="C60" s="631"/>
      <c r="D60" s="632"/>
    </row>
    <row r="61" spans="1:4" s="1" customFormat="1" ht="12" customHeight="1" x14ac:dyDescent="0.2">
      <c r="A61" s="315" t="s">
        <v>274</v>
      </c>
      <c r="B61" s="310" t="s">
        <v>261</v>
      </c>
      <c r="C61" s="631"/>
      <c r="D61" s="632"/>
    </row>
    <row r="62" spans="1:4" s="1" customFormat="1" ht="12" customHeight="1" x14ac:dyDescent="0.2">
      <c r="A62" s="315" t="s">
        <v>275</v>
      </c>
      <c r="B62" s="310" t="s">
        <v>262</v>
      </c>
      <c r="C62" s="631"/>
      <c r="D62" s="632"/>
    </row>
    <row r="63" spans="1:4" s="1" customFormat="1" ht="12" customHeight="1" x14ac:dyDescent="0.2">
      <c r="A63" s="315" t="s">
        <v>276</v>
      </c>
      <c r="B63" s="310" t="s">
        <v>263</v>
      </c>
      <c r="C63" s="631"/>
      <c r="D63" s="632"/>
    </row>
    <row r="64" spans="1:4" s="1" customFormat="1" ht="12" customHeight="1" thickBot="1" x14ac:dyDescent="0.25">
      <c r="A64" s="317" t="s">
        <v>277</v>
      </c>
      <c r="B64" s="318" t="s">
        <v>264</v>
      </c>
      <c r="C64" s="643"/>
      <c r="D64" s="644"/>
    </row>
    <row r="65" spans="1:4" s="1" customFormat="1" ht="12" customHeight="1" thickBot="1" x14ac:dyDescent="0.25">
      <c r="A65" s="319" t="s">
        <v>896</v>
      </c>
      <c r="B65" s="408" t="s">
        <v>265</v>
      </c>
      <c r="C65" s="590">
        <f>+C51+C52</f>
        <v>0</v>
      </c>
      <c r="D65" s="591">
        <f>+D51+D52</f>
        <v>0</v>
      </c>
    </row>
    <row r="66" spans="1:4" s="1" customFormat="1" ht="13.5" customHeight="1" thickBot="1" x14ac:dyDescent="0.25">
      <c r="A66" s="320" t="s">
        <v>897</v>
      </c>
      <c r="B66" s="409" t="s">
        <v>266</v>
      </c>
      <c r="C66" s="645"/>
      <c r="D66" s="646"/>
    </row>
    <row r="67" spans="1:4" s="1" customFormat="1" ht="12" customHeight="1" thickBot="1" x14ac:dyDescent="0.25">
      <c r="A67" s="319" t="s">
        <v>898</v>
      </c>
      <c r="B67" s="408" t="s">
        <v>267</v>
      </c>
      <c r="C67" s="590">
        <f>+C65+C66</f>
        <v>0</v>
      </c>
      <c r="D67" s="591">
        <f>+D65+D66</f>
        <v>0</v>
      </c>
    </row>
    <row r="68" spans="1:4" s="1" customFormat="1" ht="12.95" customHeight="1" x14ac:dyDescent="0.2">
      <c r="A68" s="6"/>
      <c r="B68" s="7"/>
      <c r="C68" s="594"/>
      <c r="D68" s="594"/>
    </row>
    <row r="69" spans="1:4" ht="16.5" customHeight="1" x14ac:dyDescent="0.25">
      <c r="A69" s="1197" t="s">
        <v>914</v>
      </c>
      <c r="B69" s="1197"/>
      <c r="C69" s="1197"/>
      <c r="D69" s="1197"/>
    </row>
    <row r="70" spans="1:4" s="332" customFormat="1" ht="16.5" customHeight="1" thickBot="1" x14ac:dyDescent="0.3">
      <c r="A70" s="1202" t="s">
        <v>100</v>
      </c>
      <c r="B70" s="1202"/>
      <c r="C70" s="140"/>
      <c r="D70" s="330"/>
    </row>
    <row r="71" spans="1:4" ht="38.1" customHeight="1" thickBot="1" x14ac:dyDescent="0.3">
      <c r="A71" s="27" t="s">
        <v>883</v>
      </c>
      <c r="B71" s="28" t="s">
        <v>915</v>
      </c>
      <c r="C71" s="540" t="s">
        <v>1171</v>
      </c>
      <c r="D71" s="198" t="s">
        <v>1172</v>
      </c>
    </row>
    <row r="72" spans="1:4" s="43" customFormat="1" ht="12" customHeight="1" thickBot="1" x14ac:dyDescent="0.25">
      <c r="A72" s="37">
        <v>1</v>
      </c>
      <c r="B72" s="38">
        <v>2</v>
      </c>
      <c r="C72" s="574">
        <v>3</v>
      </c>
      <c r="D72" s="575">
        <v>4</v>
      </c>
    </row>
    <row r="73" spans="1:4" ht="12" customHeight="1" thickBot="1" x14ac:dyDescent="0.3">
      <c r="A73" s="25" t="s">
        <v>885</v>
      </c>
      <c r="B73" s="35" t="s">
        <v>163</v>
      </c>
      <c r="C73" s="576">
        <f>+C74+C75+C76+C77+C78</f>
        <v>0</v>
      </c>
      <c r="D73" s="577">
        <f>+D74+D75+D76+D77+D78</f>
        <v>0</v>
      </c>
    </row>
    <row r="74" spans="1:4" ht="12" customHeight="1" x14ac:dyDescent="0.25">
      <c r="A74" s="20" t="s">
        <v>57</v>
      </c>
      <c r="B74" s="12" t="s">
        <v>916</v>
      </c>
      <c r="C74" s="595"/>
      <c r="D74" s="596"/>
    </row>
    <row r="75" spans="1:4" ht="12" customHeight="1" x14ac:dyDescent="0.25">
      <c r="A75" s="16" t="s">
        <v>58</v>
      </c>
      <c r="B75" s="9" t="s">
        <v>164</v>
      </c>
      <c r="C75" s="597"/>
      <c r="D75" s="582"/>
    </row>
    <row r="76" spans="1:4" ht="12" customHeight="1" x14ac:dyDescent="0.25">
      <c r="A76" s="16" t="s">
        <v>59</v>
      </c>
      <c r="B76" s="9" t="s">
        <v>88</v>
      </c>
      <c r="C76" s="598"/>
      <c r="D76" s="599"/>
    </row>
    <row r="77" spans="1:4" ht="12" customHeight="1" x14ac:dyDescent="0.25">
      <c r="A77" s="16" t="s">
        <v>60</v>
      </c>
      <c r="B77" s="13" t="s">
        <v>165</v>
      </c>
      <c r="C77" s="598"/>
      <c r="D77" s="599"/>
    </row>
    <row r="78" spans="1:4" ht="12" customHeight="1" x14ac:dyDescent="0.25">
      <c r="A78" s="16" t="s">
        <v>71</v>
      </c>
      <c r="B78" s="22" t="s">
        <v>166</v>
      </c>
      <c r="C78" s="598"/>
      <c r="D78" s="599"/>
    </row>
    <row r="79" spans="1:4" ht="12" customHeight="1" x14ac:dyDescent="0.25">
      <c r="A79" s="16" t="s">
        <v>61</v>
      </c>
      <c r="B79" s="9" t="s">
        <v>188</v>
      </c>
      <c r="C79" s="598"/>
      <c r="D79" s="599"/>
    </row>
    <row r="80" spans="1:4" ht="12" customHeight="1" x14ac:dyDescent="0.25">
      <c r="A80" s="16" t="s">
        <v>62</v>
      </c>
      <c r="B80" s="143" t="s">
        <v>189</v>
      </c>
      <c r="C80" s="598"/>
      <c r="D80" s="599"/>
    </row>
    <row r="81" spans="1:4" ht="12" customHeight="1" x14ac:dyDescent="0.25">
      <c r="A81" s="16" t="s">
        <v>72</v>
      </c>
      <c r="B81" s="143" t="s">
        <v>278</v>
      </c>
      <c r="C81" s="598"/>
      <c r="D81" s="599"/>
    </row>
    <row r="82" spans="1:4" ht="12" customHeight="1" x14ac:dyDescent="0.25">
      <c r="A82" s="16" t="s">
        <v>73</v>
      </c>
      <c r="B82" s="144" t="s">
        <v>190</v>
      </c>
      <c r="C82" s="598"/>
      <c r="D82" s="599"/>
    </row>
    <row r="83" spans="1:4" ht="12" customHeight="1" x14ac:dyDescent="0.25">
      <c r="A83" s="15" t="s">
        <v>74</v>
      </c>
      <c r="B83" s="145" t="s">
        <v>191</v>
      </c>
      <c r="C83" s="598"/>
      <c r="D83" s="599"/>
    </row>
    <row r="84" spans="1:4" ht="12" customHeight="1" x14ac:dyDescent="0.25">
      <c r="A84" s="16" t="s">
        <v>75</v>
      </c>
      <c r="B84" s="145" t="s">
        <v>192</v>
      </c>
      <c r="C84" s="598"/>
      <c r="D84" s="599"/>
    </row>
    <row r="85" spans="1:4" ht="12" customHeight="1" thickBot="1" x14ac:dyDescent="0.3">
      <c r="A85" s="21" t="s">
        <v>77</v>
      </c>
      <c r="B85" s="146" t="s">
        <v>193</v>
      </c>
      <c r="C85" s="600"/>
      <c r="D85" s="601"/>
    </row>
    <row r="86" spans="1:4" ht="12" customHeight="1" thickBot="1" x14ac:dyDescent="0.3">
      <c r="A86" s="23" t="s">
        <v>886</v>
      </c>
      <c r="B86" s="34" t="s">
        <v>309</v>
      </c>
      <c r="C86" s="583">
        <f>+C87+C88+C89</f>
        <v>0</v>
      </c>
      <c r="D86" s="579">
        <f>+D87+D88+D89</f>
        <v>0</v>
      </c>
    </row>
    <row r="87" spans="1:4" ht="12" customHeight="1" x14ac:dyDescent="0.25">
      <c r="A87" s="18" t="s">
        <v>63</v>
      </c>
      <c r="B87" s="9" t="s">
        <v>279</v>
      </c>
      <c r="C87" s="602"/>
      <c r="D87" s="603"/>
    </row>
    <row r="88" spans="1:4" ht="12" customHeight="1" x14ac:dyDescent="0.25">
      <c r="A88" s="18" t="s">
        <v>64</v>
      </c>
      <c r="B88" s="14" t="s">
        <v>168</v>
      </c>
      <c r="C88" s="597"/>
      <c r="D88" s="582"/>
    </row>
    <row r="89" spans="1:4" ht="12" customHeight="1" x14ac:dyDescent="0.25">
      <c r="A89" s="18" t="s">
        <v>65</v>
      </c>
      <c r="B89" s="310" t="s">
        <v>310</v>
      </c>
      <c r="C89" s="581"/>
      <c r="D89" s="582"/>
    </row>
    <row r="90" spans="1:4" ht="12" customHeight="1" x14ac:dyDescent="0.25">
      <c r="A90" s="18" t="s">
        <v>66</v>
      </c>
      <c r="B90" s="310" t="s">
        <v>380</v>
      </c>
      <c r="C90" s="581"/>
      <c r="D90" s="582"/>
    </row>
    <row r="91" spans="1:4" ht="12" customHeight="1" x14ac:dyDescent="0.25">
      <c r="A91" s="18" t="s">
        <v>67</v>
      </c>
      <c r="B91" s="310" t="s">
        <v>311</v>
      </c>
      <c r="C91" s="581"/>
      <c r="D91" s="582"/>
    </row>
    <row r="92" spans="1:4" x14ac:dyDescent="0.25">
      <c r="A92" s="18" t="s">
        <v>76</v>
      </c>
      <c r="B92" s="310" t="s">
        <v>312</v>
      </c>
      <c r="C92" s="581"/>
      <c r="D92" s="582"/>
    </row>
    <row r="93" spans="1:4" ht="12" customHeight="1" x14ac:dyDescent="0.25">
      <c r="A93" s="18" t="s">
        <v>78</v>
      </c>
      <c r="B93" s="410" t="s">
        <v>283</v>
      </c>
      <c r="C93" s="581"/>
      <c r="D93" s="582"/>
    </row>
    <row r="94" spans="1:4" ht="12" customHeight="1" x14ac:dyDescent="0.25">
      <c r="A94" s="18" t="s">
        <v>169</v>
      </c>
      <c r="B94" s="410" t="s">
        <v>284</v>
      </c>
      <c r="C94" s="581"/>
      <c r="D94" s="582"/>
    </row>
    <row r="95" spans="1:4" ht="12" customHeight="1" x14ac:dyDescent="0.25">
      <c r="A95" s="18" t="s">
        <v>170</v>
      </c>
      <c r="B95" s="410" t="s">
        <v>282</v>
      </c>
      <c r="C95" s="581"/>
      <c r="D95" s="582"/>
    </row>
    <row r="96" spans="1:4" ht="24" customHeight="1" thickBot="1" x14ac:dyDescent="0.3">
      <c r="A96" s="15" t="s">
        <v>171</v>
      </c>
      <c r="B96" s="411" t="s">
        <v>281</v>
      </c>
      <c r="C96" s="604"/>
      <c r="D96" s="599"/>
    </row>
    <row r="97" spans="1:4" ht="12" customHeight="1" thickBot="1" x14ac:dyDescent="0.3">
      <c r="A97" s="23" t="s">
        <v>887</v>
      </c>
      <c r="B97" s="125" t="s">
        <v>313</v>
      </c>
      <c r="C97" s="583">
        <f>+C98+C99</f>
        <v>0</v>
      </c>
      <c r="D97" s="579">
        <f>+D98+D99</f>
        <v>0</v>
      </c>
    </row>
    <row r="98" spans="1:4" ht="12" customHeight="1" x14ac:dyDescent="0.25">
      <c r="A98" s="18" t="s">
        <v>37</v>
      </c>
      <c r="B98" s="11" t="s">
        <v>3</v>
      </c>
      <c r="C98" s="602"/>
      <c r="D98" s="603"/>
    </row>
    <row r="99" spans="1:4" ht="12" customHeight="1" thickBot="1" x14ac:dyDescent="0.3">
      <c r="A99" s="19" t="s">
        <v>38</v>
      </c>
      <c r="B99" s="14" t="s">
        <v>4</v>
      </c>
      <c r="C99" s="598"/>
      <c r="D99" s="599"/>
    </row>
    <row r="100" spans="1:4" s="308" customFormat="1" ht="12" customHeight="1" thickBot="1" x14ac:dyDescent="0.25">
      <c r="A100" s="314" t="s">
        <v>888</v>
      </c>
      <c r="B100" s="309" t="s">
        <v>285</v>
      </c>
      <c r="C100" s="605"/>
      <c r="D100" s="606"/>
    </row>
    <row r="101" spans="1:4" ht="12" customHeight="1" thickBot="1" x14ac:dyDescent="0.3">
      <c r="A101" s="306" t="s">
        <v>889</v>
      </c>
      <c r="B101" s="307" t="s">
        <v>105</v>
      </c>
      <c r="C101" s="576">
        <f>+C73+C86+C97+C100</f>
        <v>0</v>
      </c>
      <c r="D101" s="577">
        <f>+D73+D86+D97+D100</f>
        <v>0</v>
      </c>
    </row>
    <row r="102" spans="1:4" ht="12" customHeight="1" thickBot="1" x14ac:dyDescent="0.3">
      <c r="A102" s="314" t="s">
        <v>890</v>
      </c>
      <c r="B102" s="309" t="s">
        <v>381</v>
      </c>
      <c r="C102" s="583">
        <f>+C103+C111</f>
        <v>0</v>
      </c>
      <c r="D102" s="579">
        <f>+D103+D111</f>
        <v>0</v>
      </c>
    </row>
    <row r="103" spans="1:4" ht="12" customHeight="1" thickBot="1" x14ac:dyDescent="0.3">
      <c r="A103" s="321" t="s">
        <v>44</v>
      </c>
      <c r="B103" s="412" t="s">
        <v>386</v>
      </c>
      <c r="C103" s="583">
        <f>+C104+C105+C106+C107+C108+C109+C110</f>
        <v>0</v>
      </c>
      <c r="D103" s="579">
        <f>+D104+D105+D106+D107+D108+D109+D110</f>
        <v>0</v>
      </c>
    </row>
    <row r="104" spans="1:4" ht="12" customHeight="1" x14ac:dyDescent="0.25">
      <c r="A104" s="322" t="s">
        <v>47</v>
      </c>
      <c r="B104" s="323" t="s">
        <v>286</v>
      </c>
      <c r="C104" s="607"/>
      <c r="D104" s="608"/>
    </row>
    <row r="105" spans="1:4" ht="12" customHeight="1" x14ac:dyDescent="0.25">
      <c r="A105" s="315" t="s">
        <v>48</v>
      </c>
      <c r="B105" s="310" t="s">
        <v>287</v>
      </c>
      <c r="C105" s="609"/>
      <c r="D105" s="610"/>
    </row>
    <row r="106" spans="1:4" ht="12" customHeight="1" x14ac:dyDescent="0.25">
      <c r="A106" s="315" t="s">
        <v>49</v>
      </c>
      <c r="B106" s="310" t="s">
        <v>288</v>
      </c>
      <c r="C106" s="609"/>
      <c r="D106" s="610"/>
    </row>
    <row r="107" spans="1:4" ht="12" customHeight="1" x14ac:dyDescent="0.25">
      <c r="A107" s="315" t="s">
        <v>50</v>
      </c>
      <c r="B107" s="310" t="s">
        <v>289</v>
      </c>
      <c r="C107" s="609"/>
      <c r="D107" s="610"/>
    </row>
    <row r="108" spans="1:4" ht="12" customHeight="1" x14ac:dyDescent="0.25">
      <c r="A108" s="315" t="s">
        <v>154</v>
      </c>
      <c r="B108" s="310" t="s">
        <v>290</v>
      </c>
      <c r="C108" s="609"/>
      <c r="D108" s="610"/>
    </row>
    <row r="109" spans="1:4" ht="12" customHeight="1" x14ac:dyDescent="0.25">
      <c r="A109" s="315" t="s">
        <v>172</v>
      </c>
      <c r="B109" s="310" t="s">
        <v>291</v>
      </c>
      <c r="C109" s="609"/>
      <c r="D109" s="610"/>
    </row>
    <row r="110" spans="1:4" ht="12" customHeight="1" thickBot="1" x14ac:dyDescent="0.3">
      <c r="A110" s="324" t="s">
        <v>173</v>
      </c>
      <c r="B110" s="325" t="s">
        <v>292</v>
      </c>
      <c r="C110" s="611"/>
      <c r="D110" s="612"/>
    </row>
    <row r="111" spans="1:4" ht="12" customHeight="1" thickBot="1" x14ac:dyDescent="0.3">
      <c r="A111" s="321" t="s">
        <v>45</v>
      </c>
      <c r="B111" s="412" t="s">
        <v>387</v>
      </c>
      <c r="C111" s="583">
        <f>+C112+C113+C114+C115+C116+C117+C118+C119</f>
        <v>0</v>
      </c>
      <c r="D111" s="579">
        <f>+D112+D113+D114+D115+D116+D117+D118+D119</f>
        <v>0</v>
      </c>
    </row>
    <row r="112" spans="1:4" ht="12" customHeight="1" x14ac:dyDescent="0.25">
      <c r="A112" s="322" t="s">
        <v>53</v>
      </c>
      <c r="B112" s="323" t="s">
        <v>286</v>
      </c>
      <c r="C112" s="607"/>
      <c r="D112" s="608"/>
    </row>
    <row r="113" spans="1:7" ht="12" customHeight="1" x14ac:dyDescent="0.25">
      <c r="A113" s="315" t="s">
        <v>54</v>
      </c>
      <c r="B113" s="310" t="s">
        <v>293</v>
      </c>
      <c r="C113" s="609"/>
      <c r="D113" s="610"/>
    </row>
    <row r="114" spans="1:7" ht="12" customHeight="1" x14ac:dyDescent="0.25">
      <c r="A114" s="315" t="s">
        <v>55</v>
      </c>
      <c r="B114" s="310" t="s">
        <v>288</v>
      </c>
      <c r="C114" s="609"/>
      <c r="D114" s="610"/>
    </row>
    <row r="115" spans="1:7" ht="12" customHeight="1" x14ac:dyDescent="0.25">
      <c r="A115" s="315" t="s">
        <v>56</v>
      </c>
      <c r="B115" s="310" t="s">
        <v>289</v>
      </c>
      <c r="C115" s="609"/>
      <c r="D115" s="610"/>
    </row>
    <row r="116" spans="1:7" ht="12" customHeight="1" x14ac:dyDescent="0.25">
      <c r="A116" s="315" t="s">
        <v>155</v>
      </c>
      <c r="B116" s="310" t="s">
        <v>290</v>
      </c>
      <c r="C116" s="609"/>
      <c r="D116" s="610"/>
    </row>
    <row r="117" spans="1:7" ht="12" customHeight="1" x14ac:dyDescent="0.25">
      <c r="A117" s="315" t="s">
        <v>174</v>
      </c>
      <c r="B117" s="310" t="s">
        <v>294</v>
      </c>
      <c r="C117" s="609"/>
      <c r="D117" s="610"/>
    </row>
    <row r="118" spans="1:7" ht="12" customHeight="1" x14ac:dyDescent="0.25">
      <c r="A118" s="315" t="s">
        <v>175</v>
      </c>
      <c r="B118" s="310" t="s">
        <v>292</v>
      </c>
      <c r="C118" s="609"/>
      <c r="D118" s="610"/>
    </row>
    <row r="119" spans="1:7" ht="12" customHeight="1" thickBot="1" x14ac:dyDescent="0.3">
      <c r="A119" s="324" t="s">
        <v>176</v>
      </c>
      <c r="B119" s="325" t="s">
        <v>384</v>
      </c>
      <c r="C119" s="611"/>
      <c r="D119" s="612"/>
    </row>
    <row r="120" spans="1:7" ht="12" customHeight="1" thickBot="1" x14ac:dyDescent="0.3">
      <c r="A120" s="314" t="s">
        <v>891</v>
      </c>
      <c r="B120" s="408" t="s">
        <v>295</v>
      </c>
      <c r="C120" s="613">
        <f>+C101+C102</f>
        <v>0</v>
      </c>
      <c r="D120" s="614">
        <f>+D101+D102</f>
        <v>0</v>
      </c>
    </row>
    <row r="121" spans="1:7" ht="15" customHeight="1" thickBot="1" x14ac:dyDescent="0.3">
      <c r="A121" s="314" t="s">
        <v>892</v>
      </c>
      <c r="B121" s="408" t="s">
        <v>296</v>
      </c>
      <c r="C121" s="615"/>
      <c r="D121" s="616"/>
      <c r="E121" s="126"/>
      <c r="F121" s="126"/>
      <c r="G121" s="126"/>
    </row>
    <row r="122" spans="1:7" s="1" customFormat="1" ht="12.95" customHeight="1" thickBot="1" x14ac:dyDescent="0.25">
      <c r="A122" s="326" t="s">
        <v>893</v>
      </c>
      <c r="B122" s="409" t="s">
        <v>297</v>
      </c>
      <c r="C122" s="590">
        <f>+C120+C121</f>
        <v>0</v>
      </c>
      <c r="D122" s="591">
        <f>+D120+D121</f>
        <v>0</v>
      </c>
    </row>
    <row r="123" spans="1:7" ht="7.5" customHeight="1" x14ac:dyDescent="0.25">
      <c r="A123" s="413"/>
      <c r="B123" s="413"/>
      <c r="C123" s="617"/>
      <c r="D123" s="617"/>
    </row>
    <row r="124" spans="1:7" x14ac:dyDescent="0.25">
      <c r="A124" s="1198" t="s">
        <v>108</v>
      </c>
      <c r="B124" s="1198"/>
      <c r="C124" s="1198"/>
      <c r="D124" s="573"/>
    </row>
    <row r="125" spans="1:7" ht="15" customHeight="1" thickBot="1" x14ac:dyDescent="0.3">
      <c r="A125" s="1201" t="s">
        <v>101</v>
      </c>
      <c r="B125" s="1201"/>
      <c r="C125" s="330"/>
      <c r="D125" s="330"/>
    </row>
    <row r="126" spans="1:7" ht="13.5" customHeight="1" thickBot="1" x14ac:dyDescent="0.3">
      <c r="A126" s="23">
        <v>1</v>
      </c>
      <c r="B126" s="34" t="s">
        <v>183</v>
      </c>
      <c r="C126" s="583">
        <f>+C51-C101</f>
        <v>0</v>
      </c>
      <c r="D126" s="618">
        <f>+D51-D101</f>
        <v>0</v>
      </c>
    </row>
    <row r="127" spans="1:7" ht="7.5" customHeight="1" x14ac:dyDescent="0.25">
      <c r="A127" s="413"/>
      <c r="B127" s="413"/>
      <c r="C127" s="617"/>
      <c r="D127" s="617"/>
    </row>
  </sheetData>
  <mergeCells count="6">
    <mergeCell ref="A125:B125"/>
    <mergeCell ref="A2:B2"/>
    <mergeCell ref="A70:B70"/>
    <mergeCell ref="A124:C124"/>
    <mergeCell ref="A1:D1"/>
    <mergeCell ref="A69:D69"/>
  </mergeCells>
  <phoneticPr fontId="0" type="noConversion"/>
  <printOptions horizontalCentered="1"/>
  <pageMargins left="0.78740157480314965" right="0.78740157480314965" top="1.4566929133858268" bottom="0.86614173228346458" header="0.35433070866141736" footer="0.59055118110236227"/>
  <pageSetup paperSize="9" scale="59" fitToWidth="3" fitToHeight="2" orientation="portrait" r:id="rId1"/>
  <headerFooter alignWithMargins="0">
    <oddHeader>&amp;C&amp;"Times New Roman CE,Félkövér"&amp;12
Csobánka Község Önkormányzat
 2018. ÉVI KÖLTSÉGVETÉS ÁLLAMI FELADATOK MÉRLEGE&amp;R&amp;"Times New Roman CE,Félkövér dőlt"&amp;11 &amp;"Times New Roman CE,Félkövér"1.4. melléklet a 1/2018. (II. 16.) önkormányzati rendelethez</oddHeader>
  </headerFooter>
  <rowBreaks count="1" manualBreakCount="1">
    <brk id="68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H32"/>
  <sheetViews>
    <sheetView view="pageBreakPreview" zoomScaleNormal="100" zoomScaleSheetLayoutView="100" workbookViewId="0">
      <selection activeCell="H1" sqref="H1:H32"/>
    </sheetView>
  </sheetViews>
  <sheetFormatPr defaultColWidth="9.33203125" defaultRowHeight="12.75" x14ac:dyDescent="0.2"/>
  <cols>
    <col min="1" max="1" width="6.83203125" style="50" customWidth="1"/>
    <col min="2" max="2" width="50.83203125" style="194" customWidth="1"/>
    <col min="3" max="4" width="13.33203125" style="653" customWidth="1"/>
    <col min="5" max="5" width="50.83203125" style="50" customWidth="1"/>
    <col min="6" max="7" width="13.33203125" style="653" customWidth="1"/>
    <col min="8" max="8" width="15.6640625" style="50" customWidth="1"/>
    <col min="9" max="16384" width="9.33203125" style="50"/>
  </cols>
  <sheetData>
    <row r="1" spans="1:8" ht="39.75" customHeight="1" x14ac:dyDescent="0.2">
      <c r="B1" s="336" t="s">
        <v>109</v>
      </c>
      <c r="C1" s="647"/>
      <c r="D1" s="647"/>
      <c r="E1" s="337"/>
      <c r="F1" s="647"/>
      <c r="G1" s="647"/>
      <c r="H1" s="1205" t="s">
        <v>1209</v>
      </c>
    </row>
    <row r="2" spans="1:8" ht="14.25" thickBot="1" x14ac:dyDescent="0.25">
      <c r="F2" s="648"/>
      <c r="G2" s="648"/>
      <c r="H2" s="1205"/>
    </row>
    <row r="3" spans="1:8" ht="18" customHeight="1" thickBot="1" x14ac:dyDescent="0.25">
      <c r="A3" s="1203" t="s">
        <v>17</v>
      </c>
      <c r="B3" s="338" t="s">
        <v>926</v>
      </c>
      <c r="C3" s="654"/>
      <c r="D3" s="1114"/>
      <c r="E3" s="1206" t="s">
        <v>1</v>
      </c>
      <c r="F3" s="1207"/>
      <c r="G3" s="1208"/>
      <c r="H3" s="1205"/>
    </row>
    <row r="4" spans="1:8" s="339" customFormat="1" ht="36.75" thickBot="1" x14ac:dyDescent="0.25">
      <c r="A4" s="1204"/>
      <c r="B4" s="195" t="s">
        <v>12</v>
      </c>
      <c r="C4" s="540" t="s">
        <v>1171</v>
      </c>
      <c r="D4" s="198" t="s">
        <v>1172</v>
      </c>
      <c r="E4" s="195" t="s">
        <v>12</v>
      </c>
      <c r="F4" s="540" t="s">
        <v>1171</v>
      </c>
      <c r="G4" s="198" t="s">
        <v>1172</v>
      </c>
      <c r="H4" s="1205"/>
    </row>
    <row r="5" spans="1:8" s="342" customFormat="1" ht="12" customHeight="1" thickBot="1" x14ac:dyDescent="0.25">
      <c r="A5" s="340">
        <v>1</v>
      </c>
      <c r="B5" s="341">
        <v>2</v>
      </c>
      <c r="C5" s="865" t="s">
        <v>887</v>
      </c>
      <c r="D5" s="865" t="s">
        <v>888</v>
      </c>
      <c r="E5" s="341" t="s">
        <v>889</v>
      </c>
      <c r="F5" s="1112" t="s">
        <v>890</v>
      </c>
      <c r="G5" s="855" t="s">
        <v>891</v>
      </c>
      <c r="H5" s="1205"/>
    </row>
    <row r="6" spans="1:8" ht="12.95" customHeight="1" x14ac:dyDescent="0.2">
      <c r="A6" s="343" t="s">
        <v>885</v>
      </c>
      <c r="B6" s="344" t="s">
        <v>142</v>
      </c>
      <c r="C6" s="655">
        <f>'1.1.sz.mell.'!C6</f>
        <v>112300</v>
      </c>
      <c r="D6" s="655">
        <f>'1.1.sz.mell.'!D6</f>
        <v>112300</v>
      </c>
      <c r="E6" s="344" t="s">
        <v>13</v>
      </c>
      <c r="F6" s="661">
        <f>'1.1.sz.mell.'!C74</f>
        <v>155321</v>
      </c>
      <c r="G6" s="649">
        <f>'1.1.sz.mell.'!D74</f>
        <v>156667</v>
      </c>
      <c r="H6" s="1205"/>
    </row>
    <row r="7" spans="1:8" ht="12.95" customHeight="1" x14ac:dyDescent="0.2">
      <c r="A7" s="345" t="s">
        <v>886</v>
      </c>
      <c r="B7" s="346" t="s">
        <v>927</v>
      </c>
      <c r="C7" s="656">
        <f>'1.1.sz.mell.'!C11</f>
        <v>19284</v>
      </c>
      <c r="D7" s="656">
        <f>'1.1.sz.mell.'!D11</f>
        <v>19284</v>
      </c>
      <c r="E7" s="346" t="s">
        <v>164</v>
      </c>
      <c r="F7" s="658">
        <f>'1.1.sz.mell.'!C75</f>
        <v>34243</v>
      </c>
      <c r="G7" s="650">
        <f>'1.1.sz.mell.'!D75</f>
        <v>34453</v>
      </c>
      <c r="H7" s="1205"/>
    </row>
    <row r="8" spans="1:8" ht="12.95" customHeight="1" x14ac:dyDescent="0.2">
      <c r="A8" s="345" t="s">
        <v>887</v>
      </c>
      <c r="B8" s="346" t="s">
        <v>0</v>
      </c>
      <c r="C8" s="656">
        <f>'1.1.sz.mell.'!C20</f>
        <v>8500</v>
      </c>
      <c r="D8" s="656">
        <f>'1.1.sz.mell.'!D20</f>
        <v>8500</v>
      </c>
      <c r="E8" s="346" t="s">
        <v>327</v>
      </c>
      <c r="F8" s="658">
        <f>'1.1.sz.mell.'!C76</f>
        <v>143031</v>
      </c>
      <c r="G8" s="650">
        <f>'1.1.sz.mell.'!D76</f>
        <v>97196</v>
      </c>
      <c r="H8" s="1205"/>
    </row>
    <row r="9" spans="1:8" ht="12.95" customHeight="1" x14ac:dyDescent="0.2">
      <c r="A9" s="345" t="s">
        <v>888</v>
      </c>
      <c r="B9" s="347" t="s">
        <v>314</v>
      </c>
      <c r="C9" s="656">
        <f>'1.1.sz.mell.'!C21</f>
        <v>211078</v>
      </c>
      <c r="D9" s="656">
        <f>'1.1.sz.mell.'!D21</f>
        <v>215134</v>
      </c>
      <c r="E9" s="346" t="s">
        <v>165</v>
      </c>
      <c r="F9" s="658">
        <f>'1.1.sz.mell.'!C77</f>
        <v>17587</v>
      </c>
      <c r="G9" s="650">
        <f>'1.1.sz.mell.'!D77</f>
        <v>17587</v>
      </c>
      <c r="H9" s="1205"/>
    </row>
    <row r="10" spans="1:8" ht="12.95" customHeight="1" x14ac:dyDescent="0.2">
      <c r="A10" s="345" t="s">
        <v>889</v>
      </c>
      <c r="B10" s="346" t="s">
        <v>315</v>
      </c>
      <c r="C10" s="656">
        <f>'1.1.sz.mell.'!C31</f>
        <v>8228</v>
      </c>
      <c r="D10" s="656">
        <f>'1.1.sz.mell.'!D31</f>
        <v>9409</v>
      </c>
      <c r="E10" s="346" t="s">
        <v>166</v>
      </c>
      <c r="F10" s="658">
        <f>'1.1.sz.mell.'!C78</f>
        <v>3720</v>
      </c>
      <c r="G10" s="650">
        <f>'1.1.sz.mell.'!D78</f>
        <v>23936</v>
      </c>
      <c r="H10" s="1205"/>
    </row>
    <row r="11" spans="1:8" ht="12.95" customHeight="1" x14ac:dyDescent="0.2">
      <c r="A11" s="345" t="s">
        <v>890</v>
      </c>
      <c r="B11" s="346" t="s">
        <v>348</v>
      </c>
      <c r="C11" s="656"/>
      <c r="D11" s="656"/>
      <c r="E11" s="346" t="s">
        <v>917</v>
      </c>
      <c r="F11" s="658">
        <f>'1.1.sz.mell.'!C98</f>
        <v>19366</v>
      </c>
      <c r="G11" s="650">
        <f>'1.1.sz.mell.'!D98</f>
        <v>27681</v>
      </c>
      <c r="H11" s="1205"/>
    </row>
    <row r="12" spans="1:8" ht="12.95" customHeight="1" x14ac:dyDescent="0.2">
      <c r="A12" s="345" t="s">
        <v>891</v>
      </c>
      <c r="B12" s="346" t="s">
        <v>316</v>
      </c>
      <c r="C12" s="656">
        <f>'1.2.sz.mell. _köt'!C44</f>
        <v>0</v>
      </c>
      <c r="D12" s="656">
        <f>'1.2.sz.mell. _köt'!D44</f>
        <v>0</v>
      </c>
      <c r="E12" s="346" t="s">
        <v>880</v>
      </c>
      <c r="F12" s="658"/>
      <c r="G12" s="650"/>
      <c r="H12" s="1205"/>
    </row>
    <row r="13" spans="1:8" ht="12.95" customHeight="1" x14ac:dyDescent="0.2">
      <c r="A13" s="345" t="s">
        <v>892</v>
      </c>
      <c r="B13" s="346" t="s">
        <v>317</v>
      </c>
      <c r="C13" s="656"/>
      <c r="D13" s="656"/>
      <c r="E13" s="48"/>
      <c r="F13" s="658"/>
      <c r="G13" s="650"/>
      <c r="H13" s="1205"/>
    </row>
    <row r="14" spans="1:8" ht="12.95" customHeight="1" x14ac:dyDescent="0.2">
      <c r="A14" s="345" t="s">
        <v>893</v>
      </c>
      <c r="B14" s="351" t="s">
        <v>318</v>
      </c>
      <c r="C14" s="656"/>
      <c r="D14" s="656"/>
      <c r="E14" s="48"/>
      <c r="F14" s="658"/>
      <c r="G14" s="650"/>
      <c r="H14" s="1205"/>
    </row>
    <row r="15" spans="1:8" ht="12.95" customHeight="1" x14ac:dyDescent="0.2">
      <c r="A15" s="345" t="s">
        <v>894</v>
      </c>
      <c r="B15" s="488" t="s">
        <v>572</v>
      </c>
      <c r="C15" s="656"/>
      <c r="D15" s="656"/>
      <c r="E15" s="48"/>
      <c r="F15" s="658"/>
      <c r="G15" s="650"/>
      <c r="H15" s="1205"/>
    </row>
    <row r="16" spans="1:8" ht="12.95" customHeight="1" x14ac:dyDescent="0.2">
      <c r="A16" s="345" t="s">
        <v>895</v>
      </c>
      <c r="B16" s="48"/>
      <c r="C16" s="656"/>
      <c r="D16" s="656"/>
      <c r="E16" s="48"/>
      <c r="F16" s="658"/>
      <c r="G16" s="650"/>
      <c r="H16" s="1205"/>
    </row>
    <row r="17" spans="1:8" ht="12.95" customHeight="1" thickBot="1" x14ac:dyDescent="0.25">
      <c r="A17" s="345" t="s">
        <v>896</v>
      </c>
      <c r="B17" s="51"/>
      <c r="C17" s="659"/>
      <c r="D17" s="659"/>
      <c r="E17" s="48"/>
      <c r="F17" s="662"/>
      <c r="G17" s="805"/>
      <c r="H17" s="1205"/>
    </row>
    <row r="18" spans="1:8" ht="15.95" customHeight="1" thickBot="1" x14ac:dyDescent="0.25">
      <c r="A18" s="348" t="s">
        <v>897</v>
      </c>
      <c r="B18" s="127" t="s">
        <v>341</v>
      </c>
      <c r="C18" s="545">
        <f>+C6+C7+C8+C9+C10+C12+C13+C14+C15+C16+C17</f>
        <v>359390</v>
      </c>
      <c r="D18" s="545">
        <f>+D6+D7+D8+D9+D10+D12+D13+D14+D15+D16+D17</f>
        <v>364627</v>
      </c>
      <c r="E18" s="127" t="s">
        <v>340</v>
      </c>
      <c r="F18" s="663">
        <f>SUM(F6:F17)</f>
        <v>373268</v>
      </c>
      <c r="G18" s="544">
        <f>SUM(G6:G17)</f>
        <v>357520</v>
      </c>
      <c r="H18" s="1205"/>
    </row>
    <row r="19" spans="1:8" ht="12.95" customHeight="1" x14ac:dyDescent="0.2">
      <c r="A19" s="349" t="s">
        <v>898</v>
      </c>
      <c r="B19" s="350" t="s">
        <v>319</v>
      </c>
      <c r="C19" s="819">
        <f>C20</f>
        <v>13878</v>
      </c>
      <c r="D19" s="819">
        <f>D20</f>
        <v>201</v>
      </c>
      <c r="E19" s="351" t="s">
        <v>177</v>
      </c>
      <c r="F19" s="664"/>
      <c r="G19" s="651"/>
      <c r="H19" s="1205"/>
    </row>
    <row r="20" spans="1:8" ht="12.95" customHeight="1" x14ac:dyDescent="0.2">
      <c r="A20" s="352" t="s">
        <v>899</v>
      </c>
      <c r="B20" s="351" t="s">
        <v>254</v>
      </c>
      <c r="C20" s="657">
        <f>'1.1.sz.mell.'!C54-'2.2.sz.mell  '!C20</f>
        <v>13878</v>
      </c>
      <c r="D20" s="657">
        <v>201</v>
      </c>
      <c r="E20" s="351" t="s">
        <v>178</v>
      </c>
      <c r="F20" s="658"/>
      <c r="G20" s="650"/>
      <c r="H20" s="1205"/>
    </row>
    <row r="21" spans="1:8" ht="12.95" customHeight="1" x14ac:dyDescent="0.2">
      <c r="A21" s="352" t="s">
        <v>900</v>
      </c>
      <c r="B21" s="351" t="s">
        <v>255</v>
      </c>
      <c r="C21" s="657"/>
      <c r="D21" s="657"/>
      <c r="E21" s="351" t="s">
        <v>106</v>
      </c>
      <c r="F21" s="658"/>
      <c r="G21" s="650"/>
      <c r="H21" s="1205"/>
    </row>
    <row r="22" spans="1:8" ht="12.95" customHeight="1" x14ac:dyDescent="0.2">
      <c r="A22" s="352" t="s">
        <v>901</v>
      </c>
      <c r="B22" s="351" t="s">
        <v>320</v>
      </c>
      <c r="C22" s="657"/>
      <c r="D22" s="657"/>
      <c r="E22" s="351" t="s">
        <v>107</v>
      </c>
      <c r="F22" s="658"/>
      <c r="G22" s="650"/>
      <c r="H22" s="1205"/>
    </row>
    <row r="23" spans="1:8" ht="12.95" customHeight="1" x14ac:dyDescent="0.2">
      <c r="A23" s="352" t="s">
        <v>902</v>
      </c>
      <c r="B23" s="351" t="s">
        <v>321</v>
      </c>
      <c r="C23" s="660"/>
      <c r="D23" s="660"/>
      <c r="E23" s="350" t="s">
        <v>328</v>
      </c>
      <c r="F23" s="658"/>
      <c r="G23" s="650"/>
      <c r="H23" s="1205"/>
    </row>
    <row r="24" spans="1:8" ht="12.95" customHeight="1" x14ac:dyDescent="0.2">
      <c r="A24" s="352" t="s">
        <v>903</v>
      </c>
      <c r="B24" s="351" t="s">
        <v>322</v>
      </c>
      <c r="C24" s="820"/>
      <c r="D24" s="820"/>
      <c r="E24" s="351" t="s">
        <v>179</v>
      </c>
      <c r="F24" s="658"/>
      <c r="G24" s="650"/>
      <c r="H24" s="1205"/>
    </row>
    <row r="25" spans="1:8" ht="12.95" customHeight="1" x14ac:dyDescent="0.2">
      <c r="A25" s="349" t="s">
        <v>904</v>
      </c>
      <c r="B25" s="350" t="s">
        <v>323</v>
      </c>
      <c r="C25" s="660"/>
      <c r="D25" s="660"/>
      <c r="E25" s="344" t="s">
        <v>1166</v>
      </c>
      <c r="F25" s="664"/>
      <c r="G25" s="651">
        <f>'1.2.sz.mell. _köt'!D110</f>
        <v>7308</v>
      </c>
      <c r="H25" s="1205"/>
    </row>
    <row r="26" spans="1:8" ht="12.95" customHeight="1" thickBot="1" x14ac:dyDescent="0.25">
      <c r="A26" s="352" t="s">
        <v>905</v>
      </c>
      <c r="B26" s="351" t="s">
        <v>264</v>
      </c>
      <c r="C26" s="657"/>
      <c r="D26" s="657"/>
      <c r="E26" s="48"/>
      <c r="F26" s="658"/>
      <c r="G26" s="650"/>
      <c r="H26" s="1205"/>
    </row>
    <row r="27" spans="1:8" ht="21.75" thickBot="1" x14ac:dyDescent="0.25">
      <c r="A27" s="348" t="s">
        <v>906</v>
      </c>
      <c r="B27" s="127" t="s">
        <v>338</v>
      </c>
      <c r="C27" s="818">
        <f>C19</f>
        <v>13878</v>
      </c>
      <c r="D27" s="818">
        <f>D19</f>
        <v>201</v>
      </c>
      <c r="E27" s="127" t="s">
        <v>339</v>
      </c>
      <c r="F27" s="663"/>
      <c r="G27" s="544">
        <f>G25</f>
        <v>7308</v>
      </c>
      <c r="H27" s="1205"/>
    </row>
    <row r="28" spans="1:8" ht="24.75" thickBot="1" x14ac:dyDescent="0.25">
      <c r="A28" s="348" t="s">
        <v>907</v>
      </c>
      <c r="B28" s="353" t="s">
        <v>326</v>
      </c>
      <c r="C28" s="545">
        <f>+C18+C27</f>
        <v>373268</v>
      </c>
      <c r="D28" s="545">
        <f>+D18+D27</f>
        <v>364828</v>
      </c>
      <c r="E28" s="353" t="s">
        <v>329</v>
      </c>
      <c r="F28" s="663">
        <f>+F18+F27</f>
        <v>373268</v>
      </c>
      <c r="G28" s="544">
        <f>+G18+G27</f>
        <v>364828</v>
      </c>
      <c r="H28" s="1205"/>
    </row>
    <row r="29" spans="1:8" ht="18" customHeight="1" thickBot="1" x14ac:dyDescent="0.25">
      <c r="A29" s="348" t="s">
        <v>908</v>
      </c>
      <c r="B29" s="127" t="s">
        <v>324</v>
      </c>
      <c r="C29" s="821"/>
      <c r="D29" s="821"/>
      <c r="E29" s="127" t="s">
        <v>330</v>
      </c>
      <c r="F29" s="665"/>
      <c r="G29" s="652"/>
      <c r="H29" s="1205"/>
    </row>
    <row r="30" spans="1:8" ht="13.5" thickBot="1" x14ac:dyDescent="0.25">
      <c r="A30" s="348" t="s">
        <v>909</v>
      </c>
      <c r="B30" s="354" t="s">
        <v>325</v>
      </c>
      <c r="C30" s="545">
        <f>+C28+C29</f>
        <v>373268</v>
      </c>
      <c r="D30" s="545">
        <f>+D28+D29</f>
        <v>364828</v>
      </c>
      <c r="E30" s="354" t="s">
        <v>331</v>
      </c>
      <c r="F30" s="663">
        <f>+F28+F29</f>
        <v>373268</v>
      </c>
      <c r="G30" s="544">
        <f>+G28+G29</f>
        <v>364828</v>
      </c>
      <c r="H30" s="1205"/>
    </row>
    <row r="31" spans="1:8" ht="13.5" thickBot="1" x14ac:dyDescent="0.25">
      <c r="A31" s="348" t="s">
        <v>910</v>
      </c>
      <c r="B31" s="354" t="s">
        <v>122</v>
      </c>
      <c r="C31" s="818"/>
      <c r="D31" s="818"/>
      <c r="E31" s="354" t="s">
        <v>123</v>
      </c>
      <c r="F31" s="663"/>
      <c r="G31" s="544"/>
      <c r="H31" s="1205"/>
    </row>
    <row r="32" spans="1:8" ht="13.5" thickBot="1" x14ac:dyDescent="0.25">
      <c r="A32" s="348" t="s">
        <v>911</v>
      </c>
      <c r="B32" s="354" t="s">
        <v>332</v>
      </c>
      <c r="C32" s="818"/>
      <c r="D32" s="818"/>
      <c r="E32" s="354" t="s">
        <v>333</v>
      </c>
      <c r="F32" s="663"/>
      <c r="G32" s="545"/>
      <c r="H32" s="1205"/>
    </row>
  </sheetData>
  <mergeCells count="3">
    <mergeCell ref="A3:A4"/>
    <mergeCell ref="H1:H32"/>
    <mergeCell ref="E3:G3"/>
  </mergeCells>
  <phoneticPr fontId="0" type="noConversion"/>
  <printOptions horizontalCentered="1"/>
  <pageMargins left="0.31496062992125984" right="0.47244094488188981" top="0.9055118110236221" bottom="0.51181102362204722" header="0.6692913385826772" footer="0.27559055118110237"/>
  <pageSetup paperSize="9" scale="62" orientation="landscape" verticalDpi="300" r:id="rId1"/>
  <headerFooter alignWithMargins="0"/>
  <ignoredErrors>
    <ignoredError sqref="C6:C12 F6:F11" unlocked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H39"/>
  <sheetViews>
    <sheetView view="pageBreakPreview" zoomScaleNormal="100" zoomScaleSheetLayoutView="100" workbookViewId="0">
      <selection activeCell="H1" sqref="H1:H36"/>
    </sheetView>
  </sheetViews>
  <sheetFormatPr defaultColWidth="9.33203125" defaultRowHeight="12.75" x14ac:dyDescent="0.2"/>
  <cols>
    <col min="1" max="1" width="6.83203125" style="50" customWidth="1"/>
    <col min="2" max="2" width="50.83203125" style="194" customWidth="1"/>
    <col min="3" max="4" width="13.33203125" style="653" customWidth="1"/>
    <col min="5" max="5" width="50.83203125" style="50" customWidth="1"/>
    <col min="6" max="7" width="13.33203125" style="653" customWidth="1"/>
    <col min="8" max="8" width="15.83203125" style="50" customWidth="1"/>
    <col min="9" max="16384" width="9.33203125" style="50"/>
  </cols>
  <sheetData>
    <row r="1" spans="1:8" ht="31.5" customHeight="1" x14ac:dyDescent="0.2">
      <c r="B1" s="336" t="s">
        <v>110</v>
      </c>
      <c r="C1" s="647"/>
      <c r="D1" s="647"/>
      <c r="E1" s="337"/>
      <c r="F1" s="647"/>
      <c r="G1" s="647"/>
      <c r="H1" s="1205" t="s">
        <v>1210</v>
      </c>
    </row>
    <row r="2" spans="1:8" ht="14.25" thickBot="1" x14ac:dyDescent="0.25">
      <c r="F2" s="648"/>
      <c r="G2" s="648"/>
      <c r="H2" s="1205"/>
    </row>
    <row r="3" spans="1:8" ht="13.5" thickBot="1" x14ac:dyDescent="0.25">
      <c r="A3" s="1209" t="s">
        <v>17</v>
      </c>
      <c r="B3" s="338" t="s">
        <v>926</v>
      </c>
      <c r="C3" s="654"/>
      <c r="D3" s="654"/>
      <c r="E3" s="1206" t="s">
        <v>1</v>
      </c>
      <c r="F3" s="1207"/>
      <c r="G3" s="1208"/>
      <c r="H3" s="1205"/>
    </row>
    <row r="4" spans="1:8" s="339" customFormat="1" ht="36.75" thickBot="1" x14ac:dyDescent="0.25">
      <c r="A4" s="1210"/>
      <c r="B4" s="195" t="s">
        <v>12</v>
      </c>
      <c r="C4" s="540" t="s">
        <v>1171</v>
      </c>
      <c r="D4" s="198" t="s">
        <v>1172</v>
      </c>
      <c r="E4" s="195" t="s">
        <v>12</v>
      </c>
      <c r="F4" s="540" t="s">
        <v>1171</v>
      </c>
      <c r="G4" s="198" t="s">
        <v>1172</v>
      </c>
      <c r="H4" s="1205"/>
    </row>
    <row r="5" spans="1:8" s="339" customFormat="1" ht="13.5" thickBot="1" x14ac:dyDescent="0.25">
      <c r="A5" s="340" t="s">
        <v>885</v>
      </c>
      <c r="B5" s="341" t="s">
        <v>886</v>
      </c>
      <c r="C5" s="854" t="s">
        <v>887</v>
      </c>
      <c r="D5" s="855" t="s">
        <v>888</v>
      </c>
      <c r="E5" s="341" t="s">
        <v>889</v>
      </c>
      <c r="F5" s="1112" t="s">
        <v>890</v>
      </c>
      <c r="G5" s="855" t="s">
        <v>891</v>
      </c>
      <c r="H5" s="1205"/>
    </row>
    <row r="6" spans="1:8" x14ac:dyDescent="0.2">
      <c r="A6" s="343" t="s">
        <v>885</v>
      </c>
      <c r="B6" s="344" t="s">
        <v>368</v>
      </c>
      <c r="C6" s="824"/>
      <c r="D6" s="649"/>
      <c r="E6" s="344" t="s">
        <v>279</v>
      </c>
      <c r="F6" s="824">
        <f>'1.1.sz.mell.'!C87</f>
        <v>29586</v>
      </c>
      <c r="G6" s="798">
        <f>'1.1.sz.mell.'!D87</f>
        <v>145782.76800000001</v>
      </c>
      <c r="H6" s="1205"/>
    </row>
    <row r="7" spans="1:8" ht="22.5" x14ac:dyDescent="0.2">
      <c r="A7" s="345" t="s">
        <v>886</v>
      </c>
      <c r="B7" s="346" t="s">
        <v>342</v>
      </c>
      <c r="C7" s="658">
        <v>414</v>
      </c>
      <c r="D7" s="650">
        <f>'1.1.sz.mell.'!D47</f>
        <v>414</v>
      </c>
      <c r="E7" s="346" t="s">
        <v>168</v>
      </c>
      <c r="F7" s="658">
        <f>'1.1.sz.mell.'!C88</f>
        <v>11650</v>
      </c>
      <c r="G7" s="650">
        <f>'1.1.sz.mell.'!D88</f>
        <v>17453</v>
      </c>
      <c r="H7" s="1205"/>
    </row>
    <row r="8" spans="1:8" x14ac:dyDescent="0.2">
      <c r="A8" s="345" t="s">
        <v>887</v>
      </c>
      <c r="B8" s="346" t="s">
        <v>104</v>
      </c>
      <c r="C8" s="658"/>
      <c r="D8" s="650"/>
      <c r="E8" s="346" t="s">
        <v>310</v>
      </c>
      <c r="F8" s="658"/>
      <c r="G8" s="650"/>
      <c r="H8" s="1205"/>
    </row>
    <row r="9" spans="1:8" ht="22.5" x14ac:dyDescent="0.2">
      <c r="A9" s="345" t="s">
        <v>888</v>
      </c>
      <c r="B9" s="346" t="s">
        <v>151</v>
      </c>
      <c r="C9" s="658"/>
      <c r="D9" s="650"/>
      <c r="E9" s="346" t="s">
        <v>349</v>
      </c>
      <c r="F9" s="658"/>
      <c r="G9" s="650"/>
      <c r="H9" s="1205"/>
    </row>
    <row r="10" spans="1:8" ht="22.5" x14ac:dyDescent="0.2">
      <c r="A10" s="345" t="s">
        <v>889</v>
      </c>
      <c r="B10" s="346" t="s">
        <v>241</v>
      </c>
      <c r="C10" s="658"/>
      <c r="D10" s="650"/>
      <c r="E10" s="346" t="s">
        <v>350</v>
      </c>
      <c r="F10" s="658"/>
      <c r="G10" s="650"/>
      <c r="H10" s="1205"/>
    </row>
    <row r="11" spans="1:8" x14ac:dyDescent="0.2">
      <c r="A11" s="345" t="s">
        <v>890</v>
      </c>
      <c r="B11" s="346" t="s">
        <v>343</v>
      </c>
      <c r="C11" s="658"/>
      <c r="D11" s="650"/>
      <c r="E11" s="357" t="s">
        <v>351</v>
      </c>
      <c r="F11" s="658"/>
      <c r="G11" s="650"/>
      <c r="H11" s="1205"/>
    </row>
    <row r="12" spans="1:8" x14ac:dyDescent="0.2">
      <c r="A12" s="345" t="s">
        <v>891</v>
      </c>
      <c r="B12" s="346" t="s">
        <v>344</v>
      </c>
      <c r="C12" s="658"/>
      <c r="D12" s="650"/>
      <c r="E12" s="357" t="s">
        <v>283</v>
      </c>
      <c r="F12" s="658"/>
      <c r="G12" s="650"/>
      <c r="H12" s="1205"/>
    </row>
    <row r="13" spans="1:8" x14ac:dyDescent="0.2">
      <c r="A13" s="345" t="s">
        <v>892</v>
      </c>
      <c r="B13" s="346" t="s">
        <v>347</v>
      </c>
      <c r="C13" s="658">
        <f>'1.1.sz.mell.'!C37</f>
        <v>14000</v>
      </c>
      <c r="D13" s="650">
        <f>'1.1.sz.mell.'!D40</f>
        <v>14000</v>
      </c>
      <c r="E13" s="358" t="s">
        <v>284</v>
      </c>
      <c r="F13" s="658"/>
      <c r="G13" s="650"/>
      <c r="H13" s="1205"/>
    </row>
    <row r="14" spans="1:8" ht="15" customHeight="1" x14ac:dyDescent="0.2">
      <c r="A14" s="345" t="s">
        <v>893</v>
      </c>
      <c r="B14" s="359" t="s">
        <v>366</v>
      </c>
      <c r="C14" s="658"/>
      <c r="D14" s="650"/>
      <c r="E14" s="357" t="s">
        <v>352</v>
      </c>
      <c r="F14" s="658"/>
      <c r="G14" s="650"/>
      <c r="H14" s="1205"/>
    </row>
    <row r="15" spans="1:8" ht="33.75" x14ac:dyDescent="0.2">
      <c r="A15" s="345" t="s">
        <v>894</v>
      </c>
      <c r="B15" s="346" t="s">
        <v>345</v>
      </c>
      <c r="C15" s="658">
        <f>'1.1.sz.mell.'!C45</f>
        <v>1500</v>
      </c>
      <c r="D15" s="650">
        <f>'1.1.sz.mell.'!D45</f>
        <v>1500</v>
      </c>
      <c r="E15" s="357" t="s">
        <v>353</v>
      </c>
      <c r="F15" s="658"/>
      <c r="G15" s="650"/>
      <c r="H15" s="1205"/>
    </row>
    <row r="16" spans="1:8" x14ac:dyDescent="0.2">
      <c r="A16" s="345" t="s">
        <v>895</v>
      </c>
      <c r="B16" s="346" t="s">
        <v>346</v>
      </c>
      <c r="C16" s="658"/>
      <c r="D16" s="650"/>
      <c r="E16" s="346" t="s">
        <v>917</v>
      </c>
      <c r="F16" s="658">
        <f>'1.1.sz.mell.'!C99</f>
        <v>0</v>
      </c>
      <c r="G16" s="650">
        <f>'1.1.sz.mell.'!D99</f>
        <v>58614</v>
      </c>
      <c r="H16" s="1205"/>
    </row>
    <row r="17" spans="1:8" ht="13.5" thickBot="1" x14ac:dyDescent="0.25">
      <c r="A17" s="419" t="s">
        <v>896</v>
      </c>
      <c r="B17" s="420" t="s">
        <v>1125</v>
      </c>
      <c r="C17" s="664"/>
      <c r="D17" s="651"/>
      <c r="E17" s="420" t="s">
        <v>880</v>
      </c>
      <c r="F17" s="664"/>
      <c r="G17" s="651"/>
      <c r="H17" s="1205"/>
    </row>
    <row r="18" spans="1:8" ht="13.5" thickBot="1" x14ac:dyDescent="0.25">
      <c r="A18" s="348" t="s">
        <v>897</v>
      </c>
      <c r="B18" s="127" t="s">
        <v>94</v>
      </c>
      <c r="C18" s="663">
        <f>+C6+C7+C8+C9+C10+C11+C12+C13+C15+C16+C17</f>
        <v>15914</v>
      </c>
      <c r="D18" s="663">
        <f>+D6+D7+D8+D9+D10+D11+D12+D13+D15+D16+D17</f>
        <v>15914</v>
      </c>
      <c r="E18" s="127" t="s">
        <v>95</v>
      </c>
      <c r="F18" s="663">
        <f>+F6+F7+F8+F16+F17</f>
        <v>41236</v>
      </c>
      <c r="G18" s="544">
        <f>+G6+G7+G8+G16+G17</f>
        <v>221849.76800000001</v>
      </c>
      <c r="H18" s="1205"/>
    </row>
    <row r="19" spans="1:8" x14ac:dyDescent="0.2">
      <c r="A19" s="360" t="s">
        <v>898</v>
      </c>
      <c r="B19" s="361" t="s">
        <v>365</v>
      </c>
      <c r="C19" s="1113">
        <f>C20</f>
        <v>25322</v>
      </c>
      <c r="D19" s="866">
        <v>205936</v>
      </c>
      <c r="E19" s="351" t="s">
        <v>177</v>
      </c>
      <c r="F19" s="661"/>
      <c r="G19" s="649"/>
      <c r="H19" s="1205"/>
    </row>
    <row r="20" spans="1:8" x14ac:dyDescent="0.2">
      <c r="A20" s="345" t="s">
        <v>899</v>
      </c>
      <c r="B20" s="362" t="s">
        <v>354</v>
      </c>
      <c r="C20" s="658">
        <f>25736-414</f>
        <v>25322</v>
      </c>
      <c r="D20" s="650">
        <v>205936</v>
      </c>
      <c r="E20" s="351" t="s">
        <v>181</v>
      </c>
      <c r="F20" s="658"/>
      <c r="G20" s="650"/>
      <c r="H20" s="1205"/>
    </row>
    <row r="21" spans="1:8" x14ac:dyDescent="0.2">
      <c r="A21" s="360" t="s">
        <v>900</v>
      </c>
      <c r="B21" s="362" t="s">
        <v>355</v>
      </c>
      <c r="C21" s="658"/>
      <c r="D21" s="650"/>
      <c r="E21" s="351" t="s">
        <v>106</v>
      </c>
      <c r="F21" s="658"/>
      <c r="G21" s="650"/>
      <c r="H21" s="1205"/>
    </row>
    <row r="22" spans="1:8" x14ac:dyDescent="0.2">
      <c r="A22" s="345" t="s">
        <v>901</v>
      </c>
      <c r="B22" s="362" t="s">
        <v>356</v>
      </c>
      <c r="C22" s="658"/>
      <c r="D22" s="650"/>
      <c r="E22" s="351" t="s">
        <v>107</v>
      </c>
      <c r="F22" s="658"/>
      <c r="G22" s="650"/>
      <c r="H22" s="1205"/>
    </row>
    <row r="23" spans="1:8" x14ac:dyDescent="0.2">
      <c r="A23" s="360" t="s">
        <v>902</v>
      </c>
      <c r="B23" s="362" t="s">
        <v>357</v>
      </c>
      <c r="C23" s="664"/>
      <c r="D23" s="651"/>
      <c r="E23" s="350" t="s">
        <v>328</v>
      </c>
      <c r="F23" s="658"/>
      <c r="G23" s="650"/>
      <c r="H23" s="1205"/>
    </row>
    <row r="24" spans="1:8" x14ac:dyDescent="0.2">
      <c r="A24" s="345" t="s">
        <v>903</v>
      </c>
      <c r="B24" s="363" t="s">
        <v>358</v>
      </c>
      <c r="C24" s="658"/>
      <c r="D24" s="650"/>
      <c r="E24" s="351" t="s">
        <v>182</v>
      </c>
      <c r="F24" s="658"/>
      <c r="G24" s="650"/>
      <c r="H24" s="1205"/>
    </row>
    <row r="25" spans="1:8" x14ac:dyDescent="0.2">
      <c r="A25" s="360" t="s">
        <v>904</v>
      </c>
      <c r="B25" s="364" t="s">
        <v>359</v>
      </c>
      <c r="C25" s="1113"/>
      <c r="D25" s="866"/>
      <c r="E25" s="365" t="s">
        <v>180</v>
      </c>
      <c r="F25" s="658"/>
      <c r="G25" s="650"/>
      <c r="H25" s="1205"/>
    </row>
    <row r="26" spans="1:8" x14ac:dyDescent="0.2">
      <c r="A26" s="345" t="s">
        <v>905</v>
      </c>
      <c r="B26" s="363" t="s">
        <v>360</v>
      </c>
      <c r="C26" s="661"/>
      <c r="D26" s="649"/>
      <c r="E26" s="365" t="s">
        <v>367</v>
      </c>
      <c r="F26" s="658"/>
      <c r="G26" s="650"/>
      <c r="H26" s="1205"/>
    </row>
    <row r="27" spans="1:8" x14ac:dyDescent="0.2">
      <c r="A27" s="360" t="s">
        <v>906</v>
      </c>
      <c r="B27" s="363" t="s">
        <v>361</v>
      </c>
      <c r="C27" s="661"/>
      <c r="D27" s="649"/>
      <c r="E27" s="356"/>
      <c r="F27" s="658"/>
      <c r="G27" s="650"/>
      <c r="H27" s="1205"/>
    </row>
    <row r="28" spans="1:8" x14ac:dyDescent="0.2">
      <c r="A28" s="345" t="s">
        <v>907</v>
      </c>
      <c r="B28" s="362" t="s">
        <v>362</v>
      </c>
      <c r="C28" s="661"/>
      <c r="D28" s="649"/>
      <c r="E28" s="124"/>
      <c r="F28" s="658"/>
      <c r="G28" s="650"/>
      <c r="H28" s="1205"/>
    </row>
    <row r="29" spans="1:8" x14ac:dyDescent="0.2">
      <c r="A29" s="360" t="s">
        <v>908</v>
      </c>
      <c r="B29" s="366" t="s">
        <v>363</v>
      </c>
      <c r="C29" s="658"/>
      <c r="D29" s="650"/>
      <c r="E29" s="48"/>
      <c r="F29" s="658"/>
      <c r="G29" s="650"/>
      <c r="H29" s="1205"/>
    </row>
    <row r="30" spans="1:8" ht="13.5" thickBot="1" x14ac:dyDescent="0.25">
      <c r="A30" s="345" t="s">
        <v>909</v>
      </c>
      <c r="B30" s="367" t="s">
        <v>364</v>
      </c>
      <c r="C30" s="661"/>
      <c r="D30" s="649"/>
      <c r="E30" s="124"/>
      <c r="F30" s="658"/>
      <c r="G30" s="650"/>
      <c r="H30" s="1205"/>
    </row>
    <row r="31" spans="1:8" ht="21.75" thickBot="1" x14ac:dyDescent="0.25">
      <c r="A31" s="348" t="s">
        <v>910</v>
      </c>
      <c r="B31" s="127" t="s">
        <v>410</v>
      </c>
      <c r="C31" s="663"/>
      <c r="D31" s="544"/>
      <c r="E31" s="127" t="s">
        <v>411</v>
      </c>
      <c r="F31" s="663"/>
      <c r="G31" s="544"/>
      <c r="H31" s="1205"/>
    </row>
    <row r="32" spans="1:8" ht="24.75" thickBot="1" x14ac:dyDescent="0.25">
      <c r="A32" s="348" t="s">
        <v>911</v>
      </c>
      <c r="B32" s="353" t="s">
        <v>408</v>
      </c>
      <c r="C32" s="663">
        <f>+C18+C31+C19</f>
        <v>41236</v>
      </c>
      <c r="D32" s="663">
        <f>+D18+D31+D19</f>
        <v>221850</v>
      </c>
      <c r="E32" s="353" t="s">
        <v>412</v>
      </c>
      <c r="F32" s="663">
        <f>+F18+F31</f>
        <v>41236</v>
      </c>
      <c r="G32" s="544">
        <f>+G18+G31</f>
        <v>221849.76800000001</v>
      </c>
      <c r="H32" s="1205"/>
    </row>
    <row r="33" spans="1:8" ht="13.5" thickBot="1" x14ac:dyDescent="0.25">
      <c r="A33" s="348" t="s">
        <v>912</v>
      </c>
      <c r="B33" s="127" t="s">
        <v>324</v>
      </c>
      <c r="C33" s="665"/>
      <c r="D33" s="652"/>
      <c r="E33" s="127" t="s">
        <v>330</v>
      </c>
      <c r="F33" s="665"/>
      <c r="G33" s="652"/>
      <c r="H33" s="1205"/>
    </row>
    <row r="34" spans="1:8" ht="13.5" thickBot="1" x14ac:dyDescent="0.25">
      <c r="A34" s="348" t="s">
        <v>913</v>
      </c>
      <c r="B34" s="354" t="s">
        <v>409</v>
      </c>
      <c r="C34" s="663">
        <f>+C32+C33</f>
        <v>41236</v>
      </c>
      <c r="D34" s="663">
        <f>+D32+D33</f>
        <v>221850</v>
      </c>
      <c r="E34" s="354" t="s">
        <v>413</v>
      </c>
      <c r="F34" s="663">
        <f>+F32+F33</f>
        <v>41236</v>
      </c>
      <c r="G34" s="544">
        <f>+G32+G33</f>
        <v>221849.76800000001</v>
      </c>
      <c r="H34" s="1205"/>
    </row>
    <row r="35" spans="1:8" ht="13.5" thickBot="1" x14ac:dyDescent="0.25">
      <c r="A35" s="348" t="s">
        <v>86</v>
      </c>
      <c r="B35" s="354" t="s">
        <v>122</v>
      </c>
      <c r="C35" s="663"/>
      <c r="D35" s="544"/>
      <c r="E35" s="354" t="s">
        <v>123</v>
      </c>
      <c r="F35" s="663" t="str">
        <f>IF(C18-F18&gt;0,C18-F18,"-")</f>
        <v>-</v>
      </c>
      <c r="G35" s="544" t="str">
        <f>IF(D18-G18&gt;0,D18-G18,"-")</f>
        <v>-</v>
      </c>
      <c r="H35" s="1205"/>
    </row>
    <row r="36" spans="1:8" ht="13.5" thickBot="1" x14ac:dyDescent="0.25">
      <c r="A36" s="348" t="s">
        <v>87</v>
      </c>
      <c r="B36" s="354" t="s">
        <v>332</v>
      </c>
      <c r="C36" s="663">
        <f>F34-C34</f>
        <v>0</v>
      </c>
      <c r="D36" s="544"/>
      <c r="E36" s="354" t="s">
        <v>333</v>
      </c>
      <c r="F36" s="663" t="str">
        <f>IF(C18+C19-F32&gt;0,C18+C19-F32,"-")</f>
        <v>-</v>
      </c>
      <c r="G36" s="544">
        <f>IF(D18+D19-G32&gt;0,D18+D19-G32,"-")</f>
        <v>0.23199999998905696</v>
      </c>
      <c r="H36" s="1205"/>
    </row>
    <row r="39" spans="1:8" x14ac:dyDescent="0.2">
      <c r="E39" s="653"/>
      <c r="H39" s="653">
        <f>H34+'2.1.sz.mell  '!H30</f>
        <v>0</v>
      </c>
    </row>
  </sheetData>
  <mergeCells count="3">
    <mergeCell ref="A3:A4"/>
    <mergeCell ref="H1:H36"/>
    <mergeCell ref="E3:G3"/>
  </mergeCells>
  <phoneticPr fontId="0" type="noConversion"/>
  <printOptions horizontalCentered="1"/>
  <pageMargins left="0.78740157480314965" right="0.78740157480314965" top="0.49" bottom="0.79" header="0.49" footer="0.78740157480314965"/>
  <pageSetup paperSize="9" scale="57" orientation="landscape" r:id="rId1"/>
  <headerFooter alignWithMargins="0"/>
  <ignoredErrors>
    <ignoredError sqref="C8:C9 F6:F10 F16 C16 C15 C11:C14 C1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33</vt:i4>
      </vt:variant>
      <vt:variant>
        <vt:lpstr>Névvel ellátott tartományok</vt:lpstr>
      </vt:variant>
      <vt:variant>
        <vt:i4>24</vt:i4>
      </vt:variant>
    </vt:vector>
  </HeadingPairs>
  <TitlesOfParts>
    <vt:vector size="57" baseType="lpstr">
      <vt:lpstr>ÖK feladat</vt:lpstr>
      <vt:lpstr>ÖSSZEFÜGGÉSEK</vt:lpstr>
      <vt:lpstr>1. melléklet</vt:lpstr>
      <vt:lpstr>1.1.sz.mell.</vt:lpstr>
      <vt:lpstr>1.2.sz.mell. _köt</vt:lpstr>
      <vt:lpstr>1.3.sz.mell._önk</vt:lpstr>
      <vt:lpstr>1.4.sz.mell._állig</vt:lpstr>
      <vt:lpstr>2.1.sz.mell  </vt:lpstr>
      <vt:lpstr>2.2.sz.mell  </vt:lpstr>
      <vt:lpstr>ELLENŐRZÉS-1.sz.2.a.sz.2.b.sz.</vt:lpstr>
      <vt:lpstr>3.sz.mell.  </vt:lpstr>
      <vt:lpstr>4.sz.mell.</vt:lpstr>
      <vt:lpstr>5.sz.mell.</vt:lpstr>
      <vt:lpstr>6.sz.mell.</vt:lpstr>
      <vt:lpstr>7.sz. mell.</vt:lpstr>
      <vt:lpstr>8. sz. mell</vt:lpstr>
      <vt:lpstr>9.1. sz. mell</vt:lpstr>
      <vt:lpstr>9.2. sz. mell</vt:lpstr>
      <vt:lpstr>9.3. sz. mell</vt:lpstr>
      <vt:lpstr>9.4. sz. mell</vt:lpstr>
      <vt:lpstr>9.5. sz. mell</vt:lpstr>
      <vt:lpstr>9. sz. mell.</vt:lpstr>
      <vt:lpstr>10. sz. mell.</vt:lpstr>
      <vt:lpstr>13.sz.mell</vt:lpstr>
      <vt:lpstr>2. sz tájékoztató t</vt:lpstr>
      <vt:lpstr>1a sz tájékoztató t.</vt:lpstr>
      <vt:lpstr>1b. sz tájékoztató t.</vt:lpstr>
      <vt:lpstr>1.sz tájékoztató t.</vt:lpstr>
      <vt:lpstr>2. sz. tájékoztató tábla</vt:lpstr>
      <vt:lpstr>3. sz tájékoztató t.</vt:lpstr>
      <vt:lpstr>3.sz tájékoztató t.</vt:lpstr>
      <vt:lpstr>4.sz tájékoztató t.</vt:lpstr>
      <vt:lpstr>5.sz.tájékoztató tábla</vt:lpstr>
      <vt:lpstr>'10. sz. mell.'!Nyomtatási_cím</vt:lpstr>
      <vt:lpstr>'1a sz tájékoztató t.'!Nyomtatási_cím</vt:lpstr>
      <vt:lpstr>'1b. sz tájékoztató t.'!Nyomtatási_cím</vt:lpstr>
      <vt:lpstr>'8. sz. mell'!Nyomtatási_cím</vt:lpstr>
      <vt:lpstr>'9.1. sz. mell'!Nyomtatási_cím</vt:lpstr>
      <vt:lpstr>'9.2. sz. mell'!Nyomtatási_cím</vt:lpstr>
      <vt:lpstr>'9.3. sz. mell'!Nyomtatási_cím</vt:lpstr>
      <vt:lpstr>'9.4. sz. mell'!Nyomtatási_cím</vt:lpstr>
      <vt:lpstr>'9.5. sz. mell'!Nyomtatási_cím</vt:lpstr>
      <vt:lpstr>'1. melléklet'!Nyomtatási_terület</vt:lpstr>
      <vt:lpstr>'1.1.sz.mell.'!Nyomtatási_terület</vt:lpstr>
      <vt:lpstr>'1.2.sz.mell. _köt'!Nyomtatási_terület</vt:lpstr>
      <vt:lpstr>'1.3.sz.mell._önk'!Nyomtatási_terület</vt:lpstr>
      <vt:lpstr>'1.4.sz.mell._állig'!Nyomtatási_terület</vt:lpstr>
      <vt:lpstr>'1.sz tájékoztató t.'!Nyomtatási_terület</vt:lpstr>
      <vt:lpstr>'1a sz tájékoztató t.'!Nyomtatási_terület</vt:lpstr>
      <vt:lpstr>'1b. sz tájékoztató t.'!Nyomtatási_terület</vt:lpstr>
      <vt:lpstr>'2.2.sz.mell  '!Nyomtatási_terület</vt:lpstr>
      <vt:lpstr>'3. sz tájékoztató t.'!Nyomtatási_terület</vt:lpstr>
      <vt:lpstr>'5.sz.mell.'!Nyomtatási_terület</vt:lpstr>
      <vt:lpstr>'6.sz.mell.'!Nyomtatási_terület</vt:lpstr>
      <vt:lpstr>'7.sz. mell.'!Nyomtatási_terület</vt:lpstr>
      <vt:lpstr>'8. sz. mell'!Nyomtatási_terület</vt:lpstr>
      <vt:lpstr>'9. sz. mell.'!Nyomtatási_terület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Makranczi László</dc:creator>
  <cp:lastModifiedBy>Igazgatas</cp:lastModifiedBy>
  <cp:lastPrinted>2018-06-04T07:48:54Z</cp:lastPrinted>
  <dcterms:created xsi:type="dcterms:W3CDTF">1999-10-30T10:30:45Z</dcterms:created>
  <dcterms:modified xsi:type="dcterms:W3CDTF">2018-06-04T07:48:59Z</dcterms:modified>
</cp:coreProperties>
</file>