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<sst xmlns="http://schemas.openxmlformats.org/spreadsheetml/2006/main" count="375" uniqueCount="155">
  <si>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</si>
  <si>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</si>
  <si>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</si>
  <si>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</si>
  <si>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</si>
  <si>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</si>
  <si>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</si>
  <si>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</si>
  <si>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</si>
  <si>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</si>
  <si>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</si>
  <si>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</si>
  <si>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</si>
  <si>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</si>
  <si>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</si>
  <si>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</si>
  <si>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</si>
  <si>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</si>
  <si>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</si>
  <si>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</si>
  <si>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</si>
  <si>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</si>
  <si>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</si>
  <si>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</si>
  <si>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</si>
  <si>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</si>
  <si>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</si>
  <si>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</si>
  <si>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</si>
  <si>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</si>
  <si>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</si>
  <si>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</si>
  <si>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</si>
  <si>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</si>
  <si>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</si>
  <si>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</si>
  <si>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</si>
  <si>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</si>
  <si>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</si>
  <si>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</si>
  <si>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</si>
  <si>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</si>
  <si>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</si>
  <si>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</si>
  <si>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</si>
  <si>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</si>
  <si>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</si>
  <si>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</si>
  <si>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</si>
  <si>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</si>
  <si>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</si>
  <si>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</si>
  <si>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</si>
  <si>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</si>
  <si>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</si>
  <si>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</si>
  <si>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</si>
  <si>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</si>
  <si>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</si>
  <si>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</si>
  <si>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</si>
  <si>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</si>
  <si>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</si>
  <si>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</si>
  <si>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</si>
  <si>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</si>
  <si>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</si>
  <si>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</si>
  <si>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</si>
  <si>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</si>
  <si>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</si>
  <si>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</si>
  <si>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</si>
  <si>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</si>
  <si>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</si>
  <si>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</si>
  <si>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</si>
  <si>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</si>
  <si>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</si>
  <si>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</si>
  <si>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</si>
  <si>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</si>
  <si>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</si>
  <si>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</si>
  <si>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</si>
  <si>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</si>
  <si>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</si>
  <si>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</si>
  <si>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</si>
  <si>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</si>
  <si>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</si>
  <si>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</si>
  <si>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</si>
  <si>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</si>
  <si>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</si>
  <si>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</si>
  <si>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</si>
  <si>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</si>
  <si>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</si>
  <si>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</si>
  <si>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</si>
  <si>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</si>
  <si>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</si>
  <si>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</si>
  <si>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</si>
  <si>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</si>
  <si>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</si>
  <si>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</si>
  <si>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</si>
  <si>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</si>
  <si>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</si>
  <si>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</si>
  <si>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</si>
  <si>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</si>
  <si>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</si>
  <si>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</si>
  <si>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</si>
  <si>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</si>
  <si>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</si>
  <si>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</si>
  <si>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</si>
  <si>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</si>
  <si>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</si>
  <si>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</si>
  <si>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</si>
  <si>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</si>
  <si>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</si>
  <si>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</si>
  <si>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</si>
  <si>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</si>
  <si>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</si>
  <si>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</si>
  <si>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</si>
  <si>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</si>
  <si>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</si>
  <si>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</si>
  <si>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</si>
  <si>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</si>
  <si>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</si>
  <si>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</si>
  <si>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</si>
  <si>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</si>
  <si>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</si>
  <si>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</si>
  <si>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</si>
  <si>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</si>
  <si>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</si>
  <si>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</si>
  <si>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</si>
  <si>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</si>
  <si>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</si>
  <si>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</si>
  <si>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</si>
  <si>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>Kiadások és bevételek kormányzati funkciónként</t>
  </si>
  <si>
    <t xml:space="preserve">korm.funkció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</si>
</sst>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9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3" fontId="41" fillId="0" borderId="0" xfId="0" applyNumberFormat="1" applyFont="1" applyFill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9" fontId="40" fillId="0" borderId="10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49" fontId="40" fillId="0" borderId="11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49" fontId="40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3" fontId="40" fillId="0" borderId="12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3" fontId="41" fillId="0" borderId="0" xfId="0" applyNumberFormat="1" applyFont="1" applyFill="1" applyAlignment="1">
      <alignment/>
    </xf>
    <xf numFmtId="49" fontId="40" fillId="33" borderId="10" xfId="0" applyNumberFormat="1" applyFont="1" applyFill="1" applyBorder="1" applyAlignment="1">
      <alignment horizontal="center"/>
    </xf>
    <xf numFmtId="3" fontId="40" fillId="0" borderId="10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3" fontId="41" fillId="0" borderId="0" xfId="0" applyNumberFormat="1" applyFont="1" applyAlignment="1">
      <alignment/>
    </xf>
    <xf numFmtId="0" fontId="42" fillId="0" borderId="0" xfId="0" applyFont="1" applyFill="1" applyBorder="1" applyAlignment="1">
      <alignment horizontal="center"/>
    </xf>
    <xf numFmtId="3" fontId="41" fillId="0" borderId="11" xfId="0" applyNumberFormat="1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3" fontId="40" fillId="0" borderId="12" xfId="0" applyNumberFormat="1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1" fillId="0" borderId="13" xfId="0" applyFont="1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15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34" borderId="0" xfId="0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3" fontId="2" fillId="0" borderId="0" xfId="0" applyNumberFormat="1" applyFont="1" applyAlignment="1">
      <alignment/>
    </xf>
    <xf numFmtId="0" fontId="40" fillId="0" borderId="15" xfId="0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PageLayoutView="0" workbookViewId="0" topLeftCell="A265">
      <selection activeCell="H82" sqref="H82"/>
    </sheetView>
  </sheetViews>
  <sheetFormatPr defaultColWidth="9.140625" defaultRowHeight="15"/>
  <cols>
    <col min="1" max="1" width="13.28125" style="1" customWidth="1"/>
    <col min="2" max="2" width="13.7109375" style="3" customWidth="1"/>
    <col min="3" max="3" width="68.7109375" style="2" customWidth="1"/>
    <col min="4" max="4" width="12.28125" style="4" bestFit="1" customWidth="1"/>
    <col min="5" max="5" width="9.140625" style="2" customWidth="1"/>
    <col min="6" max="6" width="13.140625" style="53" bestFit="1" customWidth="1"/>
    <col min="7" max="7" width="11.140625" style="53" customWidth="1"/>
    <col min="8" max="8" width="10.28125" style="53" bestFit="1" customWidth="1"/>
    <col min="9" max="16384" width="9.140625" style="2" customWidth="1"/>
  </cols>
  <sheetData>
    <row r="1" spans="3:4" ht="15.75">
      <c r="C1" s="83" t="s">
        <v>61</v>
      </c>
      <c r="D1" s="83"/>
    </row>
    <row r="2" spans="1:4" ht="15.75">
      <c r="A2" s="71" t="s">
        <v>60</v>
      </c>
      <c r="B2" s="71"/>
      <c r="C2" s="71"/>
      <c r="D2" s="71"/>
    </row>
    <row r="3" spans="1:3" ht="14.25" customHeight="1">
      <c r="A3" s="65"/>
      <c r="B3" s="65"/>
      <c r="C3" s="65"/>
    </row>
    <row r="4" spans="1:3" ht="14.25" customHeight="1">
      <c r="A4" s="65"/>
      <c r="B4" s="65"/>
      <c r="C4" s="65" t="s">
        <v>153</v>
      </c>
    </row>
    <row r="5" spans="1:4" ht="15.75">
      <c r="A5" s="66" t="s">
        <v>53</v>
      </c>
      <c r="B5" s="5"/>
      <c r="C5" s="66"/>
      <c r="D5" s="6"/>
    </row>
    <row r="6" spans="1:4" ht="15.75">
      <c r="A6" s="81" t="s">
        <v>54</v>
      </c>
      <c r="B6" s="82" t="s">
        <v>154</v>
      </c>
      <c r="C6" s="81" t="s">
        <v>152</v>
      </c>
      <c r="D6" s="10" t="s">
        <v>59</v>
      </c>
    </row>
    <row r="7" spans="1:8" s="11" customFormat="1" ht="15.75">
      <c r="A7" s="7">
        <v>1003</v>
      </c>
      <c r="B7" s="9" t="s">
        <v>27</v>
      </c>
      <c r="C7" s="8" t="s">
        <v>28</v>
      </c>
      <c r="D7" s="10">
        <f>5856+171</f>
        <v>6027</v>
      </c>
      <c r="F7" s="12"/>
      <c r="G7" s="12"/>
      <c r="H7" s="12"/>
    </row>
    <row r="8" spans="1:8" s="11" customFormat="1" ht="15.75">
      <c r="A8" s="7"/>
      <c r="B8" s="9" t="s">
        <v>29</v>
      </c>
      <c r="C8" s="8" t="s">
        <v>30</v>
      </c>
      <c r="D8" s="10">
        <f>27780+12312+1169</f>
        <v>41261</v>
      </c>
      <c r="F8" s="12"/>
      <c r="G8" s="12"/>
      <c r="H8" s="12"/>
    </row>
    <row r="9" spans="1:8" s="11" customFormat="1" ht="15.75">
      <c r="A9" s="7"/>
      <c r="B9" s="9" t="s">
        <v>31</v>
      </c>
      <c r="C9" s="8" t="s">
        <v>32</v>
      </c>
      <c r="D9" s="10">
        <f>1710+3000+137-500</f>
        <v>4347</v>
      </c>
      <c r="F9" s="12"/>
      <c r="G9" s="12"/>
      <c r="H9" s="12"/>
    </row>
    <row r="10" spans="1:8" s="11" customFormat="1" ht="15.75">
      <c r="A10" s="7"/>
      <c r="B10" s="9" t="s">
        <v>33</v>
      </c>
      <c r="C10" s="8" t="s">
        <v>34</v>
      </c>
      <c r="D10" s="10">
        <f>1100+91+35+500</f>
        <v>1726</v>
      </c>
      <c r="F10" s="12"/>
      <c r="G10" s="12"/>
      <c r="H10" s="12"/>
    </row>
    <row r="11" spans="1:8" s="11" customFormat="1" ht="15.75">
      <c r="A11" s="7"/>
      <c r="B11" s="9" t="s">
        <v>37</v>
      </c>
      <c r="C11" s="8" t="s">
        <v>38</v>
      </c>
      <c r="D11" s="10">
        <f>6000+12000+525+5690</f>
        <v>24215</v>
      </c>
      <c r="F11" s="12"/>
      <c r="G11" s="12"/>
      <c r="H11" s="12"/>
    </row>
    <row r="12" spans="1:8" s="11" customFormat="1" ht="15.75">
      <c r="A12" s="7"/>
      <c r="B12" s="9" t="s">
        <v>39</v>
      </c>
      <c r="C12" s="8" t="s">
        <v>40</v>
      </c>
      <c r="D12" s="10">
        <f>1600+37950+1153</f>
        <v>40703</v>
      </c>
      <c r="F12" s="12"/>
      <c r="G12" s="12"/>
      <c r="H12" s="12"/>
    </row>
    <row r="13" spans="1:8" s="11" customFormat="1" ht="15.75">
      <c r="A13" s="7"/>
      <c r="B13" s="9" t="s">
        <v>41</v>
      </c>
      <c r="C13" s="8" t="s">
        <v>42</v>
      </c>
      <c r="D13" s="10">
        <f>4925+147+11700+167+5664+545+675</f>
        <v>23823</v>
      </c>
      <c r="F13" s="12"/>
      <c r="G13" s="12"/>
      <c r="H13" s="12"/>
    </row>
    <row r="14" spans="1:8" s="11" customFormat="1" ht="15.75">
      <c r="A14" s="7"/>
      <c r="B14" s="9" t="s">
        <v>43</v>
      </c>
      <c r="C14" s="8" t="s">
        <v>44</v>
      </c>
      <c r="D14" s="10">
        <f>5000+146</f>
        <v>5146</v>
      </c>
      <c r="F14" s="12"/>
      <c r="G14" s="12"/>
      <c r="H14" s="12"/>
    </row>
    <row r="15" spans="1:8" s="11" customFormat="1" ht="15.75">
      <c r="A15" s="7"/>
      <c r="B15" s="9" t="s">
        <v>45</v>
      </c>
      <c r="C15" s="8" t="s">
        <v>46</v>
      </c>
      <c r="D15" s="10">
        <f>5000+146</f>
        <v>5146</v>
      </c>
      <c r="F15" s="12"/>
      <c r="G15" s="12"/>
      <c r="H15" s="12"/>
    </row>
    <row r="16" spans="1:8" s="11" customFormat="1" ht="15.75">
      <c r="A16" s="7"/>
      <c r="B16" s="9" t="s">
        <v>48</v>
      </c>
      <c r="C16" s="14" t="s">
        <v>49</v>
      </c>
      <c r="D16" s="10">
        <v>457329</v>
      </c>
      <c r="F16" s="12"/>
      <c r="G16" s="12"/>
      <c r="H16" s="12"/>
    </row>
    <row r="17" spans="1:8" s="11" customFormat="1" ht="15.75">
      <c r="A17" s="7"/>
      <c r="B17" s="57" t="s">
        <v>144</v>
      </c>
      <c r="C17" s="58" t="s">
        <v>145</v>
      </c>
      <c r="D17" s="55">
        <v>40000</v>
      </c>
      <c r="F17" s="12"/>
      <c r="G17" s="12"/>
      <c r="H17" s="12"/>
    </row>
    <row r="18" spans="1:8" s="11" customFormat="1" ht="15.75">
      <c r="A18" s="7"/>
      <c r="B18" s="57" t="s">
        <v>146</v>
      </c>
      <c r="C18" s="58" t="s">
        <v>47</v>
      </c>
      <c r="D18" s="59">
        <v>60</v>
      </c>
      <c r="F18" s="12"/>
      <c r="G18" s="12"/>
      <c r="H18" s="12"/>
    </row>
    <row r="19" spans="1:8" s="11" customFormat="1" ht="15.75">
      <c r="A19" s="7"/>
      <c r="B19" s="57" t="s">
        <v>147</v>
      </c>
      <c r="C19" s="58" t="s">
        <v>148</v>
      </c>
      <c r="D19" s="59">
        <v>2000</v>
      </c>
      <c r="F19" s="12"/>
      <c r="G19" s="12"/>
      <c r="H19" s="12"/>
    </row>
    <row r="20" spans="1:8" s="11" customFormat="1" ht="15.75">
      <c r="A20" s="7">
        <v>1004</v>
      </c>
      <c r="B20" s="9" t="s">
        <v>37</v>
      </c>
      <c r="C20" s="8" t="s">
        <v>38</v>
      </c>
      <c r="D20" s="10">
        <v>15000</v>
      </c>
      <c r="F20" s="12"/>
      <c r="G20" s="12"/>
      <c r="H20" s="12"/>
    </row>
    <row r="21" spans="1:8" s="11" customFormat="1" ht="15.75">
      <c r="A21" s="7">
        <v>1005</v>
      </c>
      <c r="B21" s="9" t="s">
        <v>20</v>
      </c>
      <c r="C21" s="8" t="s">
        <v>21</v>
      </c>
      <c r="D21" s="10">
        <v>181118</v>
      </c>
      <c r="F21" s="12"/>
      <c r="G21" s="12"/>
      <c r="H21" s="12"/>
    </row>
    <row r="22" spans="1:8" s="11" customFormat="1" ht="15.75">
      <c r="A22" s="7">
        <v>1006</v>
      </c>
      <c r="B22" s="9" t="s">
        <v>8</v>
      </c>
      <c r="C22" s="8" t="s">
        <v>9</v>
      </c>
      <c r="D22" s="10">
        <f>1023514-229136</f>
        <v>794378</v>
      </c>
      <c r="F22" s="31"/>
      <c r="G22" s="12"/>
      <c r="H22" s="12"/>
    </row>
    <row r="23" spans="1:8" s="15" customFormat="1" ht="15.75">
      <c r="A23" s="13"/>
      <c r="B23" s="9" t="s">
        <v>2</v>
      </c>
      <c r="C23" s="14" t="s">
        <v>50</v>
      </c>
      <c r="D23" s="10">
        <v>1000</v>
      </c>
      <c r="F23" s="31"/>
      <c r="G23" s="31"/>
      <c r="H23" s="31"/>
    </row>
    <row r="24" spans="1:8" s="11" customFormat="1" ht="15.75">
      <c r="A24" s="7">
        <v>1007</v>
      </c>
      <c r="B24" s="9" t="s">
        <v>35</v>
      </c>
      <c r="C24" s="8" t="s">
        <v>36</v>
      </c>
      <c r="D24" s="10">
        <v>38878</v>
      </c>
      <c r="F24" s="31"/>
      <c r="G24" s="12"/>
      <c r="H24" s="12"/>
    </row>
    <row r="25" spans="1:8" s="11" customFormat="1" ht="15.75">
      <c r="A25" s="7"/>
      <c r="B25" s="9" t="s">
        <v>8</v>
      </c>
      <c r="C25" s="8" t="s">
        <v>9</v>
      </c>
      <c r="D25" s="10">
        <f>351444-8167</f>
        <v>343277</v>
      </c>
      <c r="F25" s="12"/>
      <c r="G25" s="12"/>
      <c r="H25" s="12"/>
    </row>
    <row r="26" spans="1:8" s="15" customFormat="1" ht="15.75">
      <c r="A26" s="13"/>
      <c r="B26" s="9" t="s">
        <v>2</v>
      </c>
      <c r="C26" s="8" t="s">
        <v>50</v>
      </c>
      <c r="D26" s="10">
        <f>30131+106473</f>
        <v>136604</v>
      </c>
      <c r="F26" s="31"/>
      <c r="G26" s="31"/>
      <c r="H26" s="31"/>
    </row>
    <row r="27" spans="1:8" s="11" customFormat="1" ht="15.75">
      <c r="A27" s="7">
        <v>1009</v>
      </c>
      <c r="B27" s="9" t="s">
        <v>2</v>
      </c>
      <c r="C27" s="8" t="s">
        <v>50</v>
      </c>
      <c r="D27" s="10">
        <f>3205307-15022</f>
        <v>3190285</v>
      </c>
      <c r="F27" s="12"/>
      <c r="G27" s="12"/>
      <c r="H27" s="12"/>
    </row>
    <row r="28" spans="1:8" s="11" customFormat="1" ht="15.75">
      <c r="A28" s="7"/>
      <c r="B28" s="9" t="s">
        <v>0</v>
      </c>
      <c r="C28" s="8" t="s">
        <v>1</v>
      </c>
      <c r="D28" s="10">
        <v>99218</v>
      </c>
      <c r="F28" s="12"/>
      <c r="G28" s="12"/>
      <c r="H28" s="12"/>
    </row>
    <row r="29" spans="1:8" s="11" customFormat="1" ht="15.75">
      <c r="A29" s="7"/>
      <c r="B29" s="9" t="s">
        <v>14</v>
      </c>
      <c r="C29" s="8" t="s">
        <v>15</v>
      </c>
      <c r="D29" s="10">
        <v>11821</v>
      </c>
      <c r="F29" s="12"/>
      <c r="G29" s="12"/>
      <c r="H29" s="12"/>
    </row>
    <row r="30" spans="1:8" s="11" customFormat="1" ht="15.75">
      <c r="A30" s="7"/>
      <c r="B30" s="9" t="s">
        <v>10</v>
      </c>
      <c r="C30" s="14" t="s">
        <v>11</v>
      </c>
      <c r="D30" s="10">
        <v>17369</v>
      </c>
      <c r="F30" s="12"/>
      <c r="G30" s="12"/>
      <c r="H30" s="12"/>
    </row>
    <row r="31" spans="1:8" s="11" customFormat="1" ht="15.75">
      <c r="A31" s="7"/>
      <c r="B31" s="9" t="s">
        <v>20</v>
      </c>
      <c r="C31" s="14" t="s">
        <v>21</v>
      </c>
      <c r="D31" s="10">
        <v>100</v>
      </c>
      <c r="F31" s="12"/>
      <c r="G31" s="12"/>
      <c r="H31" s="12"/>
    </row>
    <row r="32" spans="1:8" s="11" customFormat="1" ht="15.75">
      <c r="A32" s="7"/>
      <c r="B32" s="9" t="s">
        <v>140</v>
      </c>
      <c r="C32" s="8" t="s">
        <v>141</v>
      </c>
      <c r="D32" s="10">
        <v>900</v>
      </c>
      <c r="F32" s="12"/>
      <c r="G32" s="12"/>
      <c r="H32" s="12"/>
    </row>
    <row r="33" spans="1:8" s="11" customFormat="1" ht="15.75">
      <c r="A33" s="7">
        <v>1017</v>
      </c>
      <c r="B33" s="9" t="s">
        <v>0</v>
      </c>
      <c r="C33" s="8" t="s">
        <v>1</v>
      </c>
      <c r="D33" s="10">
        <v>358809</v>
      </c>
      <c r="F33" s="12"/>
      <c r="G33" s="12"/>
      <c r="H33" s="12"/>
    </row>
    <row r="34" spans="1:8" s="11" customFormat="1" ht="15.75">
      <c r="A34" s="7"/>
      <c r="B34" s="9" t="s">
        <v>5</v>
      </c>
      <c r="C34" s="14" t="s">
        <v>51</v>
      </c>
      <c r="D34" s="10">
        <v>78915</v>
      </c>
      <c r="F34" s="12"/>
      <c r="G34" s="12"/>
      <c r="H34" s="12"/>
    </row>
    <row r="35" spans="1:11" s="11" customFormat="1" ht="15.75">
      <c r="A35" s="7"/>
      <c r="B35" s="9" t="s">
        <v>2</v>
      </c>
      <c r="C35" s="8" t="s">
        <v>50</v>
      </c>
      <c r="D35" s="10">
        <v>120</v>
      </c>
      <c r="F35" s="31"/>
      <c r="G35" s="31"/>
      <c r="H35" s="31"/>
      <c r="I35" s="15"/>
      <c r="J35" s="15"/>
      <c r="K35" s="15"/>
    </row>
    <row r="36" spans="1:11" s="11" customFormat="1" ht="15.75">
      <c r="A36" s="7"/>
      <c r="B36" s="9" t="s">
        <v>48</v>
      </c>
      <c r="C36" s="14" t="s">
        <v>49</v>
      </c>
      <c r="D36" s="10">
        <v>171</v>
      </c>
      <c r="F36" s="31"/>
      <c r="G36" s="31"/>
      <c r="H36" s="31"/>
      <c r="I36" s="15"/>
      <c r="J36" s="15"/>
      <c r="K36" s="15"/>
    </row>
    <row r="37" spans="1:11" s="11" customFormat="1" ht="15.75">
      <c r="A37" s="7"/>
      <c r="B37" s="9" t="s">
        <v>18</v>
      </c>
      <c r="C37" s="14" t="s">
        <v>19</v>
      </c>
      <c r="D37" s="10">
        <v>150</v>
      </c>
      <c r="F37" s="31"/>
      <c r="G37" s="31"/>
      <c r="H37" s="31"/>
      <c r="I37" s="15"/>
      <c r="J37" s="15"/>
      <c r="K37" s="15"/>
    </row>
    <row r="38" spans="1:11" s="11" customFormat="1" ht="15.75">
      <c r="A38" s="7">
        <v>1018</v>
      </c>
      <c r="B38" s="9" t="s">
        <v>58</v>
      </c>
      <c r="C38" s="14" t="s">
        <v>57</v>
      </c>
      <c r="D38" s="10">
        <v>127000</v>
      </c>
      <c r="F38" s="31"/>
      <c r="G38" s="31"/>
      <c r="H38" s="31"/>
      <c r="I38" s="15"/>
      <c r="J38" s="15"/>
      <c r="K38" s="15"/>
    </row>
    <row r="39" spans="1:11" s="11" customFormat="1" ht="15.75">
      <c r="A39" s="7">
        <v>1020</v>
      </c>
      <c r="B39" s="9" t="s">
        <v>10</v>
      </c>
      <c r="C39" s="14" t="s">
        <v>11</v>
      </c>
      <c r="D39" s="10">
        <v>1094963</v>
      </c>
      <c r="F39" s="31"/>
      <c r="G39" s="31"/>
      <c r="H39" s="31"/>
      <c r="I39" s="15"/>
      <c r="J39" s="15"/>
      <c r="K39" s="15"/>
    </row>
    <row r="40" spans="1:11" s="11" customFormat="1" ht="15.75">
      <c r="A40" s="7">
        <v>1022</v>
      </c>
      <c r="B40" s="9" t="s">
        <v>0</v>
      </c>
      <c r="C40" s="8" t="s">
        <v>1</v>
      </c>
      <c r="D40" s="10">
        <v>2433</v>
      </c>
      <c r="F40" s="31"/>
      <c r="G40" s="31"/>
      <c r="H40" s="31"/>
      <c r="I40" s="15"/>
      <c r="J40" s="15"/>
      <c r="K40" s="15"/>
    </row>
    <row r="41" spans="1:11" s="11" customFormat="1" ht="5.25" customHeight="1" thickBot="1">
      <c r="A41" s="16"/>
      <c r="B41" s="18"/>
      <c r="C41" s="19"/>
      <c r="D41" s="20"/>
      <c r="F41" s="31"/>
      <c r="G41" s="31"/>
      <c r="H41" s="31"/>
      <c r="I41" s="15"/>
      <c r="J41" s="15"/>
      <c r="K41" s="15"/>
    </row>
    <row r="42" spans="1:11" s="11" customFormat="1" ht="16.5" thickBot="1">
      <c r="A42" s="63" t="s">
        <v>108</v>
      </c>
      <c r="B42" s="64"/>
      <c r="C42" s="49"/>
      <c r="D42" s="50">
        <f>SUM(D7:D41)</f>
        <v>7144292</v>
      </c>
      <c r="F42" s="31"/>
      <c r="G42" s="31"/>
      <c r="H42" s="31"/>
      <c r="I42" s="15"/>
      <c r="J42" s="15"/>
      <c r="K42" s="15"/>
    </row>
    <row r="43" spans="1:11" s="11" customFormat="1" ht="8.25" customHeight="1">
      <c r="A43" s="22"/>
      <c r="B43" s="24"/>
      <c r="C43" s="25"/>
      <c r="D43" s="26"/>
      <c r="F43" s="31"/>
      <c r="G43" s="31"/>
      <c r="H43" s="31"/>
      <c r="I43" s="15"/>
      <c r="J43" s="15"/>
      <c r="K43" s="15"/>
    </row>
    <row r="44" spans="1:11" s="11" customFormat="1" ht="15.75">
      <c r="A44" s="7">
        <v>1051</v>
      </c>
      <c r="B44" s="9" t="s">
        <v>12</v>
      </c>
      <c r="C44" s="14" t="s">
        <v>13</v>
      </c>
      <c r="D44" s="10">
        <v>82113</v>
      </c>
      <c r="F44" s="31"/>
      <c r="G44" s="31"/>
      <c r="H44" s="31"/>
      <c r="I44" s="15"/>
      <c r="J44" s="15"/>
      <c r="K44" s="15"/>
    </row>
    <row r="45" spans="1:11" s="11" customFormat="1" ht="15.75">
      <c r="A45" s="7">
        <v>1052</v>
      </c>
      <c r="B45" s="9" t="s">
        <v>22</v>
      </c>
      <c r="C45" s="14" t="s">
        <v>130</v>
      </c>
      <c r="D45" s="10">
        <v>265000</v>
      </c>
      <c r="F45" s="31"/>
      <c r="G45" s="31"/>
      <c r="H45" s="31"/>
      <c r="I45" s="15"/>
      <c r="J45" s="15"/>
      <c r="K45" s="15"/>
    </row>
    <row r="46" spans="1:11" s="11" customFormat="1" ht="15.75">
      <c r="A46" s="7">
        <v>1053</v>
      </c>
      <c r="B46" s="9" t="s">
        <v>10</v>
      </c>
      <c r="C46" s="14" t="s">
        <v>11</v>
      </c>
      <c r="D46" s="10">
        <v>17973</v>
      </c>
      <c r="F46" s="31"/>
      <c r="G46" s="31"/>
      <c r="H46" s="31"/>
      <c r="I46" s="15"/>
      <c r="J46" s="15"/>
      <c r="K46" s="15"/>
    </row>
    <row r="47" spans="1:11" s="11" customFormat="1" ht="15.75">
      <c r="A47" s="7">
        <v>1055</v>
      </c>
      <c r="B47" s="9" t="s">
        <v>23</v>
      </c>
      <c r="C47" s="14" t="s">
        <v>24</v>
      </c>
      <c r="D47" s="10">
        <v>3400</v>
      </c>
      <c r="F47" s="31"/>
      <c r="G47" s="31"/>
      <c r="H47" s="31"/>
      <c r="I47" s="15"/>
      <c r="J47" s="15"/>
      <c r="K47" s="15"/>
    </row>
    <row r="48" spans="1:11" s="11" customFormat="1" ht="15.75">
      <c r="A48" s="7">
        <v>1058</v>
      </c>
      <c r="B48" s="9" t="s">
        <v>22</v>
      </c>
      <c r="C48" s="14" t="s">
        <v>130</v>
      </c>
      <c r="D48" s="10">
        <v>26767</v>
      </c>
      <c r="F48" s="31"/>
      <c r="G48" s="31"/>
      <c r="H48" s="31"/>
      <c r="I48" s="15"/>
      <c r="J48" s="15"/>
      <c r="K48" s="15"/>
    </row>
    <row r="49" spans="1:8" s="11" customFormat="1" ht="15.75">
      <c r="A49" s="7">
        <v>1062</v>
      </c>
      <c r="B49" s="9" t="s">
        <v>23</v>
      </c>
      <c r="C49" s="14" t="s">
        <v>24</v>
      </c>
      <c r="D49" s="10">
        <v>300</v>
      </c>
      <c r="F49" s="12"/>
      <c r="G49" s="12"/>
      <c r="H49" s="12"/>
    </row>
    <row r="50" spans="1:8" s="11" customFormat="1" ht="15.75">
      <c r="A50" s="7">
        <v>1067</v>
      </c>
      <c r="B50" s="9" t="s">
        <v>27</v>
      </c>
      <c r="C50" s="14" t="s">
        <v>28</v>
      </c>
      <c r="D50" s="10">
        <v>5000</v>
      </c>
      <c r="F50" s="12"/>
      <c r="G50" s="12"/>
      <c r="H50" s="12"/>
    </row>
    <row r="51" spans="1:8" s="11" customFormat="1" ht="15.75">
      <c r="A51" s="7">
        <v>1070</v>
      </c>
      <c r="B51" s="9" t="s">
        <v>10</v>
      </c>
      <c r="C51" s="14" t="s">
        <v>11</v>
      </c>
      <c r="D51" s="10">
        <v>406581</v>
      </c>
      <c r="F51" s="12"/>
      <c r="G51" s="12"/>
      <c r="H51" s="12"/>
    </row>
    <row r="52" spans="1:8" s="11" customFormat="1" ht="15.75">
      <c r="A52" s="7">
        <v>1077</v>
      </c>
      <c r="B52" s="9" t="s">
        <v>23</v>
      </c>
      <c r="C52" s="14" t="s">
        <v>24</v>
      </c>
      <c r="D52" s="10">
        <v>126304</v>
      </c>
      <c r="F52" s="12"/>
      <c r="G52" s="12"/>
      <c r="H52" s="12"/>
    </row>
    <row r="53" spans="1:8" s="11" customFormat="1" ht="15.75">
      <c r="A53" s="16">
        <v>1080</v>
      </c>
      <c r="B53" s="9" t="s">
        <v>22</v>
      </c>
      <c r="C53" s="14" t="s">
        <v>130</v>
      </c>
      <c r="D53" s="10">
        <v>602</v>
      </c>
      <c r="F53" s="12"/>
      <c r="G53" s="12"/>
      <c r="H53" s="12"/>
    </row>
    <row r="54" spans="1:8" s="11" customFormat="1" ht="15.75">
      <c r="A54" s="7">
        <v>1081</v>
      </c>
      <c r="B54" s="9" t="s">
        <v>23</v>
      </c>
      <c r="C54" s="14" t="s">
        <v>24</v>
      </c>
      <c r="D54" s="10">
        <v>300</v>
      </c>
      <c r="F54" s="12"/>
      <c r="G54" s="12"/>
      <c r="H54" s="12"/>
    </row>
    <row r="55" spans="1:8" s="11" customFormat="1" ht="4.5" customHeight="1" thickBot="1">
      <c r="A55" s="16"/>
      <c r="B55" s="18"/>
      <c r="C55" s="19"/>
      <c r="D55" s="20"/>
      <c r="F55" s="12"/>
      <c r="G55" s="12"/>
      <c r="H55" s="12"/>
    </row>
    <row r="56" spans="1:8" s="11" customFormat="1" ht="16.5" thickBot="1">
      <c r="A56" s="63" t="s">
        <v>106</v>
      </c>
      <c r="B56" s="64"/>
      <c r="C56" s="49"/>
      <c r="D56" s="50">
        <f>SUM(D44:D55)</f>
        <v>934340</v>
      </c>
      <c r="F56" s="12"/>
      <c r="G56" s="12"/>
      <c r="H56" s="12"/>
    </row>
    <row r="57" spans="1:8" s="11" customFormat="1" ht="5.25" customHeight="1">
      <c r="A57" s="22"/>
      <c r="B57" s="24"/>
      <c r="C57" s="25"/>
      <c r="D57" s="26"/>
      <c r="F57" s="12"/>
      <c r="G57" s="12"/>
      <c r="H57" s="12"/>
    </row>
    <row r="58" spans="1:4" ht="15.75">
      <c r="A58" s="7">
        <v>1091</v>
      </c>
      <c r="B58" s="9" t="s">
        <v>6</v>
      </c>
      <c r="C58" s="14" t="s">
        <v>7</v>
      </c>
      <c r="D58" s="10">
        <v>429085</v>
      </c>
    </row>
    <row r="59" spans="1:4" ht="15.75">
      <c r="A59" s="7">
        <v>1092</v>
      </c>
      <c r="B59" s="9" t="s">
        <v>6</v>
      </c>
      <c r="C59" s="14" t="s">
        <v>7</v>
      </c>
      <c r="D59" s="10">
        <v>756894</v>
      </c>
    </row>
    <row r="60" spans="1:4" ht="15.75">
      <c r="A60" s="7">
        <v>1093</v>
      </c>
      <c r="B60" s="9" t="s">
        <v>6</v>
      </c>
      <c r="C60" s="14" t="s">
        <v>7</v>
      </c>
      <c r="D60" s="10">
        <v>2381116</v>
      </c>
    </row>
    <row r="61" spans="1:4" ht="15.75">
      <c r="A61" s="7">
        <v>1094</v>
      </c>
      <c r="B61" s="9" t="s">
        <v>6</v>
      </c>
      <c r="C61" s="14" t="s">
        <v>7</v>
      </c>
      <c r="D61" s="10">
        <v>1434556</v>
      </c>
    </row>
    <row r="62" spans="1:4" ht="15.75">
      <c r="A62" s="7">
        <v>1095</v>
      </c>
      <c r="B62" s="9" t="s">
        <v>6</v>
      </c>
      <c r="C62" s="14" t="s">
        <v>7</v>
      </c>
      <c r="D62" s="10">
        <v>27292</v>
      </c>
    </row>
    <row r="63" spans="1:8" s="11" customFormat="1" ht="5.25" customHeight="1" thickBot="1">
      <c r="A63" s="16"/>
      <c r="B63" s="18"/>
      <c r="C63" s="19"/>
      <c r="D63" s="20"/>
      <c r="F63" s="12"/>
      <c r="G63" s="12"/>
      <c r="H63" s="12"/>
    </row>
    <row r="64" spans="1:8" s="11" customFormat="1" ht="16.5" thickBot="1">
      <c r="A64" s="63" t="s">
        <v>107</v>
      </c>
      <c r="B64" s="64"/>
      <c r="C64" s="64"/>
      <c r="D64" s="50">
        <f>SUM(D58:D63)</f>
        <v>5028943</v>
      </c>
      <c r="F64" s="12"/>
      <c r="G64" s="12"/>
      <c r="H64" s="12"/>
    </row>
    <row r="65" spans="1:8" s="11" customFormat="1" ht="4.5" customHeight="1">
      <c r="A65" s="22"/>
      <c r="B65" s="24"/>
      <c r="C65" s="25"/>
      <c r="D65" s="26"/>
      <c r="F65" s="12"/>
      <c r="G65" s="12"/>
      <c r="H65" s="12"/>
    </row>
    <row r="66" spans="1:4" ht="15.75">
      <c r="A66" s="7">
        <v>1101</v>
      </c>
      <c r="B66" s="9" t="s">
        <v>2</v>
      </c>
      <c r="C66" s="14" t="s">
        <v>50</v>
      </c>
      <c r="D66" s="10">
        <f>934940+150000+64565</f>
        <v>1149505</v>
      </c>
    </row>
    <row r="67" spans="1:4" ht="15.75">
      <c r="A67" s="7"/>
      <c r="B67" s="9" t="s">
        <v>10</v>
      </c>
      <c r="C67" s="14" t="s">
        <v>11</v>
      </c>
      <c r="D67" s="10">
        <v>100000</v>
      </c>
    </row>
    <row r="68" spans="1:4" ht="15.75">
      <c r="A68" s="7"/>
      <c r="B68" s="9" t="s">
        <v>0</v>
      </c>
      <c r="C68" s="14" t="s">
        <v>1</v>
      </c>
      <c r="D68" s="10">
        <v>13480</v>
      </c>
    </row>
    <row r="69" spans="1:4" ht="15.75">
      <c r="A69" s="7">
        <v>1102</v>
      </c>
      <c r="B69" s="9" t="s">
        <v>2</v>
      </c>
      <c r="C69" s="14" t="s">
        <v>50</v>
      </c>
      <c r="D69" s="10">
        <v>229149</v>
      </c>
    </row>
    <row r="70" spans="1:4" ht="15.75">
      <c r="A70" s="7">
        <v>1103</v>
      </c>
      <c r="B70" s="9" t="s">
        <v>18</v>
      </c>
      <c r="C70" s="14" t="s">
        <v>19</v>
      </c>
      <c r="D70" s="10">
        <v>815402</v>
      </c>
    </row>
    <row r="71" spans="1:4" ht="15.75">
      <c r="A71" s="7"/>
      <c r="B71" s="9" t="s">
        <v>23</v>
      </c>
      <c r="C71" s="14" t="s">
        <v>24</v>
      </c>
      <c r="D71" s="10">
        <v>40000</v>
      </c>
    </row>
    <row r="72" spans="1:4" ht="15.75">
      <c r="A72" s="7"/>
      <c r="B72" s="9" t="s">
        <v>25</v>
      </c>
      <c r="C72" s="14" t="s">
        <v>26</v>
      </c>
      <c r="D72" s="10">
        <v>10000</v>
      </c>
    </row>
    <row r="73" spans="1:4" ht="15.75">
      <c r="A73" s="7"/>
      <c r="B73" s="9" t="s">
        <v>22</v>
      </c>
      <c r="C73" s="14" t="s">
        <v>130</v>
      </c>
      <c r="D73" s="10">
        <v>2000</v>
      </c>
    </row>
    <row r="74" spans="1:4" ht="15.75">
      <c r="A74" s="7"/>
      <c r="B74" s="9" t="s">
        <v>2</v>
      </c>
      <c r="C74" s="14" t="s">
        <v>50</v>
      </c>
      <c r="D74" s="10">
        <v>21503</v>
      </c>
    </row>
    <row r="75" spans="1:4" ht="15.75">
      <c r="A75" s="16"/>
      <c r="B75" s="18"/>
      <c r="C75" s="19"/>
      <c r="D75" s="20"/>
    </row>
    <row r="76" spans="1:4" ht="15.75">
      <c r="A76" s="16"/>
      <c r="B76" s="18"/>
      <c r="C76" s="19"/>
      <c r="D76" s="20"/>
    </row>
    <row r="77" spans="1:8" s="11" customFormat="1" ht="6.75" customHeight="1" thickBot="1">
      <c r="A77" s="16"/>
      <c r="B77" s="18"/>
      <c r="C77" s="19"/>
      <c r="D77" s="20"/>
      <c r="F77" s="12"/>
      <c r="G77" s="12"/>
      <c r="H77" s="12"/>
    </row>
    <row r="78" spans="1:8" s="11" customFormat="1" ht="16.5" thickBot="1">
      <c r="A78" s="63" t="s">
        <v>109</v>
      </c>
      <c r="B78" s="64"/>
      <c r="C78" s="64"/>
      <c r="D78" s="50">
        <f>SUM(D66:D77)</f>
        <v>2381039</v>
      </c>
      <c r="F78" s="12"/>
      <c r="G78" s="12"/>
      <c r="H78" s="12"/>
    </row>
    <row r="79" spans="1:8" s="11" customFormat="1" ht="6" customHeight="1">
      <c r="A79" s="22"/>
      <c r="B79" s="24"/>
      <c r="C79" s="25"/>
      <c r="D79" s="26"/>
      <c r="F79" s="12"/>
      <c r="G79" s="12"/>
      <c r="H79" s="12"/>
    </row>
    <row r="80" spans="1:4" ht="15.75">
      <c r="A80" s="7">
        <v>1203</v>
      </c>
      <c r="B80" s="9" t="s">
        <v>16</v>
      </c>
      <c r="C80" s="14" t="s">
        <v>17</v>
      </c>
      <c r="D80" s="10">
        <v>15000</v>
      </c>
    </row>
    <row r="81" spans="1:8" s="11" customFormat="1" ht="3.75" customHeight="1" thickBot="1">
      <c r="A81" s="16"/>
      <c r="B81" s="18"/>
      <c r="C81" s="19"/>
      <c r="D81" s="20"/>
      <c r="F81" s="12"/>
      <c r="G81" s="12"/>
      <c r="H81" s="12"/>
    </row>
    <row r="82" spans="1:8" s="11" customFormat="1" ht="16.5" thickBot="1">
      <c r="A82" s="63" t="s">
        <v>110</v>
      </c>
      <c r="B82" s="64"/>
      <c r="C82" s="64"/>
      <c r="D82" s="50">
        <f>SUM(D80:D81)</f>
        <v>15000</v>
      </c>
      <c r="F82" s="12"/>
      <c r="G82" s="12"/>
      <c r="H82" s="12"/>
    </row>
    <row r="83" spans="1:8" s="11" customFormat="1" ht="8.25" customHeight="1">
      <c r="A83" s="22"/>
      <c r="B83" s="24"/>
      <c r="C83" s="25"/>
      <c r="D83" s="26"/>
      <c r="F83" s="12"/>
      <c r="G83" s="12"/>
      <c r="H83" s="12"/>
    </row>
    <row r="84" spans="1:8" s="11" customFormat="1" ht="15.75">
      <c r="A84" s="7">
        <v>1301</v>
      </c>
      <c r="B84" s="9" t="s">
        <v>131</v>
      </c>
      <c r="C84" s="14"/>
      <c r="D84" s="10">
        <v>100000</v>
      </c>
      <c r="F84" s="12"/>
      <c r="G84" s="12"/>
      <c r="H84" s="12"/>
    </row>
    <row r="85" spans="1:8" s="11" customFormat="1" ht="15.75">
      <c r="A85" s="13">
        <v>1302</v>
      </c>
      <c r="B85" s="9" t="s">
        <v>131</v>
      </c>
      <c r="C85" s="14"/>
      <c r="D85" s="10">
        <v>19000</v>
      </c>
      <c r="F85" s="12"/>
      <c r="G85" s="12"/>
      <c r="H85" s="12"/>
    </row>
    <row r="86" spans="1:8" s="11" customFormat="1" ht="15.75">
      <c r="A86" s="7">
        <v>1303</v>
      </c>
      <c r="B86" s="9" t="s">
        <v>131</v>
      </c>
      <c r="C86" s="14"/>
      <c r="D86" s="10">
        <v>2500</v>
      </c>
      <c r="F86" s="12"/>
      <c r="G86" s="12"/>
      <c r="H86" s="12"/>
    </row>
    <row r="87" spans="1:8" s="11" customFormat="1" ht="15.75">
      <c r="A87" s="13">
        <v>1304</v>
      </c>
      <c r="B87" s="9" t="s">
        <v>131</v>
      </c>
      <c r="C87" s="14"/>
      <c r="D87" s="10">
        <v>8000</v>
      </c>
      <c r="F87" s="12"/>
      <c r="G87" s="12"/>
      <c r="H87" s="12"/>
    </row>
    <row r="88" spans="1:8" s="11" customFormat="1" ht="15.75">
      <c r="A88" s="7">
        <v>1305</v>
      </c>
      <c r="B88" s="9" t="s">
        <v>131</v>
      </c>
      <c r="C88" s="14"/>
      <c r="D88" s="10">
        <v>8200</v>
      </c>
      <c r="F88" s="12"/>
      <c r="G88" s="12"/>
      <c r="H88" s="12"/>
    </row>
    <row r="89" spans="1:8" s="11" customFormat="1" ht="15.75">
      <c r="A89" s="13">
        <v>1306</v>
      </c>
      <c r="B89" s="9" t="s">
        <v>131</v>
      </c>
      <c r="C89" s="14"/>
      <c r="D89" s="10">
        <v>4423583</v>
      </c>
      <c r="F89" s="12"/>
      <c r="G89" s="12"/>
      <c r="H89" s="12"/>
    </row>
    <row r="90" spans="1:8" s="11" customFormat="1" ht="15.75">
      <c r="A90" s="7">
        <v>1307</v>
      </c>
      <c r="B90" s="9" t="s">
        <v>131</v>
      </c>
      <c r="C90" s="14"/>
      <c r="D90" s="10">
        <v>11934</v>
      </c>
      <c r="F90" s="12"/>
      <c r="G90" s="12"/>
      <c r="H90" s="12"/>
    </row>
    <row r="91" spans="1:8" s="11" customFormat="1" ht="15.75">
      <c r="A91" s="13">
        <v>1308</v>
      </c>
      <c r="B91" s="9" t="s">
        <v>131</v>
      </c>
      <c r="C91" s="14"/>
      <c r="D91" s="10">
        <v>155000</v>
      </c>
      <c r="F91" s="12"/>
      <c r="G91" s="12"/>
      <c r="H91" s="12"/>
    </row>
    <row r="92" spans="1:8" s="11" customFormat="1" ht="15.75">
      <c r="A92" s="7">
        <v>1309</v>
      </c>
      <c r="B92" s="9" t="s">
        <v>131</v>
      </c>
      <c r="C92" s="14"/>
      <c r="D92" s="10">
        <v>45000</v>
      </c>
      <c r="F92" s="12"/>
      <c r="G92" s="12"/>
      <c r="H92" s="12"/>
    </row>
    <row r="93" spans="1:8" s="11" customFormat="1" ht="15.75">
      <c r="A93" s="13">
        <v>1310</v>
      </c>
      <c r="B93" s="9" t="s">
        <v>131</v>
      </c>
      <c r="C93" s="14"/>
      <c r="D93" s="10">
        <v>5950</v>
      </c>
      <c r="F93" s="12"/>
      <c r="G93" s="12"/>
      <c r="H93" s="12"/>
    </row>
    <row r="94" spans="1:8" s="11" customFormat="1" ht="15.75">
      <c r="A94" s="7">
        <v>1311</v>
      </c>
      <c r="B94" s="9" t="s">
        <v>131</v>
      </c>
      <c r="C94" s="14"/>
      <c r="D94" s="10">
        <v>7650</v>
      </c>
      <c r="F94" s="12"/>
      <c r="G94" s="12"/>
      <c r="H94" s="12"/>
    </row>
    <row r="95" spans="1:8" s="11" customFormat="1" ht="15.75">
      <c r="A95" s="13">
        <v>1312</v>
      </c>
      <c r="B95" s="9" t="s">
        <v>131</v>
      </c>
      <c r="C95" s="14"/>
      <c r="D95" s="10">
        <v>3600</v>
      </c>
      <c r="F95" s="12"/>
      <c r="G95" s="12"/>
      <c r="H95" s="12"/>
    </row>
    <row r="96" spans="1:8" s="11" customFormat="1" ht="15.75">
      <c r="A96" s="13">
        <v>1313</v>
      </c>
      <c r="B96" s="9" t="s">
        <v>131</v>
      </c>
      <c r="C96" s="14"/>
      <c r="D96" s="10">
        <v>5000</v>
      </c>
      <c r="F96" s="12"/>
      <c r="G96" s="12"/>
      <c r="H96" s="12"/>
    </row>
    <row r="97" spans="1:8" s="11" customFormat="1" ht="15.75">
      <c r="A97" s="13">
        <v>1314</v>
      </c>
      <c r="B97" s="9" t="s">
        <v>131</v>
      </c>
      <c r="C97" s="14"/>
      <c r="D97" s="10">
        <v>365324</v>
      </c>
      <c r="F97" s="12"/>
      <c r="G97" s="12"/>
      <c r="H97" s="12"/>
    </row>
    <row r="98" spans="1:8" s="11" customFormat="1" ht="15.75">
      <c r="A98" s="13">
        <v>1316</v>
      </c>
      <c r="B98" s="9" t="s">
        <v>131</v>
      </c>
      <c r="C98" s="14"/>
      <c r="D98" s="10">
        <v>9180</v>
      </c>
      <c r="F98" s="12"/>
      <c r="G98" s="12"/>
      <c r="H98" s="12"/>
    </row>
    <row r="99" spans="1:8" s="11" customFormat="1" ht="15.75">
      <c r="A99" s="7">
        <v>1317</v>
      </c>
      <c r="B99" s="9" t="s">
        <v>131</v>
      </c>
      <c r="C99" s="14"/>
      <c r="D99" s="10">
        <v>20000</v>
      </c>
      <c r="F99" s="12"/>
      <c r="G99" s="12"/>
      <c r="H99" s="12"/>
    </row>
    <row r="100" spans="1:8" s="11" customFormat="1" ht="15.75">
      <c r="A100" s="13">
        <v>1320</v>
      </c>
      <c r="B100" s="9" t="s">
        <v>131</v>
      </c>
      <c r="C100" s="14"/>
      <c r="D100" s="10">
        <v>50000</v>
      </c>
      <c r="F100" s="12"/>
      <c r="G100" s="12"/>
      <c r="H100" s="12"/>
    </row>
    <row r="101" spans="1:8" s="11" customFormat="1" ht="9.75" customHeight="1" thickBot="1">
      <c r="A101" s="27"/>
      <c r="B101" s="18"/>
      <c r="C101" s="19"/>
      <c r="D101" s="20"/>
      <c r="F101" s="12"/>
      <c r="G101" s="12"/>
      <c r="H101" s="12"/>
    </row>
    <row r="102" spans="1:8" s="11" customFormat="1" ht="16.5" thickBot="1">
      <c r="A102" s="68" t="s">
        <v>111</v>
      </c>
      <c r="B102" s="62"/>
      <c r="C102" s="62"/>
      <c r="D102" s="50">
        <f>SUM(D84:D101)</f>
        <v>5239921</v>
      </c>
      <c r="F102" s="12"/>
      <c r="G102" s="12"/>
      <c r="H102" s="12"/>
    </row>
    <row r="103" spans="1:8" s="11" customFormat="1" ht="15.75">
      <c r="A103" s="54"/>
      <c r="B103" s="54"/>
      <c r="C103" s="54"/>
      <c r="D103" s="21"/>
      <c r="F103" s="12"/>
      <c r="G103" s="12"/>
      <c r="H103" s="12"/>
    </row>
    <row r="104" spans="1:8" s="11" customFormat="1" ht="16.5" customHeight="1" thickBot="1">
      <c r="A104" s="41"/>
      <c r="B104" s="30"/>
      <c r="C104" s="15"/>
      <c r="D104" s="31"/>
      <c r="F104" s="12"/>
      <c r="G104" s="12"/>
      <c r="H104" s="12"/>
    </row>
    <row r="105" spans="1:8" s="11" customFormat="1" ht="16.5" thickBot="1">
      <c r="A105" s="68" t="s">
        <v>113</v>
      </c>
      <c r="B105" s="62"/>
      <c r="C105" s="62"/>
      <c r="D105" s="50">
        <f>+D42+D56+D64+D78+D82+D102</f>
        <v>20743535</v>
      </c>
      <c r="F105" s="12"/>
      <c r="G105" s="31"/>
      <c r="H105" s="12"/>
    </row>
    <row r="106" spans="1:8" s="11" customFormat="1" ht="8.25" customHeight="1">
      <c r="A106" s="41"/>
      <c r="B106" s="30"/>
      <c r="C106" s="15"/>
      <c r="D106" s="21"/>
      <c r="F106" s="12"/>
      <c r="G106" s="12"/>
      <c r="H106" s="12"/>
    </row>
    <row r="107" spans="1:8" s="11" customFormat="1" ht="15.75">
      <c r="A107" s="65" t="s">
        <v>52</v>
      </c>
      <c r="B107" s="30"/>
      <c r="C107" s="15"/>
      <c r="D107" s="31"/>
      <c r="F107" s="12"/>
      <c r="G107" s="12"/>
      <c r="H107" s="12"/>
    </row>
    <row r="108" spans="1:8" s="11" customFormat="1" ht="4.5" customHeight="1">
      <c r="A108" s="22"/>
      <c r="B108" s="24"/>
      <c r="C108" s="25"/>
      <c r="D108" s="26"/>
      <c r="F108" s="12"/>
      <c r="G108" s="12"/>
      <c r="H108" s="12"/>
    </row>
    <row r="109" spans="1:6" ht="15.75">
      <c r="A109" s="7">
        <v>1501</v>
      </c>
      <c r="B109" s="9" t="s">
        <v>5</v>
      </c>
      <c r="C109" s="14" t="s">
        <v>51</v>
      </c>
      <c r="D109" s="10">
        <v>2085187</v>
      </c>
      <c r="F109" s="4"/>
    </row>
    <row r="110" spans="1:4" ht="15.75">
      <c r="A110" s="7">
        <v>1502</v>
      </c>
      <c r="B110" s="9" t="s">
        <v>0</v>
      </c>
      <c r="C110" s="14" t="s">
        <v>1</v>
      </c>
      <c r="D110" s="10">
        <v>600000</v>
      </c>
    </row>
    <row r="111" spans="1:4" ht="15.75">
      <c r="A111" s="7">
        <v>1503</v>
      </c>
      <c r="B111" s="9" t="s">
        <v>0</v>
      </c>
      <c r="C111" s="14" t="s">
        <v>1</v>
      </c>
      <c r="D111" s="10">
        <f>275100+267807+380000</f>
        <v>922907</v>
      </c>
    </row>
    <row r="112" spans="1:4" ht="15.75">
      <c r="A112" s="7"/>
      <c r="B112" s="9" t="s">
        <v>142</v>
      </c>
      <c r="C112" s="14" t="s">
        <v>143</v>
      </c>
      <c r="D112" s="10">
        <f>5037848+23628+4013+1448685</f>
        <v>6514174</v>
      </c>
    </row>
    <row r="113" spans="1:4" ht="15.75">
      <c r="A113" s="7"/>
      <c r="B113" s="9" t="s">
        <v>2</v>
      </c>
      <c r="C113" s="14" t="s">
        <v>50</v>
      </c>
      <c r="D113" s="10">
        <f>313497+4000+17324</f>
        <v>334821</v>
      </c>
    </row>
    <row r="114" spans="1:8" s="32" customFormat="1" ht="15.75">
      <c r="A114" s="13"/>
      <c r="B114" s="9" t="s">
        <v>10</v>
      </c>
      <c r="C114" s="14" t="s">
        <v>11</v>
      </c>
      <c r="D114" s="10">
        <v>3000000</v>
      </c>
      <c r="F114" s="4"/>
      <c r="G114" s="4"/>
      <c r="H114" s="4"/>
    </row>
    <row r="115" spans="1:4" ht="15.75">
      <c r="A115" s="7"/>
      <c r="B115" s="9" t="s">
        <v>58</v>
      </c>
      <c r="C115" s="14" t="s">
        <v>57</v>
      </c>
      <c r="D115" s="10">
        <v>318</v>
      </c>
    </row>
    <row r="116" spans="1:4" ht="15.75">
      <c r="A116" s="16">
        <v>1507</v>
      </c>
      <c r="B116" s="9" t="s">
        <v>0</v>
      </c>
      <c r="C116" s="14" t="s">
        <v>1</v>
      </c>
      <c r="D116" s="10">
        <v>102125</v>
      </c>
    </row>
    <row r="117" spans="1:8" s="11" customFormat="1" ht="6.75" customHeight="1" thickBot="1">
      <c r="A117" s="16"/>
      <c r="B117" s="18"/>
      <c r="C117" s="19"/>
      <c r="D117" s="20"/>
      <c r="F117" s="12"/>
      <c r="G117" s="12"/>
      <c r="H117" s="12"/>
    </row>
    <row r="118" spans="1:8" s="11" customFormat="1" ht="16.5" thickBot="1">
      <c r="A118" s="63" t="s">
        <v>112</v>
      </c>
      <c r="B118" s="64"/>
      <c r="C118" s="64"/>
      <c r="D118" s="50">
        <f>SUM(D109:D117)</f>
        <v>13559532</v>
      </c>
      <c r="F118" s="12"/>
      <c r="G118" s="12"/>
      <c r="H118" s="12"/>
    </row>
    <row r="119" spans="1:8" s="11" customFormat="1" ht="6.75" customHeight="1">
      <c r="A119" s="22"/>
      <c r="B119" s="24"/>
      <c r="C119" s="25"/>
      <c r="D119" s="26"/>
      <c r="F119" s="12"/>
      <c r="G119" s="12"/>
      <c r="H119" s="12"/>
    </row>
    <row r="120" spans="1:4" ht="15.75">
      <c r="A120" s="7">
        <v>1601</v>
      </c>
      <c r="B120" s="9" t="s">
        <v>2</v>
      </c>
      <c r="C120" s="8" t="s">
        <v>50</v>
      </c>
      <c r="D120" s="10">
        <v>560381</v>
      </c>
    </row>
    <row r="121" spans="1:8" s="11" customFormat="1" ht="6.75" customHeight="1" thickBot="1">
      <c r="A121" s="16"/>
      <c r="B121" s="18"/>
      <c r="C121" s="17"/>
      <c r="D121" s="20"/>
      <c r="F121" s="12"/>
      <c r="G121" s="12"/>
      <c r="H121" s="12"/>
    </row>
    <row r="122" spans="1:8" s="11" customFormat="1" ht="16.5" thickBot="1">
      <c r="A122" s="63" t="s">
        <v>114</v>
      </c>
      <c r="B122" s="64"/>
      <c r="C122" s="64"/>
      <c r="D122" s="50">
        <f>SUM(D120:D121)</f>
        <v>560381</v>
      </c>
      <c r="F122" s="12"/>
      <c r="G122" s="12"/>
      <c r="H122" s="12"/>
    </row>
    <row r="123" spans="1:8" s="11" customFormat="1" ht="7.5" customHeight="1">
      <c r="A123" s="22"/>
      <c r="B123" s="24"/>
      <c r="C123" s="23"/>
      <c r="D123" s="26"/>
      <c r="F123" s="12"/>
      <c r="G123" s="12"/>
      <c r="H123" s="12"/>
    </row>
    <row r="124" spans="1:8" s="11" customFormat="1" ht="15" customHeight="1">
      <c r="A124" s="7">
        <v>1701</v>
      </c>
      <c r="B124" s="9" t="s">
        <v>0</v>
      </c>
      <c r="C124" s="14" t="s">
        <v>1</v>
      </c>
      <c r="D124" s="10">
        <v>360</v>
      </c>
      <c r="F124" s="12"/>
      <c r="G124" s="12"/>
      <c r="H124" s="12"/>
    </row>
    <row r="125" spans="1:8" s="32" customFormat="1" ht="15.75">
      <c r="A125" s="13">
        <v>1702</v>
      </c>
      <c r="B125" s="9" t="s">
        <v>16</v>
      </c>
      <c r="C125" s="8" t="s">
        <v>17</v>
      </c>
      <c r="D125" s="10">
        <v>23262</v>
      </c>
      <c r="F125" s="4"/>
      <c r="G125" s="4"/>
      <c r="H125" s="4"/>
    </row>
    <row r="126" spans="1:8" s="32" customFormat="1" ht="6" customHeight="1" thickBot="1">
      <c r="A126" s="41"/>
      <c r="B126" s="30"/>
      <c r="C126" s="11"/>
      <c r="D126" s="31"/>
      <c r="F126" s="4"/>
      <c r="G126" s="4"/>
      <c r="H126" s="4"/>
    </row>
    <row r="127" spans="1:8" s="32" customFormat="1" ht="16.5" thickBot="1">
      <c r="A127" s="68" t="s">
        <v>115</v>
      </c>
      <c r="B127" s="62"/>
      <c r="C127" s="62"/>
      <c r="D127" s="50">
        <f>SUM(D124:D126)</f>
        <v>23622</v>
      </c>
      <c r="F127" s="4"/>
      <c r="G127" s="4"/>
      <c r="H127" s="4"/>
    </row>
    <row r="128" spans="1:8" s="32" customFormat="1" ht="8.25" customHeight="1">
      <c r="A128" s="41"/>
      <c r="B128" s="30"/>
      <c r="C128" s="11"/>
      <c r="D128" s="31"/>
      <c r="F128" s="4"/>
      <c r="G128" s="4"/>
      <c r="H128" s="4"/>
    </row>
    <row r="129" spans="1:8" s="32" customFormat="1" ht="15.75">
      <c r="A129" s="13">
        <v>1802</v>
      </c>
      <c r="B129" s="9" t="s">
        <v>6</v>
      </c>
      <c r="C129" s="14" t="s">
        <v>7</v>
      </c>
      <c r="D129" s="10">
        <v>6600000</v>
      </c>
      <c r="F129" s="4"/>
      <c r="G129" s="4"/>
      <c r="H129" s="4"/>
    </row>
    <row r="130" spans="1:8" s="32" customFormat="1" ht="16.5" thickBot="1">
      <c r="A130" s="41"/>
      <c r="B130" s="30"/>
      <c r="C130" s="11"/>
      <c r="D130" s="31"/>
      <c r="F130" s="4"/>
      <c r="G130" s="4"/>
      <c r="H130" s="4"/>
    </row>
    <row r="131" spans="1:8" s="32" customFormat="1" ht="16.5" thickBot="1">
      <c r="A131" s="79"/>
      <c r="B131" s="62"/>
      <c r="C131" s="62"/>
      <c r="D131" s="80">
        <f>+D129</f>
        <v>6600000</v>
      </c>
      <c r="F131" s="4"/>
      <c r="G131" s="4"/>
      <c r="H131" s="4"/>
    </row>
    <row r="132" spans="1:8" s="32" customFormat="1" ht="16.5" thickBot="1">
      <c r="A132" s="41"/>
      <c r="B132" s="30"/>
      <c r="C132" s="11"/>
      <c r="D132" s="31"/>
      <c r="F132" s="4"/>
      <c r="G132" s="4"/>
      <c r="H132" s="4"/>
    </row>
    <row r="133" spans="1:8" s="32" customFormat="1" ht="16.5" thickBot="1">
      <c r="A133" s="68" t="s">
        <v>116</v>
      </c>
      <c r="B133" s="62"/>
      <c r="C133" s="62"/>
      <c r="D133" s="50">
        <f>+D118+D122+D127+D129</f>
        <v>20743535</v>
      </c>
      <c r="F133" s="4"/>
      <c r="G133" s="4"/>
      <c r="H133" s="4"/>
    </row>
    <row r="134" spans="1:8" s="32" customFormat="1" ht="6.75" customHeight="1">
      <c r="A134" s="51"/>
      <c r="B134" s="51"/>
      <c r="C134" s="51"/>
      <c r="D134" s="34"/>
      <c r="F134" s="4"/>
      <c r="G134" s="4"/>
      <c r="H134" s="4"/>
    </row>
    <row r="135" spans="1:8" s="32" customFormat="1" ht="6.75" customHeight="1">
      <c r="A135" s="33"/>
      <c r="B135" s="3"/>
      <c r="C135" s="2"/>
      <c r="D135" s="34"/>
      <c r="F135" s="4"/>
      <c r="G135" s="4"/>
      <c r="H135" s="4"/>
    </row>
    <row r="136" spans="1:8" s="32" customFormat="1" ht="15.75">
      <c r="A136" s="72" t="s">
        <v>66</v>
      </c>
      <c r="B136" s="72"/>
      <c r="C136" s="72"/>
      <c r="D136" s="72"/>
      <c r="F136" s="4"/>
      <c r="G136" s="4"/>
      <c r="H136" s="4"/>
    </row>
    <row r="137" spans="1:8" s="32" customFormat="1" ht="6" customHeight="1">
      <c r="A137" s="33"/>
      <c r="B137" s="3"/>
      <c r="C137" s="2"/>
      <c r="D137" s="4"/>
      <c r="F137" s="4"/>
      <c r="G137" s="4"/>
      <c r="H137" s="4"/>
    </row>
    <row r="138" spans="1:8" s="32" customFormat="1" ht="15.75">
      <c r="A138" s="51" t="s">
        <v>64</v>
      </c>
      <c r="B138" s="51"/>
      <c r="C138" s="2"/>
      <c r="D138" s="4"/>
      <c r="F138" s="4"/>
      <c r="G138" s="4"/>
      <c r="H138" s="4"/>
    </row>
    <row r="139" spans="1:8" s="32" customFormat="1" ht="15.75">
      <c r="A139" s="66" t="s">
        <v>53</v>
      </c>
      <c r="B139" s="3"/>
      <c r="C139" s="2"/>
      <c r="D139" s="4"/>
      <c r="F139" s="4"/>
      <c r="G139" s="4"/>
      <c r="H139" s="4"/>
    </row>
    <row r="140" spans="1:8" s="32" customFormat="1" ht="15.75">
      <c r="A140" s="13">
        <v>2</v>
      </c>
      <c r="B140" s="9" t="s">
        <v>84</v>
      </c>
      <c r="C140" s="8" t="s">
        <v>85</v>
      </c>
      <c r="D140" s="10">
        <v>44799</v>
      </c>
      <c r="F140" s="4"/>
      <c r="G140" s="4"/>
      <c r="H140" s="4"/>
    </row>
    <row r="141" spans="1:8" s="32" customFormat="1" ht="15.75">
      <c r="A141" s="13"/>
      <c r="B141" s="9" t="s">
        <v>86</v>
      </c>
      <c r="C141" s="8" t="s">
        <v>87</v>
      </c>
      <c r="D141" s="10">
        <v>35030</v>
      </c>
      <c r="F141" s="4"/>
      <c r="G141" s="4"/>
      <c r="H141" s="4"/>
    </row>
    <row r="142" spans="1:8" s="32" customFormat="1" ht="15.75">
      <c r="A142" s="13"/>
      <c r="B142" s="9" t="s">
        <v>88</v>
      </c>
      <c r="C142" s="8" t="s">
        <v>89</v>
      </c>
      <c r="D142" s="10">
        <v>884289</v>
      </c>
      <c r="F142" s="4"/>
      <c r="G142" s="4"/>
      <c r="H142" s="4"/>
    </row>
    <row r="143" spans="1:8" s="32" customFormat="1" ht="15.75">
      <c r="A143" s="13"/>
      <c r="B143" s="9" t="s">
        <v>90</v>
      </c>
      <c r="C143" s="8" t="s">
        <v>91</v>
      </c>
      <c r="D143" s="10">
        <v>89746</v>
      </c>
      <c r="F143" s="4"/>
      <c r="G143" s="4"/>
      <c r="H143" s="4"/>
    </row>
    <row r="144" spans="1:8" s="32" customFormat="1" ht="15.75">
      <c r="A144" s="13"/>
      <c r="B144" s="9" t="s">
        <v>92</v>
      </c>
      <c r="C144" s="8" t="s">
        <v>93</v>
      </c>
      <c r="D144" s="10">
        <v>80147</v>
      </c>
      <c r="F144" s="4"/>
      <c r="G144" s="4"/>
      <c r="H144" s="4"/>
    </row>
    <row r="145" spans="1:8" s="32" customFormat="1" ht="15.75">
      <c r="A145" s="13"/>
      <c r="B145" s="9" t="s">
        <v>94</v>
      </c>
      <c r="C145" s="8" t="s">
        <v>95</v>
      </c>
      <c r="D145" s="10">
        <v>35262</v>
      </c>
      <c r="F145" s="4"/>
      <c r="G145" s="4"/>
      <c r="H145" s="4"/>
    </row>
    <row r="146" spans="1:8" s="32" customFormat="1" ht="15.75">
      <c r="A146" s="13"/>
      <c r="B146" s="9" t="s">
        <v>96</v>
      </c>
      <c r="C146" s="8" t="s">
        <v>97</v>
      </c>
      <c r="D146" s="10">
        <v>60553</v>
      </c>
      <c r="F146" s="4"/>
      <c r="G146" s="4"/>
      <c r="H146" s="4"/>
    </row>
    <row r="147" spans="1:8" s="32" customFormat="1" ht="15.75">
      <c r="A147" s="13"/>
      <c r="B147" s="9" t="s">
        <v>98</v>
      </c>
      <c r="C147" s="8" t="s">
        <v>99</v>
      </c>
      <c r="D147" s="10">
        <v>60978</v>
      </c>
      <c r="F147" s="4"/>
      <c r="G147" s="4"/>
      <c r="H147" s="4"/>
    </row>
    <row r="148" spans="1:8" s="32" customFormat="1" ht="15.75">
      <c r="A148" s="13"/>
      <c r="B148" s="9" t="s">
        <v>100</v>
      </c>
      <c r="C148" s="8" t="s">
        <v>101</v>
      </c>
      <c r="D148" s="10">
        <v>129881</v>
      </c>
      <c r="F148" s="4"/>
      <c r="G148" s="4"/>
      <c r="H148" s="4"/>
    </row>
    <row r="149" spans="1:8" s="32" customFormat="1" ht="15.75">
      <c r="A149" s="13"/>
      <c r="B149" s="9" t="s">
        <v>102</v>
      </c>
      <c r="C149" s="8" t="s">
        <v>103</v>
      </c>
      <c r="D149" s="10">
        <v>64461</v>
      </c>
      <c r="F149" s="4"/>
      <c r="G149" s="4"/>
      <c r="H149" s="4"/>
    </row>
    <row r="150" spans="1:8" s="32" customFormat="1" ht="15.75">
      <c r="A150" s="13"/>
      <c r="B150" s="9" t="s">
        <v>104</v>
      </c>
      <c r="C150" s="8" t="s">
        <v>105</v>
      </c>
      <c r="D150" s="10">
        <v>23469</v>
      </c>
      <c r="F150" s="4"/>
      <c r="G150" s="4"/>
      <c r="H150" s="4"/>
    </row>
    <row r="151" spans="1:8" s="32" customFormat="1" ht="15.75">
      <c r="A151" s="33"/>
      <c r="B151" s="3"/>
      <c r="C151" s="2"/>
      <c r="D151" s="34">
        <f>SUM(D140:D150)</f>
        <v>1508615</v>
      </c>
      <c r="F151" s="4"/>
      <c r="G151" s="4"/>
      <c r="H151" s="4"/>
    </row>
    <row r="152" spans="1:8" s="32" customFormat="1" ht="6" customHeight="1">
      <c r="A152" s="33"/>
      <c r="B152" s="3"/>
      <c r="C152" s="2"/>
      <c r="D152" s="4"/>
      <c r="F152" s="4"/>
      <c r="G152" s="4"/>
      <c r="H152" s="4"/>
    </row>
    <row r="153" spans="1:8" s="32" customFormat="1" ht="15.75">
      <c r="A153" s="67" t="s">
        <v>52</v>
      </c>
      <c r="B153" s="3"/>
      <c r="C153" s="2"/>
      <c r="D153" s="4"/>
      <c r="F153" s="4"/>
      <c r="G153" s="4"/>
      <c r="H153" s="4"/>
    </row>
    <row r="154" spans="1:8" s="32" customFormat="1" ht="15.75">
      <c r="A154" s="13">
        <v>2</v>
      </c>
      <c r="B154" s="9" t="s">
        <v>6</v>
      </c>
      <c r="C154" s="14" t="s">
        <v>7</v>
      </c>
      <c r="D154" s="10">
        <f>327844+101241</f>
        <v>429085</v>
      </c>
      <c r="F154" s="4"/>
      <c r="G154" s="4"/>
      <c r="H154" s="4"/>
    </row>
    <row r="155" spans="1:8" s="32" customFormat="1" ht="15.75">
      <c r="A155" s="13"/>
      <c r="B155" s="9" t="s">
        <v>84</v>
      </c>
      <c r="C155" s="8" t="s">
        <v>85</v>
      </c>
      <c r="D155" s="10">
        <v>3285</v>
      </c>
      <c r="F155" s="4"/>
      <c r="G155" s="4"/>
      <c r="H155" s="4"/>
    </row>
    <row r="156" spans="1:8" s="32" customFormat="1" ht="15.75">
      <c r="A156" s="13"/>
      <c r="B156" s="9" t="s">
        <v>86</v>
      </c>
      <c r="C156" s="8" t="s">
        <v>87</v>
      </c>
      <c r="D156" s="10">
        <v>21041</v>
      </c>
      <c r="F156" s="4"/>
      <c r="G156" s="4"/>
      <c r="H156" s="4"/>
    </row>
    <row r="157" spans="1:8" s="32" customFormat="1" ht="15.75">
      <c r="A157" s="13"/>
      <c r="B157" s="9" t="s">
        <v>88</v>
      </c>
      <c r="C157" s="8" t="s">
        <v>89</v>
      </c>
      <c r="D157" s="10">
        <f>592887+36162-390+37051+28759</f>
        <v>694469</v>
      </c>
      <c r="F157" s="4"/>
      <c r="G157" s="4"/>
      <c r="H157" s="4"/>
    </row>
    <row r="158" spans="1:8" s="32" customFormat="1" ht="15.75">
      <c r="A158" s="13"/>
      <c r="B158" s="9" t="s">
        <v>90</v>
      </c>
      <c r="C158" s="8" t="s">
        <v>91</v>
      </c>
      <c r="D158" s="10">
        <v>4651</v>
      </c>
      <c r="F158" s="4"/>
      <c r="G158" s="4"/>
      <c r="H158" s="4"/>
    </row>
    <row r="159" spans="1:8" s="32" customFormat="1" ht="15.75">
      <c r="A159" s="13"/>
      <c r="B159" s="9" t="s">
        <v>92</v>
      </c>
      <c r="C159" s="8" t="s">
        <v>93</v>
      </c>
      <c r="D159" s="10">
        <v>75032</v>
      </c>
      <c r="F159" s="4"/>
      <c r="G159" s="4"/>
      <c r="H159" s="4"/>
    </row>
    <row r="160" spans="1:8" s="32" customFormat="1" ht="15.75">
      <c r="A160" s="13"/>
      <c r="B160" s="9" t="s">
        <v>94</v>
      </c>
      <c r="C160" s="8" t="s">
        <v>95</v>
      </c>
      <c r="D160" s="10">
        <v>43832</v>
      </c>
      <c r="F160" s="4"/>
      <c r="G160" s="4"/>
      <c r="H160" s="4"/>
    </row>
    <row r="161" spans="1:8" s="32" customFormat="1" ht="15.75">
      <c r="A161" s="13"/>
      <c r="B161" s="9" t="s">
        <v>96</v>
      </c>
      <c r="C161" s="8" t="s">
        <v>97</v>
      </c>
      <c r="D161" s="10">
        <v>22927</v>
      </c>
      <c r="F161" s="4"/>
      <c r="G161" s="4"/>
      <c r="H161" s="4"/>
    </row>
    <row r="162" spans="1:8" s="32" customFormat="1" ht="15.75">
      <c r="A162" s="13"/>
      <c r="B162" s="9" t="s">
        <v>98</v>
      </c>
      <c r="C162" s="8" t="s">
        <v>99</v>
      </c>
      <c r="D162" s="10">
        <v>68178</v>
      </c>
      <c r="F162" s="4"/>
      <c r="G162" s="4"/>
      <c r="H162" s="4"/>
    </row>
    <row r="163" spans="1:8" s="32" customFormat="1" ht="15.75">
      <c r="A163" s="13"/>
      <c r="B163" s="9" t="s">
        <v>100</v>
      </c>
      <c r="C163" s="8" t="s">
        <v>101</v>
      </c>
      <c r="D163" s="10">
        <v>89385</v>
      </c>
      <c r="F163" s="4"/>
      <c r="G163" s="4"/>
      <c r="H163" s="4"/>
    </row>
    <row r="164" spans="1:8" s="32" customFormat="1" ht="15.75">
      <c r="A164" s="13"/>
      <c r="B164" s="9" t="s">
        <v>102</v>
      </c>
      <c r="C164" s="8" t="s">
        <v>103</v>
      </c>
      <c r="D164" s="10">
        <v>40975</v>
      </c>
      <c r="F164" s="4"/>
      <c r="G164" s="4"/>
      <c r="H164" s="4"/>
    </row>
    <row r="165" spans="1:8" s="32" customFormat="1" ht="15.75">
      <c r="A165" s="13"/>
      <c r="B165" s="9" t="s">
        <v>104</v>
      </c>
      <c r="C165" s="8" t="s">
        <v>105</v>
      </c>
      <c r="D165" s="10">
        <v>15755</v>
      </c>
      <c r="F165" s="4"/>
      <c r="G165" s="4"/>
      <c r="H165" s="4"/>
    </row>
    <row r="166" spans="1:8" s="32" customFormat="1" ht="15.75">
      <c r="A166" s="33"/>
      <c r="B166" s="3"/>
      <c r="C166" s="2"/>
      <c r="D166" s="34">
        <f>SUM(D154:D165)</f>
        <v>1508615</v>
      </c>
      <c r="F166" s="4"/>
      <c r="G166" s="4"/>
      <c r="H166" s="4"/>
    </row>
    <row r="167" spans="1:8" s="32" customFormat="1" ht="15.75">
      <c r="A167" s="33"/>
      <c r="B167" s="3"/>
      <c r="C167" s="2"/>
      <c r="D167" s="34"/>
      <c r="F167" s="4"/>
      <c r="G167" s="4"/>
      <c r="H167" s="4"/>
    </row>
    <row r="168" spans="1:8" s="32" customFormat="1" ht="14.25" customHeight="1">
      <c r="A168" s="33"/>
      <c r="B168" s="3"/>
      <c r="C168" s="2"/>
      <c r="D168" s="4"/>
      <c r="F168" s="4"/>
      <c r="G168" s="4"/>
      <c r="H168" s="4"/>
    </row>
    <row r="169" spans="1:8" s="32" customFormat="1" ht="15.75">
      <c r="A169" s="51" t="s">
        <v>63</v>
      </c>
      <c r="B169" s="51"/>
      <c r="C169" s="2"/>
      <c r="D169" s="4"/>
      <c r="F169" s="4"/>
      <c r="G169" s="4"/>
      <c r="H169" s="4"/>
    </row>
    <row r="170" spans="1:8" s="32" customFormat="1" ht="15.75">
      <c r="A170" s="66" t="s">
        <v>53</v>
      </c>
      <c r="B170" s="3"/>
      <c r="C170" s="2"/>
      <c r="D170" s="4"/>
      <c r="F170" s="4"/>
      <c r="G170" s="4"/>
      <c r="H170" s="4"/>
    </row>
    <row r="171" spans="1:8" s="32" customFormat="1" ht="15.75">
      <c r="A171" s="13">
        <v>3</v>
      </c>
      <c r="B171" s="35" t="s">
        <v>65</v>
      </c>
      <c r="C171" s="8" t="s">
        <v>83</v>
      </c>
      <c r="D171" s="36">
        <f>429771+14210+50596+31912+168+178+55+65435</f>
        <v>592325</v>
      </c>
      <c r="F171" s="4"/>
      <c r="G171" s="4"/>
      <c r="H171" s="4"/>
    </row>
    <row r="172" spans="1:8" s="32" customFormat="1" ht="15.75">
      <c r="A172" s="13"/>
      <c r="B172" s="35" t="s">
        <v>10</v>
      </c>
      <c r="C172" s="8" t="s">
        <v>11</v>
      </c>
      <c r="D172" s="36">
        <f>628779+20790+100000</f>
        <v>749569</v>
      </c>
      <c r="F172" s="4"/>
      <c r="G172" s="4"/>
      <c r="H172" s="4"/>
    </row>
    <row r="173" spans="1:8" s="32" customFormat="1" ht="15.75">
      <c r="A173" s="33"/>
      <c r="B173" s="37"/>
      <c r="C173" s="11"/>
      <c r="D173" s="38">
        <f>SUM(D171:D172)</f>
        <v>1341894</v>
      </c>
      <c r="F173" s="4"/>
      <c r="G173" s="4"/>
      <c r="H173" s="4"/>
    </row>
    <row r="174" spans="1:8" s="32" customFormat="1" ht="15.75">
      <c r="A174" s="33"/>
      <c r="B174" s="37"/>
      <c r="C174" s="11"/>
      <c r="D174" s="12"/>
      <c r="F174" s="4"/>
      <c r="G174" s="4"/>
      <c r="H174" s="4"/>
    </row>
    <row r="175" spans="1:8" s="32" customFormat="1" ht="15.75">
      <c r="A175" s="67" t="s">
        <v>52</v>
      </c>
      <c r="B175" s="3"/>
      <c r="C175" s="2"/>
      <c r="D175" s="4"/>
      <c r="F175" s="4"/>
      <c r="G175" s="4"/>
      <c r="H175" s="4"/>
    </row>
    <row r="176" spans="1:8" s="32" customFormat="1" ht="15.75">
      <c r="A176" s="13">
        <v>3</v>
      </c>
      <c r="B176" s="35" t="s">
        <v>65</v>
      </c>
      <c r="C176" s="8" t="s">
        <v>83</v>
      </c>
      <c r="D176" s="39">
        <f>178640+75596-30596-55768+55+38073</f>
        <v>206000</v>
      </c>
      <c r="F176" s="4"/>
      <c r="G176" s="4"/>
      <c r="H176" s="4"/>
    </row>
    <row r="177" spans="1:8" s="32" customFormat="1" ht="15.75">
      <c r="A177" s="13"/>
      <c r="B177" s="35" t="s">
        <v>10</v>
      </c>
      <c r="C177" s="8" t="s">
        <v>11</v>
      </c>
      <c r="D177" s="39">
        <f>261360+117640</f>
        <v>379000</v>
      </c>
      <c r="F177" s="4"/>
      <c r="G177" s="4"/>
      <c r="H177" s="4"/>
    </row>
    <row r="178" spans="1:8" s="32" customFormat="1" ht="15.75">
      <c r="A178" s="13"/>
      <c r="B178" s="35" t="s">
        <v>6</v>
      </c>
      <c r="C178" s="8" t="s">
        <v>7</v>
      </c>
      <c r="D178" s="36">
        <f>736894+20000</f>
        <v>756894</v>
      </c>
      <c r="F178" s="4"/>
      <c r="G178" s="4"/>
      <c r="H178" s="4"/>
    </row>
    <row r="179" spans="1:8" s="32" customFormat="1" ht="15.75">
      <c r="A179" s="33"/>
      <c r="B179" s="3"/>
      <c r="C179" s="2"/>
      <c r="D179" s="34">
        <f>SUM(D176:D178)</f>
        <v>1341894</v>
      </c>
      <c r="F179" s="4"/>
      <c r="G179" s="4"/>
      <c r="H179" s="4"/>
    </row>
    <row r="180" spans="1:8" s="32" customFormat="1" ht="8.25" customHeight="1">
      <c r="A180" s="33"/>
      <c r="B180" s="3"/>
      <c r="D180" s="4"/>
      <c r="F180" s="4"/>
      <c r="G180" s="4"/>
      <c r="H180" s="4"/>
    </row>
    <row r="181" spans="1:2" ht="15.75">
      <c r="A181" s="70" t="s">
        <v>62</v>
      </c>
      <c r="B181" s="70"/>
    </row>
    <row r="182" ht="6" customHeight="1"/>
    <row r="183" spans="1:2" ht="15.75">
      <c r="A183" s="66" t="s">
        <v>53</v>
      </c>
      <c r="B183" s="40"/>
    </row>
    <row r="184" spans="1:4" ht="15.75">
      <c r="A184" s="7">
        <v>4001</v>
      </c>
      <c r="B184" s="57" t="s">
        <v>0</v>
      </c>
      <c r="C184" s="58" t="s">
        <v>1</v>
      </c>
      <c r="D184" s="59">
        <v>2281855</v>
      </c>
    </row>
    <row r="185" spans="1:4" ht="15.75">
      <c r="A185" s="7"/>
      <c r="B185" s="57" t="s">
        <v>10</v>
      </c>
      <c r="C185" s="58" t="s">
        <v>11</v>
      </c>
      <c r="D185" s="59">
        <v>2000</v>
      </c>
    </row>
    <row r="186" spans="1:4" ht="15.75">
      <c r="A186" s="7"/>
      <c r="B186" s="57" t="s">
        <v>3</v>
      </c>
      <c r="C186" s="58" t="s">
        <v>4</v>
      </c>
      <c r="D186" s="59">
        <v>2000</v>
      </c>
    </row>
    <row r="187" spans="1:8" s="61" customFormat="1" ht="15.75">
      <c r="A187" s="60"/>
      <c r="B187" s="57" t="s">
        <v>149</v>
      </c>
      <c r="C187" s="58" t="s">
        <v>150</v>
      </c>
      <c r="D187" s="59">
        <v>1000</v>
      </c>
      <c r="F187" s="78"/>
      <c r="G187" s="78"/>
      <c r="H187" s="78"/>
    </row>
    <row r="188" spans="1:8" s="61" customFormat="1" ht="15.75">
      <c r="A188" s="60"/>
      <c r="B188" s="57" t="s">
        <v>23</v>
      </c>
      <c r="C188" s="58" t="s">
        <v>151</v>
      </c>
      <c r="D188" s="59">
        <v>372</v>
      </c>
      <c r="F188" s="78"/>
      <c r="G188" s="78"/>
      <c r="H188" s="78"/>
    </row>
    <row r="189" spans="1:4" ht="15.75">
      <c r="A189" s="7">
        <v>4002</v>
      </c>
      <c r="B189" s="57" t="s">
        <v>0</v>
      </c>
      <c r="C189" s="58" t="s">
        <v>1</v>
      </c>
      <c r="D189" s="59">
        <v>214309</v>
      </c>
    </row>
    <row r="190" spans="1:8" s="32" customFormat="1" ht="15.75">
      <c r="A190" s="13">
        <v>4003</v>
      </c>
      <c r="B190" s="57" t="s">
        <v>0</v>
      </c>
      <c r="C190" s="58" t="s">
        <v>1</v>
      </c>
      <c r="D190" s="59">
        <v>2550</v>
      </c>
      <c r="F190" s="4"/>
      <c r="G190" s="4"/>
      <c r="H190" s="4"/>
    </row>
    <row r="191" spans="1:8" s="32" customFormat="1" ht="15.75">
      <c r="A191" s="41"/>
      <c r="B191" s="30"/>
      <c r="C191" s="15"/>
      <c r="D191" s="21">
        <f>SUM(D184:D190)</f>
        <v>2504086</v>
      </c>
      <c r="F191" s="4"/>
      <c r="G191" s="4"/>
      <c r="H191" s="4"/>
    </row>
    <row r="192" spans="1:8" s="32" customFormat="1" ht="8.25" customHeight="1">
      <c r="A192" s="41"/>
      <c r="B192" s="30"/>
      <c r="C192" s="15"/>
      <c r="F192" s="4"/>
      <c r="G192" s="4"/>
      <c r="H192" s="4"/>
    </row>
    <row r="193" spans="1:8" s="32" customFormat="1" ht="8.25" customHeight="1">
      <c r="A193" s="33"/>
      <c r="B193" s="30"/>
      <c r="C193" s="15"/>
      <c r="D193" s="4"/>
      <c r="F193" s="4"/>
      <c r="G193" s="4"/>
      <c r="H193" s="4"/>
    </row>
    <row r="194" spans="1:8" s="32" customFormat="1" ht="15.75">
      <c r="A194" s="67" t="s">
        <v>52</v>
      </c>
      <c r="B194" s="30"/>
      <c r="C194" s="15"/>
      <c r="D194" s="4"/>
      <c r="F194" s="4"/>
      <c r="G194" s="4"/>
      <c r="H194" s="4"/>
    </row>
    <row r="195" spans="1:4" ht="15.75">
      <c r="A195" s="7">
        <v>4001</v>
      </c>
      <c r="B195" s="9" t="s">
        <v>6</v>
      </c>
      <c r="C195" s="14" t="s">
        <v>7</v>
      </c>
      <c r="D195" s="10">
        <f>2154257+10000</f>
        <v>2164257</v>
      </c>
    </row>
    <row r="196" spans="1:4" ht="15.75">
      <c r="A196" s="7"/>
      <c r="B196" s="9" t="s">
        <v>0</v>
      </c>
      <c r="C196" s="14" t="s">
        <v>1</v>
      </c>
      <c r="D196" s="10">
        <v>120145</v>
      </c>
    </row>
    <row r="197" spans="1:8" s="61" customFormat="1" ht="15.75">
      <c r="A197" s="60"/>
      <c r="B197" s="57" t="s">
        <v>2</v>
      </c>
      <c r="C197" s="56" t="s">
        <v>50</v>
      </c>
      <c r="D197" s="55">
        <v>825</v>
      </c>
      <c r="F197" s="78"/>
      <c r="G197" s="78"/>
      <c r="H197" s="78"/>
    </row>
    <row r="198" spans="1:8" s="61" customFormat="1" ht="15.75">
      <c r="A198" s="60"/>
      <c r="B198" s="57" t="s">
        <v>10</v>
      </c>
      <c r="C198" s="58" t="s">
        <v>11</v>
      </c>
      <c r="D198" s="55">
        <v>2000</v>
      </c>
      <c r="F198" s="78"/>
      <c r="G198" s="78"/>
      <c r="H198" s="78"/>
    </row>
    <row r="199" spans="1:4" ht="15.75">
      <c r="A199" s="7">
        <v>4002</v>
      </c>
      <c r="B199" s="57" t="s">
        <v>6</v>
      </c>
      <c r="C199" s="58" t="s">
        <v>7</v>
      </c>
      <c r="D199" s="10">
        <v>214309</v>
      </c>
    </row>
    <row r="200" spans="1:4" ht="15.75">
      <c r="A200" s="7">
        <v>4003</v>
      </c>
      <c r="B200" s="9" t="s">
        <v>6</v>
      </c>
      <c r="C200" s="14" t="s">
        <v>7</v>
      </c>
      <c r="D200" s="10">
        <v>2550</v>
      </c>
    </row>
    <row r="201" spans="2:4" ht="15.75">
      <c r="B201" s="30"/>
      <c r="C201" s="15"/>
      <c r="D201" s="42">
        <f>SUM(D195:D200)</f>
        <v>2504086</v>
      </c>
    </row>
    <row r="202" spans="2:4" ht="8.25" customHeight="1" thickBot="1">
      <c r="B202" s="30"/>
      <c r="C202" s="15"/>
      <c r="D202" s="42"/>
    </row>
    <row r="203" spans="1:4" ht="16.5" thickBot="1">
      <c r="A203" s="63" t="s">
        <v>117</v>
      </c>
      <c r="B203" s="64"/>
      <c r="C203" s="64"/>
      <c r="D203" s="50">
        <f>+D151+D173+D191</f>
        <v>5354595</v>
      </c>
    </row>
    <row r="204" spans="1:4" ht="16.5" thickBot="1">
      <c r="A204" s="63" t="s">
        <v>118</v>
      </c>
      <c r="B204" s="64"/>
      <c r="C204" s="64"/>
      <c r="D204" s="50">
        <f>+D166+D179+D201</f>
        <v>5354595</v>
      </c>
    </row>
    <row r="205" ht="6.75" customHeight="1">
      <c r="B205" s="40"/>
    </row>
    <row r="206" spans="1:4" ht="15.75">
      <c r="A206" s="72" t="s">
        <v>67</v>
      </c>
      <c r="B206" s="72"/>
      <c r="C206" s="72"/>
      <c r="D206" s="72"/>
    </row>
    <row r="207" spans="1:4" ht="8.25" customHeight="1">
      <c r="A207" s="43"/>
      <c r="B207" s="43"/>
      <c r="C207" s="43"/>
      <c r="D207" s="43"/>
    </row>
    <row r="208" spans="1:2" ht="15.75">
      <c r="A208" s="66" t="s">
        <v>53</v>
      </c>
      <c r="B208" s="40"/>
    </row>
    <row r="209" spans="1:4" ht="15.75">
      <c r="A209" s="7">
        <v>5001</v>
      </c>
      <c r="B209" s="9" t="s">
        <v>35</v>
      </c>
      <c r="C209" s="8" t="s">
        <v>36</v>
      </c>
      <c r="D209" s="36">
        <v>173499</v>
      </c>
    </row>
    <row r="210" spans="1:4" ht="15.75">
      <c r="A210" s="7"/>
      <c r="B210" s="9" t="s">
        <v>132</v>
      </c>
      <c r="C210" s="8" t="s">
        <v>133</v>
      </c>
      <c r="D210" s="36">
        <v>15639</v>
      </c>
    </row>
    <row r="211" spans="1:4" ht="15.75">
      <c r="A211" s="7"/>
      <c r="B211" s="9" t="s">
        <v>68</v>
      </c>
      <c r="C211" s="8" t="s">
        <v>82</v>
      </c>
      <c r="D211" s="36">
        <v>11000</v>
      </c>
    </row>
    <row r="212" spans="1:4" ht="15.75">
      <c r="A212" s="16"/>
      <c r="B212" s="18"/>
      <c r="C212" s="17"/>
      <c r="D212" s="44">
        <f>SUM(D209:D211)</f>
        <v>200138</v>
      </c>
    </row>
    <row r="213" spans="1:4" ht="15.75">
      <c r="A213" s="45" t="s">
        <v>52</v>
      </c>
      <c r="B213" s="30"/>
      <c r="C213" s="11"/>
      <c r="D213" s="12"/>
    </row>
    <row r="214" spans="1:4" ht="15.75">
      <c r="A214" s="7">
        <v>5001</v>
      </c>
      <c r="B214" s="9" t="s">
        <v>6</v>
      </c>
      <c r="C214" s="14" t="s">
        <v>7</v>
      </c>
      <c r="D214" s="36">
        <v>193787</v>
      </c>
    </row>
    <row r="215" spans="1:4" ht="15.75">
      <c r="A215" s="46"/>
      <c r="B215" s="9" t="s">
        <v>68</v>
      </c>
      <c r="C215" s="8" t="s">
        <v>82</v>
      </c>
      <c r="D215" s="36">
        <v>6351</v>
      </c>
    </row>
    <row r="216" spans="1:4" ht="15.75">
      <c r="A216" s="45"/>
      <c r="B216" s="30"/>
      <c r="C216" s="11"/>
      <c r="D216" s="38">
        <f>SUM(D214:D215)</f>
        <v>200138</v>
      </c>
    </row>
    <row r="217" spans="1:4" ht="7.5" customHeight="1">
      <c r="A217" s="45"/>
      <c r="B217" s="30"/>
      <c r="C217" s="11"/>
      <c r="D217" s="12"/>
    </row>
    <row r="218" spans="1:4" ht="15.75">
      <c r="A218" s="66" t="s">
        <v>53</v>
      </c>
      <c r="B218" s="24"/>
      <c r="C218" s="23"/>
      <c r="D218" s="47"/>
    </row>
    <row r="219" spans="1:4" ht="15.75">
      <c r="A219" s="7">
        <v>5002</v>
      </c>
      <c r="B219" s="52">
        <v>102031</v>
      </c>
      <c r="C219" s="11" t="s">
        <v>129</v>
      </c>
      <c r="D219" s="36">
        <v>210581</v>
      </c>
    </row>
    <row r="220" spans="1:4" ht="15.75">
      <c r="A220" s="7"/>
      <c r="B220" s="9" t="s">
        <v>73</v>
      </c>
      <c r="C220" s="8" t="s">
        <v>56</v>
      </c>
      <c r="D220" s="36">
        <v>103010</v>
      </c>
    </row>
    <row r="221" spans="1:4" ht="15.75">
      <c r="A221" s="7"/>
      <c r="B221" s="52">
        <v>102025</v>
      </c>
      <c r="C221" s="11" t="s">
        <v>74</v>
      </c>
      <c r="D221" s="36">
        <v>47825</v>
      </c>
    </row>
    <row r="222" spans="1:4" ht="15.75">
      <c r="A222" s="7"/>
      <c r="B222" s="9" t="s">
        <v>136</v>
      </c>
      <c r="C222" s="8" t="s">
        <v>138</v>
      </c>
      <c r="D222" s="36">
        <v>200481</v>
      </c>
    </row>
    <row r="223" spans="1:4" ht="15.75">
      <c r="A223" s="7"/>
      <c r="B223" s="9" t="s">
        <v>137</v>
      </c>
      <c r="C223" s="8" t="s">
        <v>139</v>
      </c>
      <c r="D223" s="36">
        <f>229184-209184</f>
        <v>20000</v>
      </c>
    </row>
    <row r="224" spans="1:4" ht="15.75">
      <c r="A224" s="7"/>
      <c r="B224" s="9" t="s">
        <v>75</v>
      </c>
      <c r="C224" s="8" t="s">
        <v>76</v>
      </c>
      <c r="D224" s="36">
        <v>13244</v>
      </c>
    </row>
    <row r="225" spans="1:4" ht="15.75">
      <c r="A225" s="13"/>
      <c r="B225" s="9" t="s">
        <v>78</v>
      </c>
      <c r="C225" s="14" t="s">
        <v>77</v>
      </c>
      <c r="D225" s="10">
        <v>5151</v>
      </c>
    </row>
    <row r="226" spans="1:4" ht="15.75">
      <c r="A226" s="7"/>
      <c r="B226" s="9" t="s">
        <v>79</v>
      </c>
      <c r="C226" s="8" t="s">
        <v>55</v>
      </c>
      <c r="D226" s="36">
        <v>136721</v>
      </c>
    </row>
    <row r="227" spans="1:4" ht="15.75">
      <c r="A227" s="7"/>
      <c r="B227" s="9" t="s">
        <v>134</v>
      </c>
      <c r="C227" s="8" t="s">
        <v>135</v>
      </c>
      <c r="D227" s="36">
        <v>16280</v>
      </c>
    </row>
    <row r="228" spans="1:4" ht="15.75">
      <c r="A228" s="13"/>
      <c r="B228" s="9" t="s">
        <v>80</v>
      </c>
      <c r="C228" s="14" t="s">
        <v>81</v>
      </c>
      <c r="D228" s="10">
        <v>8210</v>
      </c>
    </row>
    <row r="229" spans="1:4" ht="15.75">
      <c r="A229" s="27"/>
      <c r="B229" s="18"/>
      <c r="C229" s="19"/>
      <c r="D229" s="28">
        <f>SUM(D219:D228)</f>
        <v>761503</v>
      </c>
    </row>
    <row r="230" spans="1:4" ht="15.75">
      <c r="A230" s="45" t="s">
        <v>52</v>
      </c>
      <c r="B230" s="30"/>
      <c r="C230" s="11"/>
      <c r="D230" s="12"/>
    </row>
    <row r="231" spans="1:4" ht="15.75">
      <c r="A231" s="7">
        <v>5002</v>
      </c>
      <c r="B231" s="9" t="s">
        <v>6</v>
      </c>
      <c r="C231" s="14" t="s">
        <v>7</v>
      </c>
      <c r="D231" s="36">
        <v>694689</v>
      </c>
    </row>
    <row r="232" spans="1:4" ht="15.75">
      <c r="A232" s="46"/>
      <c r="B232" s="69">
        <v>102025</v>
      </c>
      <c r="C232" s="11" t="s">
        <v>74</v>
      </c>
      <c r="D232" s="36">
        <v>13496</v>
      </c>
    </row>
    <row r="233" spans="1:4" ht="15.75">
      <c r="A233" s="46"/>
      <c r="B233" s="9" t="s">
        <v>73</v>
      </c>
      <c r="C233" s="8" t="s">
        <v>56</v>
      </c>
      <c r="D233" s="36">
        <f>14865</f>
        <v>14865</v>
      </c>
    </row>
    <row r="234" spans="1:4" ht="15.75">
      <c r="A234" s="46"/>
      <c r="B234" s="9" t="s">
        <v>79</v>
      </c>
      <c r="C234" s="8" t="s">
        <v>55</v>
      </c>
      <c r="D234" s="36">
        <f>25263-6038+12158</f>
        <v>31383</v>
      </c>
    </row>
    <row r="235" spans="1:4" ht="15.75">
      <c r="A235" s="46"/>
      <c r="B235" s="9" t="s">
        <v>80</v>
      </c>
      <c r="C235" s="14" t="s">
        <v>81</v>
      </c>
      <c r="D235" s="36">
        <f>7070</f>
        <v>7070</v>
      </c>
    </row>
    <row r="236" spans="1:4" ht="15.75">
      <c r="A236" s="41"/>
      <c r="B236" s="30"/>
      <c r="C236" s="15"/>
      <c r="D236" s="21">
        <f>SUM(D231:D235)</f>
        <v>761503</v>
      </c>
    </row>
    <row r="237" spans="1:4" ht="7.5" customHeight="1">
      <c r="A237" s="41"/>
      <c r="B237" s="30"/>
      <c r="C237" s="15"/>
      <c r="D237" s="31"/>
    </row>
    <row r="238" spans="1:4" ht="15.75">
      <c r="A238" s="48" t="s">
        <v>53</v>
      </c>
      <c r="B238" s="24"/>
      <c r="C238" s="23"/>
      <c r="D238" s="47"/>
    </row>
    <row r="239" spans="1:4" ht="15.75">
      <c r="A239" s="7">
        <v>5003</v>
      </c>
      <c r="B239" s="9" t="s">
        <v>69</v>
      </c>
      <c r="C239" s="8" t="s">
        <v>70</v>
      </c>
      <c r="D239" s="36">
        <v>141938</v>
      </c>
    </row>
    <row r="240" spans="1:4" ht="15.75">
      <c r="A240" s="7"/>
      <c r="B240" s="9" t="s">
        <v>71</v>
      </c>
      <c r="C240" s="8" t="s">
        <v>72</v>
      </c>
      <c r="D240" s="36">
        <v>21530</v>
      </c>
    </row>
    <row r="241" spans="1:4" ht="15.75">
      <c r="A241" s="7"/>
      <c r="B241" s="9" t="s">
        <v>58</v>
      </c>
      <c r="C241" s="14" t="s">
        <v>57</v>
      </c>
      <c r="D241" s="36">
        <v>11000</v>
      </c>
    </row>
    <row r="242" spans="1:4" ht="15.75">
      <c r="A242" s="16"/>
      <c r="B242" s="18"/>
      <c r="C242" s="17"/>
      <c r="D242" s="44">
        <f>SUM(D239:D241)</f>
        <v>174468</v>
      </c>
    </row>
    <row r="243" spans="1:4" ht="15.75">
      <c r="A243" s="45" t="s">
        <v>52</v>
      </c>
      <c r="B243" s="30"/>
      <c r="C243" s="11"/>
      <c r="D243" s="12"/>
    </row>
    <row r="244" spans="1:4" ht="15.75">
      <c r="A244" s="7">
        <v>5003</v>
      </c>
      <c r="B244" s="9" t="s">
        <v>6</v>
      </c>
      <c r="C244" s="14" t="s">
        <v>7</v>
      </c>
      <c r="D244" s="36">
        <v>167249</v>
      </c>
    </row>
    <row r="245" spans="1:4" ht="15.75">
      <c r="A245" s="46"/>
      <c r="B245" s="9" t="s">
        <v>58</v>
      </c>
      <c r="C245" s="14" t="s">
        <v>57</v>
      </c>
      <c r="D245" s="36">
        <v>7219</v>
      </c>
    </row>
    <row r="246" spans="1:4" ht="15.75">
      <c r="A246" s="29"/>
      <c r="B246" s="30"/>
      <c r="C246" s="11"/>
      <c r="D246" s="38">
        <f>SUM(D244:D245)</f>
        <v>174468</v>
      </c>
    </row>
    <row r="247" spans="1:4" ht="6.75" customHeight="1">
      <c r="A247" s="29"/>
      <c r="B247" s="30"/>
      <c r="C247" s="11"/>
      <c r="D247" s="12"/>
    </row>
    <row r="248" spans="1:4" ht="15.75">
      <c r="A248" s="48" t="s">
        <v>53</v>
      </c>
      <c r="B248" s="24"/>
      <c r="C248" s="23"/>
      <c r="D248" s="47"/>
    </row>
    <row r="249" spans="1:4" ht="15.75">
      <c r="A249" s="7">
        <v>5004</v>
      </c>
      <c r="B249" s="9" t="s">
        <v>69</v>
      </c>
      <c r="C249" s="8" t="s">
        <v>70</v>
      </c>
      <c r="D249" s="36">
        <v>79865</v>
      </c>
    </row>
    <row r="250" spans="1:4" ht="15.75">
      <c r="A250" s="7"/>
      <c r="B250" s="9" t="s">
        <v>71</v>
      </c>
      <c r="C250" s="8" t="s">
        <v>72</v>
      </c>
      <c r="D250" s="36">
        <f>16731+440</f>
        <v>17171</v>
      </c>
    </row>
    <row r="251" spans="1:4" ht="15.75">
      <c r="A251" s="7"/>
      <c r="B251" s="9" t="s">
        <v>58</v>
      </c>
      <c r="C251" s="14" t="s">
        <v>57</v>
      </c>
      <c r="D251" s="36">
        <v>7200</v>
      </c>
    </row>
    <row r="252" spans="1:4" ht="15.75">
      <c r="A252" s="16"/>
      <c r="B252" s="18"/>
      <c r="C252" s="19"/>
      <c r="D252" s="44">
        <f>SUM(D249:D251)</f>
        <v>104236</v>
      </c>
    </row>
    <row r="253" spans="1:4" ht="15.75">
      <c r="A253" s="45" t="s">
        <v>52</v>
      </c>
      <c r="B253" s="30"/>
      <c r="C253" s="11"/>
      <c r="D253" s="12"/>
    </row>
    <row r="254" spans="1:4" ht="15.75">
      <c r="A254" s="7">
        <v>5004</v>
      </c>
      <c r="B254" s="9" t="s">
        <v>6</v>
      </c>
      <c r="C254" s="14" t="s">
        <v>7</v>
      </c>
      <c r="D254" s="36">
        <v>100036</v>
      </c>
    </row>
    <row r="255" spans="1:4" ht="15.75">
      <c r="A255" s="46"/>
      <c r="B255" s="9" t="s">
        <v>58</v>
      </c>
      <c r="C255" s="14" t="s">
        <v>57</v>
      </c>
      <c r="D255" s="36">
        <v>4200</v>
      </c>
    </row>
    <row r="256" spans="1:4" ht="15.75">
      <c r="A256" s="29"/>
      <c r="B256" s="30"/>
      <c r="C256" s="15"/>
      <c r="D256" s="38">
        <f>SUM(D254:D255)</f>
        <v>104236</v>
      </c>
    </row>
    <row r="257" spans="1:4" ht="6" customHeight="1">
      <c r="A257" s="29"/>
      <c r="B257" s="30"/>
      <c r="C257" s="11"/>
      <c r="D257" s="12"/>
    </row>
    <row r="258" spans="1:4" ht="15.75">
      <c r="A258" s="48" t="s">
        <v>53</v>
      </c>
      <c r="B258" s="24"/>
      <c r="C258" s="23"/>
      <c r="D258" s="47"/>
    </row>
    <row r="259" spans="1:4" ht="15.75">
      <c r="A259" s="7">
        <v>5005</v>
      </c>
      <c r="B259" s="9" t="s">
        <v>69</v>
      </c>
      <c r="C259" s="8" t="s">
        <v>70</v>
      </c>
      <c r="D259" s="36">
        <v>125074</v>
      </c>
    </row>
    <row r="260" spans="1:4" ht="15.75">
      <c r="A260" s="7"/>
      <c r="B260" s="9" t="s">
        <v>71</v>
      </c>
      <c r="C260" s="8" t="s">
        <v>72</v>
      </c>
      <c r="D260" s="36">
        <v>40852</v>
      </c>
    </row>
    <row r="261" spans="1:4" ht="15.75">
      <c r="A261" s="7"/>
      <c r="B261" s="9" t="s">
        <v>58</v>
      </c>
      <c r="C261" s="14" t="s">
        <v>57</v>
      </c>
      <c r="D261" s="36">
        <v>10000</v>
      </c>
    </row>
    <row r="262" spans="1:4" ht="15.75">
      <c r="A262" s="16"/>
      <c r="B262" s="18"/>
      <c r="C262" s="19"/>
      <c r="D262" s="44">
        <f>SUM(D259:D261)</f>
        <v>175926</v>
      </c>
    </row>
    <row r="263" spans="1:4" ht="7.5" customHeight="1">
      <c r="A263" s="29"/>
      <c r="B263" s="30"/>
      <c r="C263" s="11"/>
      <c r="D263" s="12"/>
    </row>
    <row r="264" spans="1:4" ht="15.75">
      <c r="A264" s="45" t="s">
        <v>52</v>
      </c>
      <c r="B264" s="30"/>
      <c r="C264" s="11"/>
      <c r="D264" s="12"/>
    </row>
    <row r="265" spans="1:4" ht="15.75">
      <c r="A265" s="7">
        <v>5005</v>
      </c>
      <c r="B265" s="9" t="s">
        <v>6</v>
      </c>
      <c r="C265" s="14" t="s">
        <v>7</v>
      </c>
      <c r="D265" s="36">
        <v>151271</v>
      </c>
    </row>
    <row r="266" spans="1:4" ht="15.75">
      <c r="A266" s="46"/>
      <c r="B266" s="9" t="s">
        <v>58</v>
      </c>
      <c r="C266" s="14" t="s">
        <v>57</v>
      </c>
      <c r="D266" s="36">
        <v>24655</v>
      </c>
    </row>
    <row r="267" spans="1:4" ht="15.75">
      <c r="A267" s="29"/>
      <c r="B267" s="30"/>
      <c r="C267" s="11"/>
      <c r="D267" s="38">
        <f>SUM(D265:D266)</f>
        <v>175926</v>
      </c>
    </row>
    <row r="268" spans="1:4" ht="9" customHeight="1">
      <c r="A268" s="29"/>
      <c r="B268" s="30"/>
      <c r="C268" s="11"/>
      <c r="D268" s="12"/>
    </row>
    <row r="269" spans="1:4" ht="15.75">
      <c r="A269" s="48" t="s">
        <v>53</v>
      </c>
      <c r="B269" s="24"/>
      <c r="C269" s="23"/>
      <c r="D269" s="47"/>
    </row>
    <row r="270" spans="1:4" ht="15.75">
      <c r="A270" s="7">
        <v>5006</v>
      </c>
      <c r="B270" s="9" t="s">
        <v>69</v>
      </c>
      <c r="C270" s="8" t="s">
        <v>70</v>
      </c>
      <c r="D270" s="36">
        <v>105997</v>
      </c>
    </row>
    <row r="271" spans="1:4" ht="15.75">
      <c r="A271" s="7"/>
      <c r="B271" s="9" t="s">
        <v>71</v>
      </c>
      <c r="C271" s="8" t="s">
        <v>72</v>
      </c>
      <c r="D271" s="36">
        <f>16915+754</f>
        <v>17669</v>
      </c>
    </row>
    <row r="272" spans="1:4" ht="15.75">
      <c r="A272" s="7"/>
      <c r="B272" s="9" t="s">
        <v>58</v>
      </c>
      <c r="C272" s="14" t="s">
        <v>57</v>
      </c>
      <c r="D272" s="36">
        <v>7903</v>
      </c>
    </row>
    <row r="273" spans="1:4" ht="15" customHeight="1">
      <c r="A273" s="16"/>
      <c r="B273" s="18"/>
      <c r="C273" s="17"/>
      <c r="D273" s="44">
        <f>SUM(D270:D272)</f>
        <v>131569</v>
      </c>
    </row>
    <row r="274" spans="1:4" ht="15.75">
      <c r="A274" s="45" t="s">
        <v>52</v>
      </c>
      <c r="B274" s="30"/>
      <c r="C274" s="11"/>
      <c r="D274" s="12"/>
    </row>
    <row r="275" spans="1:4" ht="15.75">
      <c r="A275" s="7">
        <v>5006</v>
      </c>
      <c r="B275" s="9" t="s">
        <v>6</v>
      </c>
      <c r="C275" s="14" t="s">
        <v>7</v>
      </c>
      <c r="D275" s="36">
        <v>127524</v>
      </c>
    </row>
    <row r="276" spans="1:4" ht="15.75">
      <c r="A276" s="46"/>
      <c r="B276" s="9" t="s">
        <v>58</v>
      </c>
      <c r="C276" s="14" t="s">
        <v>57</v>
      </c>
      <c r="D276" s="36">
        <v>4045</v>
      </c>
    </row>
    <row r="277" ht="15.75">
      <c r="D277" s="34">
        <f>SUM(D275:D276)</f>
        <v>131569</v>
      </c>
    </row>
    <row r="278" ht="6.75" customHeight="1" thickBot="1">
      <c r="D278" s="34"/>
    </row>
    <row r="279" spans="1:4" ht="16.5" thickBot="1">
      <c r="A279" s="73" t="s">
        <v>119</v>
      </c>
      <c r="B279" s="74"/>
      <c r="C279" s="74"/>
      <c r="D279" s="50">
        <f>+D212+D229+D242+D252+D262+D273</f>
        <v>1547840</v>
      </c>
    </row>
    <row r="280" spans="1:4" ht="16.5" thickBot="1">
      <c r="A280" s="73" t="s">
        <v>120</v>
      </c>
      <c r="B280" s="74"/>
      <c r="C280" s="74"/>
      <c r="D280" s="50">
        <f>+D216+D236+D246+D256+D267+D277</f>
        <v>1547840</v>
      </c>
    </row>
    <row r="281" spans="1:3" ht="6" customHeight="1" thickBot="1">
      <c r="A281" s="75"/>
      <c r="B281" s="76"/>
      <c r="C281" s="77"/>
    </row>
    <row r="282" spans="1:10" ht="16.5" thickBot="1">
      <c r="A282" s="73" t="s">
        <v>121</v>
      </c>
      <c r="B282" s="74"/>
      <c r="C282" s="74"/>
      <c r="D282" s="50">
        <f>+D105+D203+D279</f>
        <v>27645970</v>
      </c>
      <c r="J282" s="53"/>
    </row>
    <row r="283" spans="1:4" ht="16.5" thickBot="1">
      <c r="A283" s="73" t="s">
        <v>122</v>
      </c>
      <c r="B283" s="74"/>
      <c r="C283" s="74"/>
      <c r="D283" s="50">
        <f>+D133+D204+D280</f>
        <v>27645970</v>
      </c>
    </row>
    <row r="284" spans="1:3" ht="6.75" customHeight="1" thickBot="1">
      <c r="A284" s="75"/>
      <c r="B284" s="76"/>
      <c r="C284" s="77"/>
    </row>
    <row r="285" spans="1:4" ht="16.5" thickBot="1">
      <c r="A285" s="73" t="s">
        <v>123</v>
      </c>
      <c r="B285" s="74"/>
      <c r="C285" s="74"/>
      <c r="D285" s="50">
        <f>-D58-D59-D60-D61</f>
        <v>-5001651</v>
      </c>
    </row>
    <row r="286" spans="1:4" ht="16.5" thickBot="1">
      <c r="A286" s="73" t="s">
        <v>124</v>
      </c>
      <c r="B286" s="74"/>
      <c r="C286" s="74"/>
      <c r="D286" s="50">
        <v>-5001651</v>
      </c>
    </row>
    <row r="287" spans="1:4" ht="3.75" customHeight="1" thickBot="1">
      <c r="A287" s="75"/>
      <c r="B287" s="76"/>
      <c r="C287" s="77"/>
      <c r="D287" s="34"/>
    </row>
    <row r="288" spans="1:4" ht="16.5" thickBot="1">
      <c r="A288" s="73" t="s">
        <v>125</v>
      </c>
      <c r="B288" s="74"/>
      <c r="C288" s="74"/>
      <c r="D288" s="50">
        <v>-379000</v>
      </c>
    </row>
    <row r="289" spans="1:4" ht="16.5" thickBot="1">
      <c r="A289" s="73" t="s">
        <v>126</v>
      </c>
      <c r="B289" s="74"/>
      <c r="C289" s="74"/>
      <c r="D289" s="50">
        <v>-379000</v>
      </c>
    </row>
    <row r="290" spans="1:3" ht="5.25" customHeight="1" thickBot="1">
      <c r="A290" s="75"/>
      <c r="B290" s="76"/>
      <c r="C290" s="77"/>
    </row>
    <row r="291" spans="1:4" ht="16.5" thickBot="1">
      <c r="A291" s="73" t="s">
        <v>127</v>
      </c>
      <c r="B291" s="74"/>
      <c r="C291" s="74"/>
      <c r="D291" s="50">
        <f>+D282+D285+D288</f>
        <v>22265319</v>
      </c>
    </row>
    <row r="292" spans="1:4" ht="16.5" thickBot="1">
      <c r="A292" s="73" t="s">
        <v>128</v>
      </c>
      <c r="B292" s="74"/>
      <c r="C292" s="74"/>
      <c r="D292" s="50">
        <f>+D283+D286+D289</f>
        <v>22265319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horizontalDpi="600" verticalDpi="600" orientation="portrait" paperSize="9" scale="56" r:id="rId1"/>
  <rowBreaks count="2" manualBreakCount="2">
    <brk id="102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2017-01-19T12:58:27Z</dcterms:modified>
  <cp:category/>
  <cp:version/>
  <cp:contentType/>
  <cp:contentStatus/>
</cp:coreProperties>
</file>