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7\"/>
    </mc:Choice>
  </mc:AlternateContent>
  <bookViews>
    <workbookView xWindow="480" yWindow="105" windowWidth="19440" windowHeight="1260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D97" i="1" l="1"/>
  <c r="D43" i="1"/>
  <c r="D44" i="1" s="1"/>
  <c r="D33" i="1"/>
  <c r="D99" i="1"/>
  <c r="D205" i="1" l="1"/>
  <c r="D175" i="1"/>
  <c r="D174" i="1"/>
  <c r="D171" i="1"/>
  <c r="D155" i="1"/>
  <c r="D156" i="1" s="1"/>
  <c r="D145" i="1"/>
  <c r="D148" i="1" s="1"/>
  <c r="D117" i="1"/>
  <c r="D81" i="1"/>
  <c r="D27" i="1"/>
  <c r="D26" i="1"/>
  <c r="D8" i="1"/>
  <c r="D10" i="1"/>
  <c r="D9" i="1"/>
  <c r="D57" i="1"/>
  <c r="D11" i="1" l="1"/>
  <c r="D125" i="1"/>
  <c r="D108" i="1"/>
  <c r="D100" i="1"/>
  <c r="D101" i="1" s="1"/>
  <c r="D87" i="1"/>
  <c r="D30" i="1"/>
  <c r="D49" i="1" l="1"/>
  <c r="D64" i="1" l="1"/>
  <c r="D83" i="1"/>
  <c r="D215" i="1"/>
  <c r="D198" i="1"/>
  <c r="D180" i="1" l="1"/>
  <c r="D182" i="1" s="1"/>
  <c r="D166" i="1"/>
  <c r="D161" i="1"/>
  <c r="D132" i="1"/>
  <c r="D133" i="1" s="1"/>
  <c r="D118" i="1"/>
  <c r="D89" i="1"/>
  <c r="D80" i="1"/>
  <c r="D74" i="1"/>
  <c r="D67" i="1"/>
  <c r="D25" i="1"/>
  <c r="D34" i="1" s="1"/>
  <c r="D7" i="1"/>
  <c r="D176" i="1" l="1"/>
  <c r="D134" i="1"/>
  <c r="D183" i="1"/>
  <c r="D90" i="1"/>
</calcChain>
</file>

<file path=xl/sharedStrings.xml><?xml version="1.0" encoding="utf-8"?>
<sst xmlns="http://schemas.openxmlformats.org/spreadsheetml/2006/main" count="327" uniqueCount="173">
  <si>
    <t>011130 - Önkormányzatok és önkormányzati hivatalok jogalkotó és általános igazgatási tevékenysége</t>
  </si>
  <si>
    <t>Főkönyvi szám</t>
  </si>
  <si>
    <t>Főkönyvi szám név</t>
  </si>
  <si>
    <t>094082</t>
  </si>
  <si>
    <t>Kamatbevételek</t>
  </si>
  <si>
    <t>Bevétel összesen:</t>
  </si>
  <si>
    <t>051212</t>
  </si>
  <si>
    <t>Választott tisztségviselők juttatásai</t>
  </si>
  <si>
    <t>05212</t>
  </si>
  <si>
    <t>Szociális hozzájárulási adó</t>
  </si>
  <si>
    <t>Személyi juttatások és járulékok összesen:</t>
  </si>
  <si>
    <t>0532112</t>
  </si>
  <si>
    <t>Internet díj</t>
  </si>
  <si>
    <t>0532212</t>
  </si>
  <si>
    <t>Telefon, telefax, telex, mobíl díj</t>
  </si>
  <si>
    <t>0533112</t>
  </si>
  <si>
    <t>Villamos energia</t>
  </si>
  <si>
    <t>0533122</t>
  </si>
  <si>
    <t>Gázdíj</t>
  </si>
  <si>
    <t>0533132</t>
  </si>
  <si>
    <t>Víz- és csatornadíj</t>
  </si>
  <si>
    <t>053342</t>
  </si>
  <si>
    <t>Karbantartási, kisjavítási szolgáltatások</t>
  </si>
  <si>
    <t>053372</t>
  </si>
  <si>
    <t>Egyéb szolgáltatások (bankköltség)</t>
  </si>
  <si>
    <t>0533722</t>
  </si>
  <si>
    <t>Biztosítási díjak</t>
  </si>
  <si>
    <t>0533792</t>
  </si>
  <si>
    <t>Más egyéb szolgáltatások</t>
  </si>
  <si>
    <t>053512</t>
  </si>
  <si>
    <t>Működési célú előzetesen felszámított általános forgalmi adó</t>
  </si>
  <si>
    <t>053552</t>
  </si>
  <si>
    <t>Egyéb dologi kiadások</t>
  </si>
  <si>
    <t>0535542</t>
  </si>
  <si>
    <t>Adó-, vám-, illeték és más adójellegű befizetések, hozzájárulások</t>
  </si>
  <si>
    <t>Dologi kiadások összesen:</t>
  </si>
  <si>
    <t>05506072</t>
  </si>
  <si>
    <t>Egyéb működési célú támogatások államháztartáson belülre-helyi önk. és költségvetési sz. (Közös Hivatal fin.)</t>
  </si>
  <si>
    <t>05506082</t>
  </si>
  <si>
    <t>05512032</t>
  </si>
  <si>
    <t>Egyéb működési célú támogatások államháztartáson kívülre-egyéb civil szervezetek</t>
  </si>
  <si>
    <t>05512082</t>
  </si>
  <si>
    <t>Egyéb működési célú támogatások államháztartáson kívülre-egyéb vállalkozások</t>
  </si>
  <si>
    <t>Egyéb működési célú kiadások összesen:</t>
  </si>
  <si>
    <t>056412</t>
  </si>
  <si>
    <t>Beruházási kiadások összesen:</t>
  </si>
  <si>
    <t>Kiadás összesen:</t>
  </si>
  <si>
    <t>013320 - Köztemető-fenntartás és -működtetés</t>
  </si>
  <si>
    <t>053122</t>
  </si>
  <si>
    <t>Üzemeltetési anyagok beszerzése</t>
  </si>
  <si>
    <t>05712</t>
  </si>
  <si>
    <t>018010 - Önkormányzatok elszámolásai a központi költségvetéssel</t>
  </si>
  <si>
    <t>091112</t>
  </si>
  <si>
    <t>Helyi önkormányzatok működésének általános támogatása</t>
  </si>
  <si>
    <t>091132</t>
  </si>
  <si>
    <t>Települési önkormányzatok szociális, gyermekjóléti és gyermekétkeztetési feladatainak támogatása</t>
  </si>
  <si>
    <t>091142</t>
  </si>
  <si>
    <t>Települési önkormányzatok kulturális feladatainak támogatása</t>
  </si>
  <si>
    <t>0935412</t>
  </si>
  <si>
    <t>Belföldi gépjárművek adójának  a helyi önkormányzatot megillető része</t>
  </si>
  <si>
    <t>098142</t>
  </si>
  <si>
    <t>Államháztartáson belüli megelőlegezések</t>
  </si>
  <si>
    <t>0550212</t>
  </si>
  <si>
    <t xml:space="preserve">A helyi önkormányzatok előző évi elszámolásából származó kiadások </t>
  </si>
  <si>
    <t>059142</t>
  </si>
  <si>
    <t>Államháztartáson belüli megelőlegezések visszafizetése</t>
  </si>
  <si>
    <t>018030 - Támogatási célú finanszírozási műveletek</t>
  </si>
  <si>
    <t>091152</t>
  </si>
  <si>
    <t xml:space="preserve">Működési célú költségvetési támogatások és kiegészítő támogatások </t>
  </si>
  <si>
    <t>0981312</t>
  </si>
  <si>
    <t>Előző év költségvetési maradványának igénybevétele</t>
  </si>
  <si>
    <t>041236 - Országos közfoglalkoztatási mintaprogram</t>
  </si>
  <si>
    <t>0916012</t>
  </si>
  <si>
    <t>Egyéb működési célú támogatások bevételei államháztartáson belülről-központi költségvetési szervek</t>
  </si>
  <si>
    <t>051101142</t>
  </si>
  <si>
    <t>Közfoglalkoztatottak bére</t>
  </si>
  <si>
    <t>Dologi kiadások:</t>
  </si>
  <si>
    <t>Egyéb tárgyi eszközök beszerzése, létesítése</t>
  </si>
  <si>
    <t>Beruházási kiadások:</t>
  </si>
  <si>
    <t>045160 - Közutak, hidak, alagutak üzemeltetése, fenntartása</t>
  </si>
  <si>
    <t>05742</t>
  </si>
  <si>
    <t>Felújítási célú előzetesen felszámított általános forgalmi adó</t>
  </si>
  <si>
    <t>Felújítási kiadások:</t>
  </si>
  <si>
    <t>051030 - Nem veszélyes (települési) hulladék vegyes (ömlesztett) begyűjtése, szállítása, átrakása</t>
  </si>
  <si>
    <t>064010 - Közvilágítás</t>
  </si>
  <si>
    <t>066020 - Város-, községgazdálkodási egyéb szolgáltatások</t>
  </si>
  <si>
    <t>094022</t>
  </si>
  <si>
    <t>Szolgáltatások ellenértéke</t>
  </si>
  <si>
    <t>094042</t>
  </si>
  <si>
    <t>Tulajdonosi bevételek (Koncessziós díj)</t>
  </si>
  <si>
    <t>0531232</t>
  </si>
  <si>
    <t>Hajtó és kenőanyag</t>
  </si>
  <si>
    <t>0533742</t>
  </si>
  <si>
    <t>Szállítás</t>
  </si>
  <si>
    <t>082091 - Közművelődés – közösségi és társadalmi részvétel fejlesztése</t>
  </si>
  <si>
    <t>Üzemeltetési anyagok beszerzése (Rendezvények is itt szerepelnek)</t>
  </si>
  <si>
    <t>053322</t>
  </si>
  <si>
    <t>Vásárolt élelmezés</t>
  </si>
  <si>
    <t>104042 - Család- és Gyermekjóléti szolgáltatások</t>
  </si>
  <si>
    <t>Egyéb működési célú támogatások államháztartáson belülre-társulások és költségvetési szerveik</t>
  </si>
  <si>
    <t>107052 - Házi segítségnyújtás</t>
  </si>
  <si>
    <t>107055 - Falugondnoki, tanyagondnoki szolgáltatás</t>
  </si>
  <si>
    <t>05110112</t>
  </si>
  <si>
    <t>Köztisztviselők,közalkalmazottak bére</t>
  </si>
  <si>
    <t>05242</t>
  </si>
  <si>
    <t>Egészségügyi hozzájárulás</t>
  </si>
  <si>
    <t>05272</t>
  </si>
  <si>
    <t>Személyi jövedelemadó</t>
  </si>
  <si>
    <t>107060 - Egyéb szociális pénzbeli és természetbeni ellátások, támogatások</t>
  </si>
  <si>
    <t>0548812</t>
  </si>
  <si>
    <t>Önk. ált. saját hat. adott pügyi ellátás - Egyszeri települési támogatás</t>
  </si>
  <si>
    <t>0548822</t>
  </si>
  <si>
    <t>Önk. ált. saját hat. adott pügyi ellátás - Gyermek nevelését elősegítő települési támogatás</t>
  </si>
  <si>
    <t>0548832</t>
  </si>
  <si>
    <t>Önk. ált. saját hat. adott pügyi ellátás - Rendkívüli települési támogatás</t>
  </si>
  <si>
    <t>0548842</t>
  </si>
  <si>
    <t>Önk.által saját hat. adott pénzügyi ellátás - Temetési támogatás</t>
  </si>
  <si>
    <t>0548852</t>
  </si>
  <si>
    <t>Önk.által saját hat. adott pénzügyi ellátás - Mentesülés a köztemetés költségeinek megtérítése alól</t>
  </si>
  <si>
    <t>0548862</t>
  </si>
  <si>
    <t>Önk.által saját hat. adott pénzügyi ellátás - Bursa ösztöndíj önrész</t>
  </si>
  <si>
    <t>0548872</t>
  </si>
  <si>
    <t>Önk.által saját hat.adott pénzügyi ellátás - 80 évesek köszöntése</t>
  </si>
  <si>
    <t>0548882</t>
  </si>
  <si>
    <t>054892</t>
  </si>
  <si>
    <t>Önk.által saját hat.adott természetbeni ellátás - Karácsonyi támogatás</t>
  </si>
  <si>
    <t>900020 - Önkormányzatok funkcióira nem sorolható bevételei államháztartáson kívülről</t>
  </si>
  <si>
    <t>093412</t>
  </si>
  <si>
    <t>Építményadó</t>
  </si>
  <si>
    <t>093432</t>
  </si>
  <si>
    <t>Magánszemélyek kommunális adója</t>
  </si>
  <si>
    <t>093442</t>
  </si>
  <si>
    <t>Telekadó</t>
  </si>
  <si>
    <t>09351072</t>
  </si>
  <si>
    <t>Állandó jelleggel végzett iparűzési tevékenység után fizetett helyi adó</t>
  </si>
  <si>
    <t>09355022</t>
  </si>
  <si>
    <t>Talajterhelési díj</t>
  </si>
  <si>
    <t>0936162</t>
  </si>
  <si>
    <t>Egyéb közhatalmi bevétel</t>
  </si>
  <si>
    <t>0936172</t>
  </si>
  <si>
    <t>Késedelmi és önellenőrzési pótlék</t>
  </si>
  <si>
    <t>Ezen belül:A züldterület-gazdálkodással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</si>
  <si>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</si>
  <si>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</si>
  <si>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</si>
  <si>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</si>
  <si>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Lkaott külterülettel kapcsolatos feladatok támogatása</t>
  </si>
  <si>
    <t>Kiegészítő támogatás</t>
  </si>
  <si>
    <t>Ezen belül: a települési önkormányzatok szociális feladatainak egyéb támogatása</t>
  </si>
  <si>
    <t>Falugondnoki szolgáltatás támogatása</t>
  </si>
  <si>
    <t>3. melléklet</t>
  </si>
  <si>
    <t>Cofog szerinti feladatellátás</t>
  </si>
  <si>
    <t>2017.terv</t>
  </si>
  <si>
    <t>Rászoruló gyermekek szünidei étkeztetésének támogatása</t>
  </si>
  <si>
    <t>0 51223</t>
  </si>
  <si>
    <t>Megbízási díj (honlapszerkesztés)</t>
  </si>
  <si>
    <t>0 53122</t>
  </si>
  <si>
    <t>Egyéb működési célú támogatások államháztartáson belülre-társulások és költségvetési sz. (Orvosi ügyelet, Tagdíj, Belső ellenőrzés, Mecsek Dráva)</t>
  </si>
  <si>
    <t>2017.02.28.-ig 2 fő</t>
  </si>
  <si>
    <t>0 533312</t>
  </si>
  <si>
    <t>Bérleti és lízingdíjak</t>
  </si>
  <si>
    <t>104037 - Intézményen kívüli gyermekétkeztetés</t>
  </si>
  <si>
    <t>Szállítási szolgáltatás</t>
  </si>
  <si>
    <t>Béren kívüli juttatások</t>
  </si>
  <si>
    <t>0 51107</t>
  </si>
  <si>
    <t>Önk.által saját hat.adott pénzügyi ellátás - Középiskolások tanulmányainak támogatása, Tanévkezdési támogatás</t>
  </si>
  <si>
    <t>900010 - Központi költségvetés funkcióira nem sorolható bevételei államháztartáson kívülről</t>
  </si>
  <si>
    <t>Felújítási kiadások (Ravatalozó, kerítés)</t>
  </si>
  <si>
    <t>Felújítási kiadások (kerítés)</t>
  </si>
  <si>
    <t>0 5712</t>
  </si>
  <si>
    <t>Felújítási kiadások (út)</t>
  </si>
  <si>
    <t>Felújítási kiadások (nyílászáró csere)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</si>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</sst>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  <font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0" borderId="0" xfId="0" applyFont="1"/>
    <xf numFmtId="0" fontId="1" fillId="2" borderId="1" xfId="0" applyFont="1" applyFill="1" applyBorder="1" applyAlignment="1" applyProtection="1">
      <alignment horizontal="center" vertical="center" wrapText="1" readingOrder="1"/>
      <protection locked="0"/>
    </xf>
    <xf numFmtId="3" fontId="1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 readingOrder="1"/>
    </xf>
    <xf numFmtId="0" fontId="4" fillId="0" borderId="1" xfId="0" applyFont="1" applyBorder="1" applyAlignment="1" applyProtection="1">
      <alignment vertical="center" wrapText="1" readingOrder="1"/>
      <protection locked="0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3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wrapText="1" readingOrder="1"/>
      <protection locked="0"/>
    </xf>
    <xf numFmtId="3" fontId="5" fillId="0" borderId="1" xfId="0" applyNumberFormat="1" applyFont="1" applyBorder="1" applyAlignment="1" applyProtection="1">
      <alignment horizontal="center" vertical="center" wrapText="1"/>
      <protection locked="0"/>
    </xf>
    <xf numFmtId="3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 readingOrder="1"/>
      <protection locked="0"/>
    </xf>
    <xf numFmtId="0" fontId="6" fillId="0" borderId="0" xfId="0" applyFont="1" applyBorder="1" applyAlignment="1" applyProtection="1">
      <alignment horizontal="center" vertical="top" wrapText="1"/>
      <protection locked="0"/>
    </xf>
    <xf numFmtId="3" fontId="5" fillId="0" borderId="0" xfId="0" applyNumberFormat="1" applyFont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 applyProtection="1">
      <alignment vertical="center" wrapText="1" readingOrder="1"/>
      <protection locked="0"/>
    </xf>
    <xf numFmtId="49" fontId="4" fillId="0" borderId="4" xfId="0" applyNumberFormat="1" applyFont="1" applyBorder="1" applyAlignment="1" applyProtection="1">
      <alignment vertical="center" wrapText="1" readingOrder="1"/>
      <protection locked="0"/>
    </xf>
    <xf numFmtId="0" fontId="1" fillId="0" borderId="0" xfId="0" applyFont="1" applyBorder="1" applyAlignment="1" applyProtection="1">
      <alignment vertical="center" wrapText="1" readingOrder="1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3" fontId="1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 readingOrder="1"/>
      <protection locked="0"/>
    </xf>
    <xf numFmtId="0" fontId="5" fillId="0" borderId="0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/>
    <xf numFmtId="0" fontId="2" fillId="0" borderId="0" xfId="0" applyFont="1"/>
    <xf numFmtId="3" fontId="2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 applyProtection="1">
      <alignment vertical="center" wrapText="1" readingOrder="1"/>
      <protection locked="0"/>
    </xf>
    <xf numFmtId="0" fontId="4" fillId="0" borderId="9" xfId="0" applyFont="1" applyBorder="1" applyAlignment="1" applyProtection="1">
      <alignment vertical="center" wrapText="1" readingOrder="1"/>
      <protection locked="0"/>
    </xf>
    <xf numFmtId="0" fontId="1" fillId="2" borderId="5" xfId="0" applyFont="1" applyFill="1" applyBorder="1" applyAlignment="1" applyProtection="1">
      <alignment horizontal="center" vertical="center" wrapText="1" readingOrder="1"/>
      <protection locked="0"/>
    </xf>
    <xf numFmtId="0" fontId="4" fillId="0" borderId="5" xfId="0" applyFont="1" applyBorder="1" applyAlignment="1" applyProtection="1">
      <alignment vertical="center" wrapText="1" readingOrder="1"/>
      <protection locked="0"/>
    </xf>
    <xf numFmtId="0" fontId="4" fillId="0" borderId="1" xfId="0" applyFont="1" applyBorder="1" applyAlignment="1" applyProtection="1">
      <alignment horizontal="right" vertical="center" wrapText="1" readingOrder="1"/>
      <protection locked="0"/>
    </xf>
    <xf numFmtId="3" fontId="4" fillId="0" borderId="1" xfId="0" applyNumberFormat="1" applyFont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2" xfId="0" applyFont="1" applyFill="1" applyBorder="1" applyAlignment="1" applyProtection="1">
      <alignment horizontal="center" vertical="center" wrapText="1" readingOrder="1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2" borderId="4" xfId="0" applyFont="1" applyFill="1" applyBorder="1" applyAlignment="1" applyProtection="1">
      <alignment horizontal="center" vertical="center" wrapText="1" readingOrder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3" fontId="5" fillId="5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Fill="1" applyBorder="1" applyAlignment="1">
      <alignment horizontal="center" vertical="center"/>
    </xf>
    <xf numFmtId="0" fontId="5" fillId="4" borderId="8" xfId="0" applyFont="1" applyFill="1" applyBorder="1" applyAlignment="1" applyProtection="1">
      <alignment horizontal="center" vertical="center" wrapText="1" readingOrder="1"/>
      <protection locked="0"/>
    </xf>
    <xf numFmtId="0" fontId="6" fillId="4" borderId="1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Alignment="1">
      <alignment horizontal="center"/>
    </xf>
    <xf numFmtId="0" fontId="5" fillId="4" borderId="4" xfId="0" applyFont="1" applyFill="1" applyBorder="1" applyAlignment="1" applyProtection="1">
      <alignment horizontal="center" vertical="center" wrapText="1" readingOrder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 applyProtection="1">
      <alignment horizontal="center" vertical="center" wrapText="1" readingOrder="1"/>
      <protection locked="0"/>
    </xf>
    <xf numFmtId="0" fontId="2" fillId="0" borderId="0" xfId="0" applyFont="1" applyFill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0" fontId="5" fillId="4" borderId="1" xfId="0" applyFont="1" applyFill="1" applyBorder="1" applyAlignment="1" applyProtection="1">
      <alignment horizontal="center" vertical="center" wrapText="1" readingOrder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5" fillId="3" borderId="5" xfId="0" applyFont="1" applyFill="1" applyBorder="1" applyAlignment="1" applyProtection="1">
      <alignment horizontal="center" vertical="center" wrapText="1" readingOrder="1"/>
      <protection locked="0"/>
    </xf>
    <xf numFmtId="0" fontId="5" fillId="3" borderId="6" xfId="0" applyFont="1" applyFill="1" applyBorder="1" applyAlignment="1" applyProtection="1">
      <alignment horizontal="center" vertical="center" wrapText="1" readingOrder="1"/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Fill="1" applyBorder="1" applyAlignment="1" applyProtection="1">
      <alignment horizontal="center" vertical="center" wrapText="1" readingOrder="1"/>
      <protection locked="0"/>
    </xf>
    <xf numFmtId="0" fontId="2" fillId="0" borderId="7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 wrapText="1" readingOrder="1"/>
      <protection locked="0"/>
    </xf>
    <xf numFmtId="0" fontId="5" fillId="3" borderId="3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Border="1" applyAlignment="1" applyProtection="1">
      <alignment horizontal="center" vertical="center" wrapText="1" readingOrder="1"/>
      <protection locked="0"/>
    </xf>
    <xf numFmtId="0" fontId="2" fillId="0" borderId="0" xfId="0" applyFont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17"/>
  <sheetViews>
    <sheetView showGridLines="0" tabSelected="1" zoomScale="120" zoomScaleNormal="120" workbookViewId="0">
      <pane ySplit="2" topLeftCell="A24" activePane="bottomLeft" state="frozenSplit"/>
      <selection pane="bottomLeft" activeCell="C26" sqref="C26"/>
    </sheetView>
  </sheetViews>
  <sheetFormatPr defaultColWidth="10.85546875" defaultRowHeight="20.100000000000001" customHeight="1" x14ac:dyDescent="0.25"/>
  <cols>
    <col min="1" max="1" width="9.140625" style="1" customWidth="1"/>
    <col min="2" max="2" width="13.140625" style="25" customWidth="1"/>
    <col min="3" max="3" width="46.140625" style="25" customWidth="1"/>
    <col min="4" max="4" width="21.7109375" style="26" customWidth="1"/>
    <col min="5" max="16384" width="10.85546875" style="1"/>
  </cols>
  <sheetData>
    <row r="1" spans="2:4" ht="20.100000000000001" customHeight="1" x14ac:dyDescent="0.25">
      <c r="B1" s="48" t="s">
        <v>150</v>
      </c>
      <c r="C1" s="48"/>
      <c r="D1" s="48"/>
    </row>
    <row r="2" spans="2:4" ht="20.100000000000001" customHeight="1" x14ac:dyDescent="0.25">
      <c r="B2" s="48" t="s">
        <v>172</v>
      </c>
      <c r="C2" s="48"/>
      <c r="D2" s="48"/>
    </row>
    <row r="3" spans="2:4" ht="20.100000000000001" customHeight="1" x14ac:dyDescent="0.2">
      <c r="B3" s="43" t="s">
        <v>151</v>
      </c>
      <c r="C3" s="43"/>
      <c r="D3" s="43"/>
    </row>
    <row r="4" spans="2:4" s="24" customFormat="1" ht="42.75" customHeight="1" x14ac:dyDescent="0.2">
      <c r="B4" s="44" t="s">
        <v>0</v>
      </c>
      <c r="C4" s="45"/>
      <c r="D4" s="45"/>
    </row>
    <row r="5" spans="2:4" s="4" customFormat="1" ht="27" customHeight="1" x14ac:dyDescent="0.2">
      <c r="B5" s="2" t="s">
        <v>1</v>
      </c>
      <c r="C5" s="2" t="s">
        <v>2</v>
      </c>
      <c r="D5" s="3" t="s">
        <v>152</v>
      </c>
    </row>
    <row r="6" spans="2:4" ht="20.100000000000001" customHeight="1" x14ac:dyDescent="0.2">
      <c r="B6" s="5" t="s">
        <v>3</v>
      </c>
      <c r="C6" s="5" t="s">
        <v>4</v>
      </c>
      <c r="D6" s="6">
        <v>35</v>
      </c>
    </row>
    <row r="7" spans="2:4" ht="16.5" customHeight="1" x14ac:dyDescent="0.2">
      <c r="B7" s="53" t="s">
        <v>5</v>
      </c>
      <c r="C7" s="58"/>
      <c r="D7" s="7">
        <f>SUM(D6:D6)</f>
        <v>35</v>
      </c>
    </row>
    <row r="8" spans="2:4" ht="21" customHeight="1" x14ac:dyDescent="0.2">
      <c r="B8" s="39" t="s">
        <v>154</v>
      </c>
      <c r="C8" s="40" t="s">
        <v>155</v>
      </c>
      <c r="D8" s="38">
        <f>240</f>
        <v>240</v>
      </c>
    </row>
    <row r="9" spans="2:4" ht="20.100000000000001" customHeight="1" x14ac:dyDescent="0.2">
      <c r="B9" s="5" t="s">
        <v>6</v>
      </c>
      <c r="C9" s="5" t="s">
        <v>7</v>
      </c>
      <c r="D9" s="6">
        <f>126+1892+253+330</f>
        <v>2601</v>
      </c>
    </row>
    <row r="10" spans="2:4" ht="20.100000000000001" customHeight="1" x14ac:dyDescent="0.2">
      <c r="B10" s="5" t="s">
        <v>8</v>
      </c>
      <c r="C10" s="5" t="s">
        <v>9</v>
      </c>
      <c r="D10" s="6">
        <f>33+416+56+73+5+48</f>
        <v>631</v>
      </c>
    </row>
    <row r="11" spans="2:4" ht="15.75" customHeight="1" x14ac:dyDescent="0.2">
      <c r="B11" s="61" t="s">
        <v>10</v>
      </c>
      <c r="C11" s="62"/>
      <c r="D11" s="7">
        <f>SUM(D8:D10)</f>
        <v>3472</v>
      </c>
    </row>
    <row r="12" spans="2:4" ht="20.100000000000001" customHeight="1" x14ac:dyDescent="0.2">
      <c r="B12" s="5" t="s">
        <v>156</v>
      </c>
      <c r="C12" s="5" t="s">
        <v>49</v>
      </c>
      <c r="D12" s="6">
        <v>100</v>
      </c>
    </row>
    <row r="13" spans="2:4" ht="20.100000000000001" customHeight="1" x14ac:dyDescent="0.2">
      <c r="B13" s="5" t="s">
        <v>11</v>
      </c>
      <c r="C13" s="5" t="s">
        <v>12</v>
      </c>
      <c r="D13" s="6">
        <v>108</v>
      </c>
    </row>
    <row r="14" spans="2:4" ht="20.100000000000001" customHeight="1" x14ac:dyDescent="0.2">
      <c r="B14" s="5" t="s">
        <v>13</v>
      </c>
      <c r="C14" s="5" t="s">
        <v>14</v>
      </c>
      <c r="D14" s="6">
        <v>60</v>
      </c>
    </row>
    <row r="15" spans="2:4" ht="20.100000000000001" customHeight="1" x14ac:dyDescent="0.2">
      <c r="B15" s="5" t="s">
        <v>15</v>
      </c>
      <c r="C15" s="5" t="s">
        <v>16</v>
      </c>
      <c r="D15" s="6">
        <v>40</v>
      </c>
    </row>
    <row r="16" spans="2:4" ht="20.100000000000001" customHeight="1" x14ac:dyDescent="0.2">
      <c r="B16" s="5" t="s">
        <v>17</v>
      </c>
      <c r="C16" s="5" t="s">
        <v>18</v>
      </c>
      <c r="D16" s="6">
        <v>500</v>
      </c>
    </row>
    <row r="17" spans="2:4" ht="20.100000000000001" customHeight="1" x14ac:dyDescent="0.2">
      <c r="B17" s="5" t="s">
        <v>19</v>
      </c>
      <c r="C17" s="5" t="s">
        <v>20</v>
      </c>
      <c r="D17" s="6">
        <v>20</v>
      </c>
    </row>
    <row r="18" spans="2:4" ht="20.100000000000001" customHeight="1" x14ac:dyDescent="0.2">
      <c r="B18" s="5" t="s">
        <v>21</v>
      </c>
      <c r="C18" s="5" t="s">
        <v>22</v>
      </c>
      <c r="D18" s="38">
        <v>100</v>
      </c>
    </row>
    <row r="19" spans="2:4" ht="20.100000000000001" customHeight="1" x14ac:dyDescent="0.2">
      <c r="B19" s="5" t="s">
        <v>23</v>
      </c>
      <c r="C19" s="5" t="s">
        <v>24</v>
      </c>
      <c r="D19" s="6">
        <v>500</v>
      </c>
    </row>
    <row r="20" spans="2:4" ht="20.100000000000001" customHeight="1" x14ac:dyDescent="0.2">
      <c r="B20" s="5" t="s">
        <v>25</v>
      </c>
      <c r="C20" s="5" t="s">
        <v>26</v>
      </c>
      <c r="D20" s="6">
        <v>50</v>
      </c>
    </row>
    <row r="21" spans="2:4" ht="20.100000000000001" customHeight="1" x14ac:dyDescent="0.2">
      <c r="B21" s="5" t="s">
        <v>27</v>
      </c>
      <c r="C21" s="5" t="s">
        <v>28</v>
      </c>
      <c r="D21" s="6">
        <v>300</v>
      </c>
    </row>
    <row r="22" spans="2:4" ht="32.25" customHeight="1" x14ac:dyDescent="0.2">
      <c r="B22" s="5" t="s">
        <v>29</v>
      </c>
      <c r="C22" s="5" t="s">
        <v>30</v>
      </c>
      <c r="D22" s="38">
        <v>386</v>
      </c>
    </row>
    <row r="23" spans="2:4" ht="20.100000000000001" customHeight="1" x14ac:dyDescent="0.2">
      <c r="B23" s="5" t="s">
        <v>31</v>
      </c>
      <c r="C23" s="5" t="s">
        <v>32</v>
      </c>
      <c r="D23" s="6">
        <v>200</v>
      </c>
    </row>
    <row r="24" spans="2:4" ht="29.25" customHeight="1" x14ac:dyDescent="0.2">
      <c r="B24" s="5" t="s">
        <v>33</v>
      </c>
      <c r="C24" s="5" t="s">
        <v>34</v>
      </c>
      <c r="D24" s="6">
        <v>60</v>
      </c>
    </row>
    <row r="25" spans="2:4" ht="19.5" customHeight="1" x14ac:dyDescent="0.2">
      <c r="B25" s="61" t="s">
        <v>35</v>
      </c>
      <c r="C25" s="62"/>
      <c r="D25" s="7">
        <f>SUM(D12:D24)</f>
        <v>2424</v>
      </c>
    </row>
    <row r="26" spans="2:4" ht="30.75" customHeight="1" x14ac:dyDescent="0.2">
      <c r="B26" s="5" t="s">
        <v>36</v>
      </c>
      <c r="C26" s="8" t="s">
        <v>37</v>
      </c>
      <c r="D26" s="6">
        <f>1005</f>
        <v>1005</v>
      </c>
    </row>
    <row r="27" spans="2:4" ht="36.75" customHeight="1" x14ac:dyDescent="0.2">
      <c r="B27" s="5" t="s">
        <v>38</v>
      </c>
      <c r="C27" s="8" t="s">
        <v>157</v>
      </c>
      <c r="D27" s="6">
        <f>228+13+239</f>
        <v>480</v>
      </c>
    </row>
    <row r="28" spans="2:4" ht="27.75" customHeight="1" x14ac:dyDescent="0.2">
      <c r="B28" s="5" t="s">
        <v>39</v>
      </c>
      <c r="C28" s="8" t="s">
        <v>40</v>
      </c>
      <c r="D28" s="6">
        <v>100</v>
      </c>
    </row>
    <row r="29" spans="2:4" ht="27" customHeight="1" x14ac:dyDescent="0.2">
      <c r="B29" s="5" t="s">
        <v>41</v>
      </c>
      <c r="C29" s="8" t="s">
        <v>42</v>
      </c>
      <c r="D29" s="6">
        <v>160</v>
      </c>
    </row>
    <row r="30" spans="2:4" ht="27" customHeight="1" x14ac:dyDescent="0.2">
      <c r="B30" s="61" t="s">
        <v>43</v>
      </c>
      <c r="C30" s="62"/>
      <c r="D30" s="7">
        <f>SUM(D26:D29)</f>
        <v>1745</v>
      </c>
    </row>
    <row r="31" spans="2:4" ht="18" customHeight="1" x14ac:dyDescent="0.2">
      <c r="B31" s="5" t="s">
        <v>169</v>
      </c>
      <c r="C31" s="5" t="s">
        <v>168</v>
      </c>
      <c r="D31" s="6">
        <v>551</v>
      </c>
    </row>
    <row r="32" spans="2:4" ht="30" customHeight="1" x14ac:dyDescent="0.2">
      <c r="B32" s="5" t="s">
        <v>80</v>
      </c>
      <c r="C32" s="5" t="s">
        <v>81</v>
      </c>
      <c r="D32" s="6">
        <v>149</v>
      </c>
    </row>
    <row r="33" spans="2:4" ht="19.5" customHeight="1" x14ac:dyDescent="0.2">
      <c r="B33" s="61" t="s">
        <v>45</v>
      </c>
      <c r="C33" s="62"/>
      <c r="D33" s="7">
        <f>SUM(D31:D32)</f>
        <v>700</v>
      </c>
    </row>
    <row r="34" spans="2:4" ht="20.100000000000001" customHeight="1" x14ac:dyDescent="0.2">
      <c r="B34" s="54" t="s">
        <v>46</v>
      </c>
      <c r="C34" s="55"/>
      <c r="D34" s="10">
        <f>SUM(D33,D30,D25,D11)</f>
        <v>8341</v>
      </c>
    </row>
    <row r="35" spans="2:4" ht="20.100000000000001" customHeight="1" x14ac:dyDescent="0.2">
      <c r="B35" s="11"/>
      <c r="C35" s="12"/>
      <c r="D35" s="13"/>
    </row>
    <row r="36" spans="2:4" ht="20.100000000000001" customHeight="1" x14ac:dyDescent="0.2">
      <c r="B36" s="63" t="s">
        <v>47</v>
      </c>
      <c r="C36" s="64"/>
      <c r="D36" s="64"/>
    </row>
    <row r="37" spans="2:4" ht="30.75" customHeight="1" x14ac:dyDescent="0.2">
      <c r="B37" s="2" t="s">
        <v>1</v>
      </c>
      <c r="C37" s="2" t="s">
        <v>2</v>
      </c>
      <c r="D37" s="3" t="s">
        <v>152</v>
      </c>
    </row>
    <row r="38" spans="2:4" ht="20.100000000000001" customHeight="1" x14ac:dyDescent="0.2">
      <c r="B38" s="5" t="s">
        <v>48</v>
      </c>
      <c r="C38" s="5" t="s">
        <v>49</v>
      </c>
      <c r="D38" s="6">
        <v>250</v>
      </c>
    </row>
    <row r="39" spans="2:4" ht="20.100000000000001" customHeight="1" x14ac:dyDescent="0.2">
      <c r="B39" s="5" t="s">
        <v>15</v>
      </c>
      <c r="C39" s="5" t="s">
        <v>16</v>
      </c>
      <c r="D39" s="6">
        <v>5</v>
      </c>
    </row>
    <row r="40" spans="2:4" ht="20.100000000000001" customHeight="1" x14ac:dyDescent="0.2">
      <c r="B40" s="5" t="s">
        <v>19</v>
      </c>
      <c r="C40" s="5" t="s">
        <v>20</v>
      </c>
      <c r="D40" s="6">
        <v>10</v>
      </c>
    </row>
    <row r="41" spans="2:4" ht="32.25" customHeight="1" x14ac:dyDescent="0.2">
      <c r="B41" s="5" t="s">
        <v>29</v>
      </c>
      <c r="C41" s="5" t="s">
        <v>30</v>
      </c>
      <c r="D41" s="6">
        <v>75</v>
      </c>
    </row>
    <row r="42" spans="2:4" ht="20.100000000000001" customHeight="1" x14ac:dyDescent="0.2">
      <c r="B42" s="27" t="s">
        <v>50</v>
      </c>
      <c r="C42" s="5" t="s">
        <v>167</v>
      </c>
      <c r="D42" s="38">
        <v>1024</v>
      </c>
    </row>
    <row r="43" spans="2:4" ht="30.75" customHeight="1" x14ac:dyDescent="0.2">
      <c r="B43" s="5" t="s">
        <v>80</v>
      </c>
      <c r="C43" s="5" t="s">
        <v>81</v>
      </c>
      <c r="D43" s="38">
        <f>D42*0.27</f>
        <v>276.48</v>
      </c>
    </row>
    <row r="44" spans="2:4" ht="20.100000000000001" customHeight="1" x14ac:dyDescent="0.2">
      <c r="B44" s="54" t="s">
        <v>46</v>
      </c>
      <c r="C44" s="55"/>
      <c r="D44" s="10">
        <f>SUM(D38:D43)</f>
        <v>1640.48</v>
      </c>
    </row>
    <row r="45" spans="2:4" ht="20.100000000000001" customHeight="1" x14ac:dyDescent="0.2">
      <c r="B45" s="17"/>
      <c r="C45" s="18"/>
      <c r="D45" s="19"/>
    </row>
    <row r="46" spans="2:4" ht="20.100000000000001" customHeight="1" x14ac:dyDescent="0.2">
      <c r="B46" s="17"/>
      <c r="C46" s="18"/>
      <c r="D46" s="19"/>
    </row>
    <row r="47" spans="2:4" s="24" customFormat="1" ht="20.100000000000001" customHeight="1" x14ac:dyDescent="0.2">
      <c r="B47" s="51" t="s">
        <v>51</v>
      </c>
      <c r="C47" s="52"/>
      <c r="D47" s="52"/>
    </row>
    <row r="48" spans="2:4" ht="30.75" customHeight="1" x14ac:dyDescent="0.2">
      <c r="B48" s="2" t="s">
        <v>1</v>
      </c>
      <c r="C48" s="2" t="s">
        <v>2</v>
      </c>
      <c r="D48" s="3" t="s">
        <v>152</v>
      </c>
    </row>
    <row r="49" spans="2:4" ht="27.95" customHeight="1" x14ac:dyDescent="0.2">
      <c r="B49" s="5" t="s">
        <v>52</v>
      </c>
      <c r="C49" s="5" t="s">
        <v>53</v>
      </c>
      <c r="D49" s="6">
        <f>SUM(D50:D56)</f>
        <v>11099</v>
      </c>
    </row>
    <row r="50" spans="2:4" ht="27.95" customHeight="1" x14ac:dyDescent="0.2">
      <c r="B50" s="5"/>
      <c r="C50" s="31" t="s">
        <v>141</v>
      </c>
      <c r="D50" s="32">
        <v>1389</v>
      </c>
    </row>
    <row r="51" spans="2:4" ht="18.75" customHeight="1" x14ac:dyDescent="0.2">
      <c r="B51" s="5"/>
      <c r="C51" s="31" t="s">
        <v>142</v>
      </c>
      <c r="D51" s="32">
        <v>992</v>
      </c>
    </row>
    <row r="52" spans="2:4" ht="26.25" customHeight="1" x14ac:dyDescent="0.2">
      <c r="B52" s="5"/>
      <c r="C52" s="31" t="s">
        <v>143</v>
      </c>
      <c r="D52" s="32">
        <v>296</v>
      </c>
    </row>
    <row r="53" spans="2:4" ht="18.75" customHeight="1" x14ac:dyDescent="0.2">
      <c r="B53" s="5"/>
      <c r="C53" s="31" t="s">
        <v>144</v>
      </c>
      <c r="D53" s="32">
        <v>479</v>
      </c>
    </row>
    <row r="54" spans="2:4" ht="18.75" customHeight="1" x14ac:dyDescent="0.2">
      <c r="B54" s="5"/>
      <c r="C54" s="31" t="s">
        <v>145</v>
      </c>
      <c r="D54" s="32">
        <v>5000</v>
      </c>
    </row>
    <row r="55" spans="2:4" ht="18.75" customHeight="1" x14ac:dyDescent="0.2">
      <c r="B55" s="5"/>
      <c r="C55" s="31" t="s">
        <v>146</v>
      </c>
      <c r="D55" s="32">
        <v>5</v>
      </c>
    </row>
    <row r="56" spans="2:4" ht="18.75" customHeight="1" x14ac:dyDescent="0.2">
      <c r="B56" s="5"/>
      <c r="C56" s="31" t="s">
        <v>147</v>
      </c>
      <c r="D56" s="32">
        <v>2938</v>
      </c>
    </row>
    <row r="57" spans="2:4" ht="27.95" customHeight="1" x14ac:dyDescent="0.2">
      <c r="B57" s="5" t="s">
        <v>54</v>
      </c>
      <c r="C57" s="5" t="s">
        <v>55</v>
      </c>
      <c r="D57" s="6">
        <f>SUM(D58:D60)</f>
        <v>5664</v>
      </c>
    </row>
    <row r="58" spans="2:4" ht="27.95" customHeight="1" x14ac:dyDescent="0.2">
      <c r="B58" s="5"/>
      <c r="C58" s="31" t="s">
        <v>148</v>
      </c>
      <c r="D58" s="32">
        <v>2815</v>
      </c>
    </row>
    <row r="59" spans="2:4" ht="18.75" customHeight="1" x14ac:dyDescent="0.2">
      <c r="B59" s="5"/>
      <c r="C59" s="31" t="s">
        <v>149</v>
      </c>
      <c r="D59" s="32">
        <v>2500</v>
      </c>
    </row>
    <row r="60" spans="2:4" ht="30.75" customHeight="1" x14ac:dyDescent="0.2">
      <c r="B60" s="5"/>
      <c r="C60" s="31" t="s">
        <v>153</v>
      </c>
      <c r="D60" s="32">
        <v>349</v>
      </c>
    </row>
    <row r="61" spans="2:4" ht="27.95" customHeight="1" x14ac:dyDescent="0.2">
      <c r="B61" s="5" t="s">
        <v>56</v>
      </c>
      <c r="C61" s="5" t="s">
        <v>57</v>
      </c>
      <c r="D61" s="6">
        <v>1200</v>
      </c>
    </row>
    <row r="62" spans="2:4" ht="27.95" customHeight="1" x14ac:dyDescent="0.2">
      <c r="B62" s="5" t="s">
        <v>58</v>
      </c>
      <c r="C62" s="5" t="s">
        <v>59</v>
      </c>
      <c r="D62" s="6">
        <v>500</v>
      </c>
    </row>
    <row r="63" spans="2:4" ht="27.95" customHeight="1" x14ac:dyDescent="0.2">
      <c r="B63" s="5" t="s">
        <v>60</v>
      </c>
      <c r="C63" s="5" t="s">
        <v>61</v>
      </c>
      <c r="D63" s="6">
        <v>0</v>
      </c>
    </row>
    <row r="64" spans="2:4" ht="27.75" customHeight="1" x14ac:dyDescent="0.2">
      <c r="B64" s="53" t="s">
        <v>5</v>
      </c>
      <c r="C64" s="58"/>
      <c r="D64" s="7">
        <f>SUM(D49+D57+D61+D62+D63)</f>
        <v>18463</v>
      </c>
    </row>
    <row r="65" spans="2:4" ht="27.95" customHeight="1" x14ac:dyDescent="0.2">
      <c r="B65" s="5" t="s">
        <v>62</v>
      </c>
      <c r="C65" s="5" t="s">
        <v>63</v>
      </c>
      <c r="D65" s="6">
        <v>0</v>
      </c>
    </row>
    <row r="66" spans="2:4" ht="27.95" customHeight="1" x14ac:dyDescent="0.2">
      <c r="B66" s="5" t="s">
        <v>64</v>
      </c>
      <c r="C66" s="5" t="s">
        <v>65</v>
      </c>
      <c r="D66" s="6">
        <v>0</v>
      </c>
    </row>
    <row r="67" spans="2:4" ht="21.75" customHeight="1" x14ac:dyDescent="0.2">
      <c r="B67" s="54" t="s">
        <v>46</v>
      </c>
      <c r="C67" s="55"/>
      <c r="D67" s="10">
        <f>SUM(D65:D66)</f>
        <v>0</v>
      </c>
    </row>
    <row r="68" spans="2:4" ht="20.100000000000001" customHeight="1" x14ac:dyDescent="0.2">
      <c r="B68" s="11"/>
      <c r="C68" s="12"/>
      <c r="D68" s="13"/>
    </row>
    <row r="69" spans="2:4" ht="20.100000000000001" customHeight="1" x14ac:dyDescent="0.2">
      <c r="B69" s="11"/>
      <c r="C69" s="12"/>
      <c r="D69" s="13"/>
    </row>
    <row r="70" spans="2:4" ht="27.75" customHeight="1" x14ac:dyDescent="0.2">
      <c r="B70" s="42" t="s">
        <v>66</v>
      </c>
      <c r="C70" s="43"/>
      <c r="D70" s="43"/>
    </row>
    <row r="71" spans="2:4" ht="30.75" customHeight="1" x14ac:dyDescent="0.2">
      <c r="B71" s="2" t="s">
        <v>1</v>
      </c>
      <c r="C71" s="2" t="s">
        <v>2</v>
      </c>
      <c r="D71" s="3" t="s">
        <v>152</v>
      </c>
    </row>
    <row r="72" spans="2:4" ht="34.5" customHeight="1" x14ac:dyDescent="0.2">
      <c r="B72" s="5" t="s">
        <v>67</v>
      </c>
      <c r="C72" s="5" t="s">
        <v>68</v>
      </c>
      <c r="D72" s="6">
        <v>0</v>
      </c>
    </row>
    <row r="73" spans="2:4" ht="20.100000000000001" customHeight="1" x14ac:dyDescent="0.2">
      <c r="B73" s="5" t="s">
        <v>69</v>
      </c>
      <c r="C73" s="5" t="s">
        <v>70</v>
      </c>
      <c r="D73" s="6">
        <v>0</v>
      </c>
    </row>
    <row r="74" spans="2:4" ht="20.100000000000001" customHeight="1" x14ac:dyDescent="0.2">
      <c r="B74" s="54" t="s">
        <v>5</v>
      </c>
      <c r="C74" s="55"/>
      <c r="D74" s="10">
        <f>SUM(D72:D73)</f>
        <v>0</v>
      </c>
    </row>
    <row r="75" spans="2:4" ht="20.100000000000001" customHeight="1" x14ac:dyDescent="0.2">
      <c r="B75" s="11"/>
      <c r="C75" s="12"/>
      <c r="D75" s="13"/>
    </row>
    <row r="76" spans="2:4" ht="20.100000000000001" customHeight="1" x14ac:dyDescent="0.2">
      <c r="B76" s="63" t="s">
        <v>71</v>
      </c>
      <c r="C76" s="64"/>
      <c r="D76" s="64"/>
    </row>
    <row r="77" spans="2:4" s="24" customFormat="1" ht="20.100000000000001" customHeight="1" x14ac:dyDescent="0.2">
      <c r="B77" s="65" t="s">
        <v>158</v>
      </c>
      <c r="C77" s="65"/>
      <c r="D77" s="65"/>
    </row>
    <row r="78" spans="2:4" ht="30.75" customHeight="1" x14ac:dyDescent="0.2">
      <c r="B78" s="2" t="s">
        <v>1</v>
      </c>
      <c r="C78" s="2" t="s">
        <v>2</v>
      </c>
      <c r="D78" s="3" t="s">
        <v>152</v>
      </c>
    </row>
    <row r="79" spans="2:4" ht="45" customHeight="1" x14ac:dyDescent="0.2">
      <c r="B79" s="5" t="s">
        <v>72</v>
      </c>
      <c r="C79" s="5" t="s">
        <v>73</v>
      </c>
      <c r="D79" s="6">
        <v>577</v>
      </c>
    </row>
    <row r="80" spans="2:4" ht="20.100000000000001" customHeight="1" x14ac:dyDescent="0.2">
      <c r="B80" s="53" t="s">
        <v>5</v>
      </c>
      <c r="C80" s="58"/>
      <c r="D80" s="7">
        <f>SUM(D79)</f>
        <v>577</v>
      </c>
    </row>
    <row r="81" spans="2:6" ht="20.100000000000001" customHeight="1" x14ac:dyDescent="0.2">
      <c r="B81" s="5" t="s">
        <v>74</v>
      </c>
      <c r="C81" s="5" t="s">
        <v>75</v>
      </c>
      <c r="D81" s="6">
        <f>158+326</f>
        <v>484</v>
      </c>
    </row>
    <row r="82" spans="2:6" ht="20.100000000000001" customHeight="1" x14ac:dyDescent="0.2">
      <c r="B82" s="5" t="s">
        <v>8</v>
      </c>
      <c r="C82" s="5" t="s">
        <v>9</v>
      </c>
      <c r="D82" s="6">
        <v>93</v>
      </c>
    </row>
    <row r="83" spans="2:6" ht="20.100000000000001" customHeight="1" x14ac:dyDescent="0.2">
      <c r="B83" s="53" t="s">
        <v>10</v>
      </c>
      <c r="C83" s="53"/>
      <c r="D83" s="7">
        <f>SUM(D81:D82)</f>
        <v>577</v>
      </c>
    </row>
    <row r="84" spans="2:6" ht="20.100000000000001" customHeight="1" x14ac:dyDescent="0.2">
      <c r="B84" s="5" t="s">
        <v>48</v>
      </c>
      <c r="C84" s="5" t="s">
        <v>49</v>
      </c>
      <c r="D84" s="6">
        <v>0</v>
      </c>
    </row>
    <row r="85" spans="2:6" ht="20.100000000000001" customHeight="1" x14ac:dyDescent="0.2">
      <c r="B85" s="5" t="s">
        <v>21</v>
      </c>
      <c r="C85" s="5" t="s">
        <v>22</v>
      </c>
      <c r="D85" s="6">
        <v>0</v>
      </c>
    </row>
    <row r="86" spans="2:6" ht="32.25" customHeight="1" x14ac:dyDescent="0.2">
      <c r="B86" s="5" t="s">
        <v>29</v>
      </c>
      <c r="C86" s="5" t="s">
        <v>30</v>
      </c>
      <c r="D86" s="6">
        <v>0</v>
      </c>
    </row>
    <row r="87" spans="2:6" ht="20.100000000000001" customHeight="1" x14ac:dyDescent="0.2">
      <c r="B87" s="53" t="s">
        <v>76</v>
      </c>
      <c r="C87" s="53"/>
      <c r="D87" s="7">
        <f>SUM(D84:D86)</f>
        <v>0</v>
      </c>
    </row>
    <row r="88" spans="2:6" ht="20.100000000000001" customHeight="1" x14ac:dyDescent="0.2">
      <c r="B88" s="5" t="s">
        <v>44</v>
      </c>
      <c r="C88" s="8" t="s">
        <v>77</v>
      </c>
      <c r="D88" s="9">
        <v>0</v>
      </c>
    </row>
    <row r="89" spans="2:6" ht="20.100000000000001" customHeight="1" x14ac:dyDescent="0.2">
      <c r="B89" s="53" t="s">
        <v>78</v>
      </c>
      <c r="C89" s="53"/>
      <c r="D89" s="7">
        <f>D88</f>
        <v>0</v>
      </c>
    </row>
    <row r="90" spans="2:6" ht="20.100000000000001" customHeight="1" x14ac:dyDescent="0.2">
      <c r="B90" s="54" t="s">
        <v>46</v>
      </c>
      <c r="C90" s="55"/>
      <c r="D90" s="10">
        <f>SUM(D89+D87+D83)</f>
        <v>577</v>
      </c>
    </row>
    <row r="91" spans="2:6" ht="20.100000000000001" customHeight="1" x14ac:dyDescent="0.2">
      <c r="B91" s="17"/>
      <c r="C91" s="18"/>
      <c r="D91" s="19"/>
    </row>
    <row r="92" spans="2:6" s="24" customFormat="1" ht="20.100000000000001" customHeight="1" x14ac:dyDescent="0.2">
      <c r="B92" s="51" t="s">
        <v>79</v>
      </c>
      <c r="C92" s="52"/>
      <c r="D92" s="52"/>
    </row>
    <row r="93" spans="2:6" ht="30.75" customHeight="1" x14ac:dyDescent="0.2">
      <c r="B93" s="2" t="s">
        <v>1</v>
      </c>
      <c r="C93" s="2" t="s">
        <v>2</v>
      </c>
      <c r="D93" s="3" t="s">
        <v>152</v>
      </c>
    </row>
    <row r="94" spans="2:6" ht="20.100000000000001" customHeight="1" x14ac:dyDescent="0.2">
      <c r="B94" s="5" t="s">
        <v>48</v>
      </c>
      <c r="C94" s="5" t="s">
        <v>49</v>
      </c>
      <c r="D94" s="6">
        <v>60</v>
      </c>
      <c r="F94" s="24"/>
    </row>
    <row r="95" spans="2:6" ht="20.100000000000001" customHeight="1" x14ac:dyDescent="0.2">
      <c r="B95" s="5" t="s">
        <v>27</v>
      </c>
      <c r="C95" s="5" t="s">
        <v>28</v>
      </c>
      <c r="D95" s="6">
        <v>150</v>
      </c>
    </row>
    <row r="96" spans="2:6" ht="31.5" customHeight="1" x14ac:dyDescent="0.2">
      <c r="B96" s="5" t="s">
        <v>29</v>
      </c>
      <c r="C96" s="5" t="s">
        <v>30</v>
      </c>
      <c r="D96" s="6">
        <v>57</v>
      </c>
    </row>
    <row r="97" spans="2:4" ht="20.100000000000001" customHeight="1" x14ac:dyDescent="0.2">
      <c r="B97" s="53" t="s">
        <v>76</v>
      </c>
      <c r="C97" s="53"/>
      <c r="D97" s="7">
        <f>SUM(D94:D96)</f>
        <v>267</v>
      </c>
    </row>
    <row r="98" spans="2:4" ht="20.100000000000001" customHeight="1" x14ac:dyDescent="0.2">
      <c r="B98" s="5" t="s">
        <v>50</v>
      </c>
      <c r="C98" s="5" t="s">
        <v>170</v>
      </c>
      <c r="D98" s="6">
        <v>2362</v>
      </c>
    </row>
    <row r="99" spans="2:4" ht="27.75" customHeight="1" x14ac:dyDescent="0.2">
      <c r="B99" s="5" t="s">
        <v>80</v>
      </c>
      <c r="C99" s="5" t="s">
        <v>81</v>
      </c>
      <c r="D99" s="6">
        <f>D98*0.27</f>
        <v>637.74</v>
      </c>
    </row>
    <row r="100" spans="2:4" ht="20.100000000000001" customHeight="1" x14ac:dyDescent="0.2">
      <c r="B100" s="53" t="s">
        <v>82</v>
      </c>
      <c r="C100" s="53"/>
      <c r="D100" s="7">
        <f>SUM(D98:D99)</f>
        <v>2999.74</v>
      </c>
    </row>
    <row r="101" spans="2:4" ht="20.100000000000001" customHeight="1" x14ac:dyDescent="0.2">
      <c r="B101" s="54" t="s">
        <v>46</v>
      </c>
      <c r="C101" s="55"/>
      <c r="D101" s="10">
        <f>SUM(D97+D100)</f>
        <v>3266.74</v>
      </c>
    </row>
    <row r="102" spans="2:4" ht="20.100000000000001" customHeight="1" x14ac:dyDescent="0.2">
      <c r="B102" s="17"/>
      <c r="C102" s="18"/>
      <c r="D102" s="19"/>
    </row>
    <row r="103" spans="2:4" ht="20.100000000000001" customHeight="1" x14ac:dyDescent="0.2">
      <c r="B103" s="17"/>
      <c r="C103" s="18"/>
      <c r="D103" s="19"/>
    </row>
    <row r="104" spans="2:4" s="24" customFormat="1" ht="31.5" customHeight="1" x14ac:dyDescent="0.2">
      <c r="B104" s="59" t="s">
        <v>83</v>
      </c>
      <c r="C104" s="60"/>
      <c r="D104" s="60"/>
    </row>
    <row r="105" spans="2:4" ht="30.75" customHeight="1" x14ac:dyDescent="0.2">
      <c r="B105" s="2" t="s">
        <v>1</v>
      </c>
      <c r="C105" s="2" t="s">
        <v>2</v>
      </c>
      <c r="D105" s="3" t="s">
        <v>152</v>
      </c>
    </row>
    <row r="106" spans="2:4" ht="20.100000000000001" customHeight="1" x14ac:dyDescent="0.2">
      <c r="B106" s="5" t="s">
        <v>27</v>
      </c>
      <c r="C106" s="5" t="s">
        <v>28</v>
      </c>
      <c r="D106" s="6">
        <v>120</v>
      </c>
    </row>
    <row r="107" spans="2:4" ht="35.25" customHeight="1" x14ac:dyDescent="0.2">
      <c r="B107" s="5" t="s">
        <v>29</v>
      </c>
      <c r="C107" s="5" t="s">
        <v>30</v>
      </c>
      <c r="D107" s="6">
        <v>35</v>
      </c>
    </row>
    <row r="108" spans="2:4" ht="20.100000000000001" customHeight="1" x14ac:dyDescent="0.2">
      <c r="B108" s="54" t="s">
        <v>46</v>
      </c>
      <c r="C108" s="55"/>
      <c r="D108" s="10">
        <f>SUM(D106:D107)</f>
        <v>155</v>
      </c>
    </row>
    <row r="109" spans="2:4" ht="20.100000000000001" customHeight="1" x14ac:dyDescent="0.2">
      <c r="B109" s="17"/>
      <c r="C109" s="18"/>
      <c r="D109" s="19"/>
    </row>
    <row r="110" spans="2:4" ht="20.100000000000001" customHeight="1" x14ac:dyDescent="0.2">
      <c r="B110" s="17"/>
      <c r="C110" s="18"/>
      <c r="D110" s="19"/>
    </row>
    <row r="111" spans="2:4" s="24" customFormat="1" ht="20.100000000000001" customHeight="1" x14ac:dyDescent="0.2">
      <c r="B111" s="51" t="s">
        <v>84</v>
      </c>
      <c r="C111" s="52"/>
      <c r="D111" s="52"/>
    </row>
    <row r="112" spans="2:4" ht="30.75" customHeight="1" x14ac:dyDescent="0.2">
      <c r="B112" s="2" t="s">
        <v>1</v>
      </c>
      <c r="C112" s="2" t="s">
        <v>2</v>
      </c>
      <c r="D112" s="3" t="s">
        <v>152</v>
      </c>
    </row>
    <row r="113" spans="2:4" ht="20.100000000000001" customHeight="1" x14ac:dyDescent="0.2">
      <c r="B113" s="5" t="s">
        <v>15</v>
      </c>
      <c r="C113" s="5" t="s">
        <v>16</v>
      </c>
      <c r="D113" s="6">
        <v>620</v>
      </c>
    </row>
    <row r="114" spans="2:4" ht="20.100000000000001" customHeight="1" x14ac:dyDescent="0.2">
      <c r="B114" s="5" t="s">
        <v>159</v>
      </c>
      <c r="C114" s="5" t="s">
        <v>160</v>
      </c>
      <c r="D114" s="6">
        <v>330</v>
      </c>
    </row>
    <row r="115" spans="2:4" ht="20.100000000000001" customHeight="1" x14ac:dyDescent="0.2">
      <c r="B115" s="5" t="s">
        <v>21</v>
      </c>
      <c r="C115" s="5" t="s">
        <v>22</v>
      </c>
      <c r="D115" s="6">
        <v>100</v>
      </c>
    </row>
    <row r="116" spans="2:4" ht="20.100000000000001" customHeight="1" x14ac:dyDescent="0.2">
      <c r="B116" s="5" t="s">
        <v>27</v>
      </c>
      <c r="C116" s="5" t="s">
        <v>28</v>
      </c>
      <c r="D116" s="6">
        <v>55</v>
      </c>
    </row>
    <row r="117" spans="2:4" ht="30" customHeight="1" x14ac:dyDescent="0.2">
      <c r="B117" s="5" t="s">
        <v>29</v>
      </c>
      <c r="C117" s="5" t="s">
        <v>30</v>
      </c>
      <c r="D117" s="6">
        <f>(D113+D114+D115+D116)*0.27</f>
        <v>298.35000000000002</v>
      </c>
    </row>
    <row r="118" spans="2:4" ht="20.100000000000001" customHeight="1" x14ac:dyDescent="0.2">
      <c r="B118" s="54" t="s">
        <v>46</v>
      </c>
      <c r="C118" s="55"/>
      <c r="D118" s="10">
        <f>SUM(D113:D117)</f>
        <v>1403.35</v>
      </c>
    </row>
    <row r="119" spans="2:4" ht="20.100000000000001" customHeight="1" x14ac:dyDescent="0.2">
      <c r="B119" s="11"/>
      <c r="C119" s="12"/>
      <c r="D119" s="13"/>
    </row>
    <row r="120" spans="2:4" ht="20.100000000000001" customHeight="1" x14ac:dyDescent="0.2">
      <c r="B120" s="11"/>
      <c r="C120" s="12"/>
      <c r="D120" s="13"/>
    </row>
    <row r="121" spans="2:4" s="24" customFormat="1" ht="20.100000000000001" customHeight="1" x14ac:dyDescent="0.2">
      <c r="B121" s="51" t="s">
        <v>85</v>
      </c>
      <c r="C121" s="52"/>
      <c r="D121" s="52"/>
    </row>
    <row r="122" spans="2:4" ht="30.75" customHeight="1" x14ac:dyDescent="0.2">
      <c r="B122" s="2" t="s">
        <v>1</v>
      </c>
      <c r="C122" s="2" t="s">
        <v>2</v>
      </c>
      <c r="D122" s="3" t="s">
        <v>152</v>
      </c>
    </row>
    <row r="123" spans="2:4" ht="20.100000000000001" customHeight="1" x14ac:dyDescent="0.2">
      <c r="B123" s="5" t="s">
        <v>86</v>
      </c>
      <c r="C123" s="5" t="s">
        <v>87</v>
      </c>
      <c r="D123" s="6">
        <v>150</v>
      </c>
    </row>
    <row r="124" spans="2:4" ht="20.100000000000001" customHeight="1" x14ac:dyDescent="0.2">
      <c r="B124" s="5" t="s">
        <v>88</v>
      </c>
      <c r="C124" s="5" t="s">
        <v>89</v>
      </c>
      <c r="D124" s="6">
        <v>450</v>
      </c>
    </row>
    <row r="125" spans="2:4" ht="20.100000000000001" customHeight="1" x14ac:dyDescent="0.2">
      <c r="B125" s="53" t="s">
        <v>5</v>
      </c>
      <c r="C125" s="58"/>
      <c r="D125" s="7">
        <f>SUM(D123:D124)</f>
        <v>600</v>
      </c>
    </row>
    <row r="126" spans="2:4" ht="20.100000000000001" customHeight="1" x14ac:dyDescent="0.2">
      <c r="B126" s="5" t="s">
        <v>48</v>
      </c>
      <c r="C126" s="5" t="s">
        <v>49</v>
      </c>
      <c r="D126" s="6">
        <v>500</v>
      </c>
    </row>
    <row r="127" spans="2:4" ht="20.100000000000001" customHeight="1" x14ac:dyDescent="0.2">
      <c r="B127" s="5" t="s">
        <v>90</v>
      </c>
      <c r="C127" s="5" t="s">
        <v>91</v>
      </c>
      <c r="D127" s="6">
        <v>200</v>
      </c>
    </row>
    <row r="128" spans="2:4" ht="20.100000000000001" customHeight="1" x14ac:dyDescent="0.2">
      <c r="B128" s="5" t="s">
        <v>15</v>
      </c>
      <c r="C128" s="5" t="s">
        <v>16</v>
      </c>
      <c r="D128" s="6">
        <v>10</v>
      </c>
    </row>
    <row r="129" spans="2:4" ht="20.100000000000001" customHeight="1" x14ac:dyDescent="0.2">
      <c r="B129" s="5" t="s">
        <v>21</v>
      </c>
      <c r="C129" s="5" t="s">
        <v>22</v>
      </c>
      <c r="D129" s="6">
        <v>180</v>
      </c>
    </row>
    <row r="130" spans="2:4" ht="20.100000000000001" customHeight="1" x14ac:dyDescent="0.2">
      <c r="B130" s="5" t="s">
        <v>92</v>
      </c>
      <c r="C130" s="5" t="s">
        <v>93</v>
      </c>
      <c r="D130" s="6">
        <v>50</v>
      </c>
    </row>
    <row r="131" spans="2:4" ht="20.100000000000001" customHeight="1" x14ac:dyDescent="0.2">
      <c r="B131" s="5" t="s">
        <v>27</v>
      </c>
      <c r="C131" s="5" t="s">
        <v>28</v>
      </c>
      <c r="D131" s="6">
        <v>200</v>
      </c>
    </row>
    <row r="132" spans="2:4" ht="29.25" customHeight="1" x14ac:dyDescent="0.2">
      <c r="B132" s="5" t="s">
        <v>29</v>
      </c>
      <c r="C132" s="5" t="s">
        <v>30</v>
      </c>
      <c r="D132" s="6">
        <f>(D126+D127+D128+D129+D130+D131)*0.27</f>
        <v>307.8</v>
      </c>
    </row>
    <row r="133" spans="2:4" ht="20.100000000000001" customHeight="1" x14ac:dyDescent="0.2">
      <c r="B133" s="53" t="s">
        <v>76</v>
      </c>
      <c r="C133" s="53"/>
      <c r="D133" s="7">
        <f>SUM(D126:D132)</f>
        <v>1447.8</v>
      </c>
    </row>
    <row r="134" spans="2:4" ht="20.100000000000001" customHeight="1" x14ac:dyDescent="0.2">
      <c r="B134" s="54" t="s">
        <v>46</v>
      </c>
      <c r="C134" s="55"/>
      <c r="D134" s="10">
        <f>SUM(D133)</f>
        <v>1447.8</v>
      </c>
    </row>
    <row r="135" spans="2:4" ht="72" customHeight="1" x14ac:dyDescent="0.2">
      <c r="B135" s="11"/>
      <c r="C135" s="12"/>
      <c r="D135" s="13"/>
    </row>
    <row r="136" spans="2:4" ht="47.25" customHeight="1" x14ac:dyDescent="0.2">
      <c r="B136" s="11"/>
      <c r="C136" s="12"/>
      <c r="D136" s="13"/>
    </row>
    <row r="137" spans="2:4" s="24" customFormat="1" ht="20.100000000000001" customHeight="1" x14ac:dyDescent="0.2">
      <c r="B137" s="51" t="s">
        <v>94</v>
      </c>
      <c r="C137" s="52"/>
      <c r="D137" s="52"/>
    </row>
    <row r="138" spans="2:4" ht="23.25" customHeight="1" x14ac:dyDescent="0.2">
      <c r="B138" s="33" t="s">
        <v>1</v>
      </c>
      <c r="C138" s="33" t="s">
        <v>2</v>
      </c>
      <c r="D138" s="35" t="s">
        <v>152</v>
      </c>
    </row>
    <row r="139" spans="2:4" ht="35.25" customHeight="1" x14ac:dyDescent="0.2">
      <c r="B139" s="5" t="s">
        <v>48</v>
      </c>
      <c r="C139" s="5" t="s">
        <v>95</v>
      </c>
      <c r="D139" s="6">
        <v>1200</v>
      </c>
    </row>
    <row r="140" spans="2:4" ht="20.100000000000001" customHeight="1" x14ac:dyDescent="0.2">
      <c r="B140" s="5" t="s">
        <v>15</v>
      </c>
      <c r="C140" s="5" t="s">
        <v>16</v>
      </c>
      <c r="D140" s="6">
        <v>35</v>
      </c>
    </row>
    <row r="141" spans="2:4" ht="20.100000000000001" customHeight="1" x14ac:dyDescent="0.2">
      <c r="B141" s="5" t="s">
        <v>19</v>
      </c>
      <c r="C141" s="5" t="s">
        <v>20</v>
      </c>
      <c r="D141" s="6">
        <v>10</v>
      </c>
    </row>
    <row r="142" spans="2:4" ht="20.100000000000001" customHeight="1" x14ac:dyDescent="0.2">
      <c r="B142" s="5" t="s">
        <v>96</v>
      </c>
      <c r="C142" s="5" t="s">
        <v>97</v>
      </c>
      <c r="D142" s="6">
        <v>100</v>
      </c>
    </row>
    <row r="143" spans="2:4" ht="20.100000000000001" customHeight="1" x14ac:dyDescent="0.2">
      <c r="B143" s="5" t="s">
        <v>21</v>
      </c>
      <c r="C143" s="5" t="s">
        <v>22</v>
      </c>
      <c r="D143" s="6">
        <v>300</v>
      </c>
    </row>
    <row r="144" spans="2:4" ht="20.100000000000001" customHeight="1" x14ac:dyDescent="0.2">
      <c r="B144" s="5" t="s">
        <v>27</v>
      </c>
      <c r="C144" s="5" t="s">
        <v>28</v>
      </c>
      <c r="D144" s="6">
        <v>600</v>
      </c>
    </row>
    <row r="145" spans="2:4" ht="30.75" customHeight="1" x14ac:dyDescent="0.2">
      <c r="B145" s="5" t="s">
        <v>29</v>
      </c>
      <c r="C145" s="5" t="s">
        <v>30</v>
      </c>
      <c r="D145" s="6">
        <f>(D139+D140+D141+D142+D143+D144)*0.27</f>
        <v>606.15000000000009</v>
      </c>
    </row>
    <row r="146" spans="2:4" ht="22.5" customHeight="1" x14ac:dyDescent="0.2">
      <c r="B146" s="5" t="s">
        <v>50</v>
      </c>
      <c r="C146" s="5" t="s">
        <v>171</v>
      </c>
      <c r="D146" s="6">
        <v>1969</v>
      </c>
    </row>
    <row r="147" spans="2:4" ht="30.75" customHeight="1" x14ac:dyDescent="0.2">
      <c r="B147" s="5" t="s">
        <v>80</v>
      </c>
      <c r="C147" s="5" t="s">
        <v>81</v>
      </c>
      <c r="D147" s="6">
        <v>531</v>
      </c>
    </row>
    <row r="148" spans="2:4" ht="20.100000000000001" customHeight="1" x14ac:dyDescent="0.2">
      <c r="B148" s="54" t="s">
        <v>46</v>
      </c>
      <c r="C148" s="55"/>
      <c r="D148" s="10">
        <f>SUM(D139:D147)</f>
        <v>5351.15</v>
      </c>
    </row>
    <row r="149" spans="2:4" ht="20.100000000000001" customHeight="1" x14ac:dyDescent="0.2">
      <c r="B149" s="11"/>
      <c r="C149" s="12"/>
      <c r="D149" s="13"/>
    </row>
    <row r="150" spans="2:4" ht="20.100000000000001" customHeight="1" x14ac:dyDescent="0.2">
      <c r="B150" s="11"/>
      <c r="C150" s="12"/>
      <c r="D150" s="13"/>
    </row>
    <row r="151" spans="2:4" s="24" customFormat="1" ht="20.100000000000001" customHeight="1" x14ac:dyDescent="0.2">
      <c r="B151" s="51" t="s">
        <v>161</v>
      </c>
      <c r="C151" s="52"/>
      <c r="D151" s="52"/>
    </row>
    <row r="152" spans="2:4" ht="27" customHeight="1" x14ac:dyDescent="0.2">
      <c r="B152" s="33" t="s">
        <v>1</v>
      </c>
      <c r="C152" s="33" t="s">
        <v>2</v>
      </c>
      <c r="D152" s="35" t="s">
        <v>152</v>
      </c>
    </row>
    <row r="153" spans="2:4" ht="22.5" customHeight="1" x14ac:dyDescent="0.2">
      <c r="B153" s="5" t="s">
        <v>96</v>
      </c>
      <c r="C153" s="5" t="s">
        <v>97</v>
      </c>
      <c r="D153" s="6">
        <v>275</v>
      </c>
    </row>
    <row r="154" spans="2:4" ht="22.5" customHeight="1" x14ac:dyDescent="0.2">
      <c r="B154" s="5" t="s">
        <v>92</v>
      </c>
      <c r="C154" s="5" t="s">
        <v>162</v>
      </c>
      <c r="D154" s="6">
        <v>150</v>
      </c>
    </row>
    <row r="155" spans="2:4" ht="33" customHeight="1" x14ac:dyDescent="0.2">
      <c r="B155" s="5" t="s">
        <v>29</v>
      </c>
      <c r="C155" s="5" t="s">
        <v>30</v>
      </c>
      <c r="D155" s="6">
        <f>(D153+D154)*0.27</f>
        <v>114.75000000000001</v>
      </c>
    </row>
    <row r="156" spans="2:4" ht="20.100000000000001" customHeight="1" x14ac:dyDescent="0.2">
      <c r="B156" s="54" t="s">
        <v>46</v>
      </c>
      <c r="C156" s="55"/>
      <c r="D156" s="10">
        <f>SUM(D153:D155)</f>
        <v>539.75</v>
      </c>
    </row>
    <row r="157" spans="2:4" ht="20.100000000000001" customHeight="1" x14ac:dyDescent="0.2">
      <c r="B157" s="11"/>
      <c r="C157" s="12"/>
      <c r="D157" s="13"/>
    </row>
    <row r="158" spans="2:4" s="24" customFormat="1" ht="20.100000000000001" customHeight="1" x14ac:dyDescent="0.2">
      <c r="B158" s="51" t="s">
        <v>98</v>
      </c>
      <c r="C158" s="52"/>
      <c r="D158" s="52"/>
    </row>
    <row r="159" spans="2:4" ht="23.25" customHeight="1" x14ac:dyDescent="0.2">
      <c r="B159" s="33" t="s">
        <v>1</v>
      </c>
      <c r="C159" s="33" t="s">
        <v>2</v>
      </c>
      <c r="D159" s="35" t="s">
        <v>152</v>
      </c>
    </row>
    <row r="160" spans="2:4" ht="35.25" customHeight="1" x14ac:dyDescent="0.2">
      <c r="B160" s="5" t="s">
        <v>38</v>
      </c>
      <c r="C160" s="5" t="s">
        <v>99</v>
      </c>
      <c r="D160" s="6">
        <v>192</v>
      </c>
    </row>
    <row r="161" spans="2:4" ht="20.100000000000001" customHeight="1" x14ac:dyDescent="0.2">
      <c r="B161" s="54" t="s">
        <v>46</v>
      </c>
      <c r="C161" s="55"/>
      <c r="D161" s="10">
        <f>SUM(D160)</f>
        <v>192</v>
      </c>
    </row>
    <row r="162" spans="2:4" ht="20.100000000000001" customHeight="1" x14ac:dyDescent="0.2">
      <c r="B162" s="11"/>
      <c r="C162" s="12"/>
      <c r="D162" s="13"/>
    </row>
    <row r="163" spans="2:4" s="24" customFormat="1" ht="20.100000000000001" customHeight="1" x14ac:dyDescent="0.2">
      <c r="B163" s="44" t="s">
        <v>100</v>
      </c>
      <c r="C163" s="45"/>
      <c r="D163" s="45"/>
    </row>
    <row r="164" spans="2:4" ht="21" customHeight="1" x14ac:dyDescent="0.2">
      <c r="B164" s="33" t="s">
        <v>1</v>
      </c>
      <c r="C164" s="34" t="s">
        <v>2</v>
      </c>
      <c r="D164" s="35" t="s">
        <v>152</v>
      </c>
    </row>
    <row r="165" spans="2:4" ht="40.5" customHeight="1" x14ac:dyDescent="0.2">
      <c r="B165" s="20" t="s">
        <v>38</v>
      </c>
      <c r="C165" s="28" t="s">
        <v>99</v>
      </c>
      <c r="D165" s="6">
        <v>238</v>
      </c>
    </row>
    <row r="166" spans="2:4" ht="20.100000000000001" customHeight="1" x14ac:dyDescent="0.2">
      <c r="B166" s="49" t="s">
        <v>46</v>
      </c>
      <c r="C166" s="50"/>
      <c r="D166" s="10">
        <f>SUM(D165)</f>
        <v>238</v>
      </c>
    </row>
    <row r="167" spans="2:4" ht="20.100000000000001" customHeight="1" x14ac:dyDescent="0.2">
      <c r="B167" s="11"/>
      <c r="C167" s="12"/>
      <c r="D167" s="13"/>
    </row>
    <row r="168" spans="2:4" ht="20.100000000000001" customHeight="1" x14ac:dyDescent="0.2">
      <c r="B168" s="11"/>
      <c r="C168" s="12"/>
      <c r="D168" s="13"/>
    </row>
    <row r="169" spans="2:4" ht="20.100000000000001" customHeight="1" x14ac:dyDescent="0.2">
      <c r="B169" s="42" t="s">
        <v>101</v>
      </c>
      <c r="C169" s="43"/>
      <c r="D169" s="43"/>
    </row>
    <row r="170" spans="2:4" ht="20.25" customHeight="1" x14ac:dyDescent="0.2">
      <c r="B170" s="36" t="s">
        <v>1</v>
      </c>
      <c r="C170" s="37" t="s">
        <v>2</v>
      </c>
      <c r="D170" s="35" t="s">
        <v>152</v>
      </c>
    </row>
    <row r="171" spans="2:4" ht="20.100000000000001" customHeight="1" x14ac:dyDescent="0.2">
      <c r="B171" s="15" t="s">
        <v>102</v>
      </c>
      <c r="C171" s="30" t="s">
        <v>103</v>
      </c>
      <c r="D171" s="6">
        <f>2587</f>
        <v>2587</v>
      </c>
    </row>
    <row r="172" spans="2:4" ht="20.100000000000001" customHeight="1" x14ac:dyDescent="0.2">
      <c r="B172" s="15" t="s">
        <v>164</v>
      </c>
      <c r="C172" s="30" t="s">
        <v>163</v>
      </c>
      <c r="D172" s="38">
        <v>96</v>
      </c>
    </row>
    <row r="173" spans="2:4" ht="20.100000000000001" customHeight="1" x14ac:dyDescent="0.2">
      <c r="B173" s="15" t="s">
        <v>8</v>
      </c>
      <c r="C173" s="30" t="s">
        <v>9</v>
      </c>
      <c r="D173" s="6">
        <v>578</v>
      </c>
    </row>
    <row r="174" spans="2:4" ht="20.100000000000001" customHeight="1" x14ac:dyDescent="0.2">
      <c r="B174" s="15" t="s">
        <v>104</v>
      </c>
      <c r="C174" s="30" t="s">
        <v>105</v>
      </c>
      <c r="D174" s="6">
        <f>D172*1.19*0.14</f>
        <v>15.993600000000001</v>
      </c>
    </row>
    <row r="175" spans="2:4" ht="20.100000000000001" customHeight="1" x14ac:dyDescent="0.2">
      <c r="B175" s="15" t="s">
        <v>106</v>
      </c>
      <c r="C175" s="30" t="s">
        <v>107</v>
      </c>
      <c r="D175" s="6">
        <f>D172*1.19*0.15</f>
        <v>17.135999999999999</v>
      </c>
    </row>
    <row r="176" spans="2:4" ht="20.100000000000001" customHeight="1" x14ac:dyDescent="0.2">
      <c r="B176" s="56" t="s">
        <v>10</v>
      </c>
      <c r="C176" s="57"/>
      <c r="D176" s="7">
        <f>SUM(D171:D175)</f>
        <v>3294.1295999999998</v>
      </c>
    </row>
    <row r="177" spans="2:4" ht="20.100000000000001" customHeight="1" x14ac:dyDescent="0.2">
      <c r="B177" s="15" t="s">
        <v>90</v>
      </c>
      <c r="C177" s="30" t="s">
        <v>91</v>
      </c>
      <c r="D177" s="6">
        <v>250</v>
      </c>
    </row>
    <row r="178" spans="2:4" ht="20.100000000000001" customHeight="1" x14ac:dyDescent="0.2">
      <c r="B178" s="15" t="s">
        <v>25</v>
      </c>
      <c r="C178" s="30" t="s">
        <v>26</v>
      </c>
      <c r="D178" s="6">
        <v>40</v>
      </c>
    </row>
    <row r="179" spans="2:4" ht="20.100000000000001" customHeight="1" x14ac:dyDescent="0.2">
      <c r="B179" s="15" t="s">
        <v>27</v>
      </c>
      <c r="C179" s="30" t="s">
        <v>28</v>
      </c>
      <c r="D179" s="6">
        <v>20</v>
      </c>
    </row>
    <row r="180" spans="2:4" ht="30" customHeight="1" x14ac:dyDescent="0.2">
      <c r="B180" s="15" t="s">
        <v>29</v>
      </c>
      <c r="C180" s="30" t="s">
        <v>30</v>
      </c>
      <c r="D180" s="6">
        <f>(D177+D178+D179+D181)*0.27</f>
        <v>105.30000000000001</v>
      </c>
    </row>
    <row r="181" spans="2:4" ht="20.100000000000001" customHeight="1" x14ac:dyDescent="0.2">
      <c r="B181" s="15" t="s">
        <v>31</v>
      </c>
      <c r="C181" s="30" t="s">
        <v>32</v>
      </c>
      <c r="D181" s="6">
        <v>80</v>
      </c>
    </row>
    <row r="182" spans="2:4" ht="20.100000000000001" customHeight="1" x14ac:dyDescent="0.2">
      <c r="B182" s="56" t="s">
        <v>76</v>
      </c>
      <c r="C182" s="57"/>
      <c r="D182" s="7">
        <f>SUM(D177:D181)</f>
        <v>495.3</v>
      </c>
    </row>
    <row r="183" spans="2:4" ht="20.100000000000001" customHeight="1" x14ac:dyDescent="0.2">
      <c r="B183" s="49" t="s">
        <v>46</v>
      </c>
      <c r="C183" s="50"/>
      <c r="D183" s="10">
        <f>SUM(D182,D176)</f>
        <v>3789.4295999999999</v>
      </c>
    </row>
    <row r="184" spans="2:4" ht="20.100000000000001" customHeight="1" x14ac:dyDescent="0.2">
      <c r="B184" s="11"/>
      <c r="C184" s="12"/>
      <c r="D184" s="13"/>
    </row>
    <row r="185" spans="2:4" ht="20.100000000000001" customHeight="1" x14ac:dyDescent="0.2">
      <c r="B185" s="11"/>
      <c r="C185" s="12"/>
      <c r="D185" s="13"/>
    </row>
    <row r="186" spans="2:4" ht="18.75" customHeight="1" x14ac:dyDescent="0.2">
      <c r="B186" s="11"/>
      <c r="C186" s="12"/>
      <c r="D186" s="13"/>
    </row>
    <row r="187" spans="2:4" s="24" customFormat="1" ht="20.100000000000001" customHeight="1" x14ac:dyDescent="0.2">
      <c r="B187" s="51" t="s">
        <v>108</v>
      </c>
      <c r="C187" s="52"/>
      <c r="D187" s="52"/>
    </row>
    <row r="188" spans="2:4" ht="30.75" customHeight="1" x14ac:dyDescent="0.2">
      <c r="B188" s="14" t="s">
        <v>1</v>
      </c>
      <c r="C188" s="29" t="s">
        <v>2</v>
      </c>
      <c r="D188" s="3" t="s">
        <v>152</v>
      </c>
    </row>
    <row r="189" spans="2:4" ht="27.95" customHeight="1" x14ac:dyDescent="0.2">
      <c r="B189" s="16" t="s">
        <v>109</v>
      </c>
      <c r="C189" s="30" t="s">
        <v>110</v>
      </c>
      <c r="D189" s="6">
        <v>200</v>
      </c>
    </row>
    <row r="190" spans="2:4" ht="27.95" customHeight="1" x14ac:dyDescent="0.2">
      <c r="B190" s="16" t="s">
        <v>111</v>
      </c>
      <c r="C190" s="30" t="s">
        <v>112</v>
      </c>
      <c r="D190" s="6">
        <v>100</v>
      </c>
    </row>
    <row r="191" spans="2:4" ht="27.95" customHeight="1" x14ac:dyDescent="0.2">
      <c r="B191" s="16" t="s">
        <v>113</v>
      </c>
      <c r="C191" s="30" t="s">
        <v>114</v>
      </c>
      <c r="D191" s="6">
        <v>200</v>
      </c>
    </row>
    <row r="192" spans="2:4" ht="27.95" customHeight="1" x14ac:dyDescent="0.2">
      <c r="B192" s="16" t="s">
        <v>115</v>
      </c>
      <c r="C192" s="30" t="s">
        <v>116</v>
      </c>
      <c r="D192" s="6">
        <v>200</v>
      </c>
    </row>
    <row r="193" spans="2:4" ht="51" customHeight="1" x14ac:dyDescent="0.2">
      <c r="B193" s="16" t="s">
        <v>117</v>
      </c>
      <c r="C193" s="30" t="s">
        <v>118</v>
      </c>
      <c r="D193" s="6">
        <v>200</v>
      </c>
    </row>
    <row r="194" spans="2:4" ht="27.95" customHeight="1" x14ac:dyDescent="0.2">
      <c r="B194" s="16" t="s">
        <v>119</v>
      </c>
      <c r="C194" s="30" t="s">
        <v>120</v>
      </c>
      <c r="D194" s="6">
        <v>210</v>
      </c>
    </row>
    <row r="195" spans="2:4" ht="27.95" customHeight="1" x14ac:dyDescent="0.2">
      <c r="B195" s="16" t="s">
        <v>121</v>
      </c>
      <c r="C195" s="30" t="s">
        <v>122</v>
      </c>
      <c r="D195" s="6">
        <v>100</v>
      </c>
    </row>
    <row r="196" spans="2:4" ht="46.5" customHeight="1" x14ac:dyDescent="0.2">
      <c r="B196" s="16" t="s">
        <v>123</v>
      </c>
      <c r="C196" s="30" t="s">
        <v>165</v>
      </c>
      <c r="D196" s="6">
        <v>550</v>
      </c>
    </row>
    <row r="197" spans="2:4" ht="31.5" customHeight="1" x14ac:dyDescent="0.2">
      <c r="B197" s="16" t="s">
        <v>124</v>
      </c>
      <c r="C197" s="30" t="s">
        <v>125</v>
      </c>
      <c r="D197" s="6">
        <v>800</v>
      </c>
    </row>
    <row r="198" spans="2:4" ht="20.100000000000001" customHeight="1" x14ac:dyDescent="0.2">
      <c r="B198" s="49" t="s">
        <v>46</v>
      </c>
      <c r="C198" s="50"/>
      <c r="D198" s="10">
        <f>SUM(D189:D197)</f>
        <v>2560</v>
      </c>
    </row>
    <row r="199" spans="2:4" s="24" customFormat="1" ht="20.100000000000001" customHeight="1" x14ac:dyDescent="0.2">
      <c r="B199" s="21"/>
      <c r="C199" s="22"/>
      <c r="D199" s="23"/>
    </row>
    <row r="200" spans="2:4" s="24" customFormat="1" ht="20.100000000000001" customHeight="1" x14ac:dyDescent="0.2">
      <c r="B200" s="21"/>
      <c r="C200" s="22"/>
      <c r="D200" s="23"/>
    </row>
    <row r="201" spans="2:4" s="24" customFormat="1" ht="20.100000000000001" customHeight="1" x14ac:dyDescent="0.2">
      <c r="B201" s="21"/>
      <c r="C201" s="22"/>
      <c r="D201" s="23"/>
    </row>
    <row r="202" spans="2:4" s="24" customFormat="1" ht="30.75" customHeight="1" x14ac:dyDescent="0.2">
      <c r="B202" s="44" t="s">
        <v>166</v>
      </c>
      <c r="C202" s="45"/>
      <c r="D202" s="45"/>
    </row>
    <row r="203" spans="2:4" s="24" customFormat="1" ht="30.75" customHeight="1" x14ac:dyDescent="0.2">
      <c r="B203" s="14" t="s">
        <v>1</v>
      </c>
      <c r="C203" s="29" t="s">
        <v>2</v>
      </c>
      <c r="D203" s="3" t="s">
        <v>152</v>
      </c>
    </row>
    <row r="204" spans="2:4" s="24" customFormat="1" ht="20.100000000000001" customHeight="1" x14ac:dyDescent="0.2">
      <c r="B204" s="5" t="s">
        <v>135</v>
      </c>
      <c r="C204" s="5" t="s">
        <v>136</v>
      </c>
      <c r="D204" s="6">
        <v>300</v>
      </c>
    </row>
    <row r="205" spans="2:4" s="24" customFormat="1" ht="20.100000000000001" customHeight="1" x14ac:dyDescent="0.2">
      <c r="B205" s="46" t="s">
        <v>5</v>
      </c>
      <c r="C205" s="47"/>
      <c r="D205" s="41">
        <f>D204</f>
        <v>300</v>
      </c>
    </row>
    <row r="206" spans="2:4" s="24" customFormat="1" ht="20.100000000000001" customHeight="1" x14ac:dyDescent="0.2">
      <c r="B206" s="21"/>
      <c r="C206" s="22"/>
      <c r="D206" s="23"/>
    </row>
    <row r="207" spans="2:4" s="24" customFormat="1" ht="48.75" customHeight="1" x14ac:dyDescent="0.2">
      <c r="B207" s="51" t="s">
        <v>126</v>
      </c>
      <c r="C207" s="52"/>
      <c r="D207" s="52"/>
    </row>
    <row r="208" spans="2:4" ht="30.75" customHeight="1" x14ac:dyDescent="0.2">
      <c r="B208" s="14" t="s">
        <v>1</v>
      </c>
      <c r="C208" s="29" t="s">
        <v>2</v>
      </c>
      <c r="D208" s="3" t="s">
        <v>152</v>
      </c>
    </row>
    <row r="209" spans="2:4" ht="20.100000000000001" customHeight="1" x14ac:dyDescent="0.2">
      <c r="B209" s="15" t="s">
        <v>127</v>
      </c>
      <c r="C209" s="30" t="s">
        <v>128</v>
      </c>
      <c r="D209" s="6">
        <v>650</v>
      </c>
    </row>
    <row r="210" spans="2:4" ht="20.100000000000001" customHeight="1" x14ac:dyDescent="0.2">
      <c r="B210" s="15" t="s">
        <v>129</v>
      </c>
      <c r="C210" s="30" t="s">
        <v>130</v>
      </c>
      <c r="D210" s="6">
        <v>1200</v>
      </c>
    </row>
    <row r="211" spans="2:4" ht="20.100000000000001" customHeight="1" x14ac:dyDescent="0.2">
      <c r="B211" s="15" t="s">
        <v>131</v>
      </c>
      <c r="C211" s="30" t="s">
        <v>132</v>
      </c>
      <c r="D211" s="6">
        <v>500</v>
      </c>
    </row>
    <row r="212" spans="2:4" ht="31.5" customHeight="1" x14ac:dyDescent="0.2">
      <c r="B212" s="15" t="s">
        <v>133</v>
      </c>
      <c r="C212" s="30" t="s">
        <v>134</v>
      </c>
      <c r="D212" s="6">
        <v>600</v>
      </c>
    </row>
    <row r="213" spans="2:4" ht="20.100000000000001" customHeight="1" x14ac:dyDescent="0.2">
      <c r="B213" s="15" t="s">
        <v>137</v>
      </c>
      <c r="C213" s="30" t="s">
        <v>138</v>
      </c>
      <c r="D213" s="6">
        <v>50</v>
      </c>
    </row>
    <row r="214" spans="2:4" ht="20.100000000000001" customHeight="1" x14ac:dyDescent="0.2">
      <c r="B214" s="15" t="s">
        <v>139</v>
      </c>
      <c r="C214" s="30" t="s">
        <v>140</v>
      </c>
      <c r="D214" s="6">
        <v>300</v>
      </c>
    </row>
    <row r="215" spans="2:4" ht="20.100000000000001" customHeight="1" x14ac:dyDescent="0.2">
      <c r="B215" s="49" t="s">
        <v>5</v>
      </c>
      <c r="C215" s="50"/>
      <c r="D215" s="10">
        <f>SUM(D209:D214)</f>
        <v>3300</v>
      </c>
    </row>
    <row r="217" spans="2:4" ht="31.5" customHeight="1" x14ac:dyDescent="0.2">
      <c r="B217" s="42"/>
      <c r="C217" s="43"/>
      <c r="D217" s="43"/>
    </row>
  </sheetData>
  <mergeCells count="55">
    <mergeCell ref="B34:C34"/>
    <mergeCell ref="B36:D36"/>
    <mergeCell ref="B44:C44"/>
    <mergeCell ref="B3:D3"/>
    <mergeCell ref="B33:C33"/>
    <mergeCell ref="B4:D4"/>
    <mergeCell ref="B7:C7"/>
    <mergeCell ref="B11:C11"/>
    <mergeCell ref="B25:C25"/>
    <mergeCell ref="B30:C30"/>
    <mergeCell ref="B47:D47"/>
    <mergeCell ref="B64:C64"/>
    <mergeCell ref="B176:C176"/>
    <mergeCell ref="B151:D151"/>
    <mergeCell ref="B156:C156"/>
    <mergeCell ref="B118:C118"/>
    <mergeCell ref="B83:C83"/>
    <mergeCell ref="B104:D104"/>
    <mergeCell ref="B108:C108"/>
    <mergeCell ref="B111:D111"/>
    <mergeCell ref="B80:C80"/>
    <mergeCell ref="B67:C67"/>
    <mergeCell ref="B70:D70"/>
    <mergeCell ref="B74:C74"/>
    <mergeCell ref="B76:D76"/>
    <mergeCell ref="B77:D77"/>
    <mergeCell ref="B207:D207"/>
    <mergeCell ref="B215:C215"/>
    <mergeCell ref="B182:C182"/>
    <mergeCell ref="B125:C125"/>
    <mergeCell ref="B133:C133"/>
    <mergeCell ref="B134:C134"/>
    <mergeCell ref="B137:D137"/>
    <mergeCell ref="B148:C148"/>
    <mergeCell ref="B158:D158"/>
    <mergeCell ref="B161:C161"/>
    <mergeCell ref="B163:D163"/>
    <mergeCell ref="B166:C166"/>
    <mergeCell ref="B169:D169"/>
    <mergeCell ref="B217:D217"/>
    <mergeCell ref="B202:D202"/>
    <mergeCell ref="B205:C205"/>
    <mergeCell ref="B1:D1"/>
    <mergeCell ref="B2:D2"/>
    <mergeCell ref="B183:C183"/>
    <mergeCell ref="B187:D187"/>
    <mergeCell ref="B198:C198"/>
    <mergeCell ref="B121:D121"/>
    <mergeCell ref="B87:C87"/>
    <mergeCell ref="B89:C89"/>
    <mergeCell ref="B90:C90"/>
    <mergeCell ref="B92:D92"/>
    <mergeCell ref="B97:C97"/>
    <mergeCell ref="B100:C100"/>
    <mergeCell ref="B101:C101"/>
  </mergeCells>
  <pageMargins left="0.39370078740157483" right="0.39370078740157483" top="0.39370078740157483" bottom="0.39370078740157483" header="0.39370078740157483" footer="0.39370078740157483"/>
  <pageSetup paperSize="9" orientation="portrait" r:id="rId1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2017-02-09T19:23:48Z</cp:lastPrinted>
  <dcterms:created xsi:type="dcterms:W3CDTF">2016-02-04T17:57:17Z</dcterms:created>
  <dcterms:modified xsi:type="dcterms:W3CDTF">2017-02-09T19:23:48Z</dcterms:modified>
</cp:coreProperties>
</file>