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57C4E19B-E6AA-481C-AFE7-879191752D00}" xr6:coauthVersionLast="34" xr6:coauthVersionMax="34" xr10:uidLastSave="{00000000-0000-0000-0000-000000000000}"/>
  <bookViews>
    <workbookView xWindow="0" yWindow="0" windowWidth="20490" windowHeight="7545" xr2:uid="{BFDB7D23-3CEE-4154-9950-20C2A333E66A}"/>
  </bookViews>
  <sheets>
    <sheet name="int.összesít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K15" i="1"/>
  <c r="C15" i="1"/>
  <c r="D15" i="1" s="1"/>
  <c r="J14" i="1"/>
  <c r="G14" i="1"/>
  <c r="F14" i="1"/>
  <c r="E14" i="1"/>
  <c r="K14" i="1" s="1"/>
  <c r="C14" i="1" s="1"/>
  <c r="B14" i="1"/>
  <c r="J13" i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D12" i="1" s="1"/>
  <c r="J11" i="1"/>
  <c r="G11" i="1"/>
  <c r="F11" i="1"/>
  <c r="E11" i="1"/>
  <c r="K11" i="1" s="1"/>
  <c r="C11" i="1" s="1"/>
  <c r="B11" i="1"/>
  <c r="D11" i="1" s="1"/>
  <c r="J10" i="1"/>
  <c r="J16" i="1" s="1"/>
  <c r="G10" i="1"/>
  <c r="F10" i="1"/>
  <c r="F16" i="1" s="1"/>
  <c r="E10" i="1"/>
  <c r="K10" i="1" s="1"/>
  <c r="B10" i="1"/>
  <c r="B16" i="1" s="1"/>
  <c r="C10" i="1" l="1"/>
  <c r="C16" i="1" s="1"/>
  <c r="K16" i="1"/>
  <c r="D14" i="1"/>
  <c r="E16" i="1"/>
  <c r="D10" i="1" l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<sst xmlns="http://schemas.openxmlformats.org/spreadsheetml/2006/main" count="32" uniqueCount="30">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</sst>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43" fontId="1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left"/>
    </xf>
    <xf numFmtId="3" fontId="10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9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0" fillId="0" borderId="5" xfId="4" quotePrefix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5" fillId="0" borderId="11" xfId="3" applyFont="1" applyBorder="1"/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6" fillId="0" borderId="0" xfId="1" applyFont="1"/>
    <xf numFmtId="3" fontId="17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0" fontId="21" fillId="0" borderId="0" xfId="1" applyFont="1"/>
  </cellXfs>
  <cellStyles count="5">
    <cellStyle name="Ezres 4 2 2" xfId="4" xr:uid="{4DDB406B-D187-4AEE-A170-3745BF9EC86C}"/>
    <cellStyle name="Normál" xfId="0" builtinId="0"/>
    <cellStyle name="Normál_Önkormányzati%20melléklet%202013.(1) 2 2" xfId="2" xr:uid="{2F6587D7-FB81-4412-92EF-7188719AF707}"/>
    <cellStyle name="Normál_szakfeladat táblázat költségvetéshez" xfId="3" xr:uid="{D4FD1C64-7BF8-49CB-B4B5-5E2DD1068F9F}"/>
    <cellStyle name="Normál_szakfeladatokhoz táblázat 2 2" xfId="1" xr:uid="{E31CAE76-43A4-4111-A52D-9F47AEBA2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C8DA-3EDE-4A6C-AF72-F2314A706A12}">
  <sheetPr codeName="Munka26">
    <pageSetUpPr fitToPage="1"/>
  </sheetPr>
  <dimension ref="A1:L33"/>
  <sheetViews>
    <sheetView tabSelected="1" view="pageLayout" zoomScaleNormal="100" zoomScaleSheetLayoutView="115" workbookViewId="0">
      <selection activeCell="J3" sqref="J3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8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6"/>
    </row>
    <row r="4" spans="1:12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9" t="s">
        <v>2</v>
      </c>
    </row>
    <row r="7" spans="1:12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2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2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2" ht="15.95" customHeight="1" x14ac:dyDescent="0.2">
      <c r="A10" s="22" t="s">
        <v>23</v>
      </c>
      <c r="B10" s="23">
        <f>174100032</f>
        <v>174100032</v>
      </c>
      <c r="C10" s="24">
        <f t="shared" ref="C10:C15" si="0">K10-B10</f>
        <v>138455273</v>
      </c>
      <c r="D10" s="24">
        <f t="shared" ref="D10:D14" si="1">SUM(B10:C10)</f>
        <v>312555305</v>
      </c>
      <c r="E10" s="23">
        <f>61703726+51600+80000-1157738</f>
        <v>60677588</v>
      </c>
      <c r="F10" s="23">
        <f>14089304-225759</f>
        <v>13863545</v>
      </c>
      <c r="G10" s="24">
        <f>230665212+622141+5207819+250000</f>
        <v>236745172</v>
      </c>
      <c r="H10" s="23"/>
      <c r="I10" s="23"/>
      <c r="J10" s="23">
        <f>1229000+40000</f>
        <v>1269000</v>
      </c>
      <c r="K10" s="25">
        <f t="shared" ref="K10:K14" si="2">SUM(E10:J10)</f>
        <v>312555305</v>
      </c>
      <c r="L10" s="26"/>
    </row>
    <row r="11" spans="1:12" ht="15.95" customHeight="1" x14ac:dyDescent="0.2">
      <c r="A11" s="22" t="s">
        <v>24</v>
      </c>
      <c r="B11" s="23">
        <f>12280923+30000</f>
        <v>12310923</v>
      </c>
      <c r="C11" s="24">
        <f>K11-B11</f>
        <v>291643728</v>
      </c>
      <c r="D11" s="24">
        <f t="shared" si="1"/>
        <v>303954651</v>
      </c>
      <c r="E11" s="23">
        <f>187166011+408000+80000+1630390-80000</f>
        <v>189204401</v>
      </c>
      <c r="F11" s="23">
        <f>40197175+71604+14040+308098</f>
        <v>40590917</v>
      </c>
      <c r="G11" s="24">
        <f>71308603+110000+60000+624000-624000+130000+80000+88350+30000</f>
        <v>71806953</v>
      </c>
      <c r="H11" s="23"/>
      <c r="I11" s="23"/>
      <c r="J11" s="24">
        <f>2766980-60000-354600</f>
        <v>2352380</v>
      </c>
      <c r="K11" s="25">
        <f t="shared" si="2"/>
        <v>303954651</v>
      </c>
      <c r="L11" s="27"/>
    </row>
    <row r="12" spans="1:12" ht="15.95" customHeight="1" x14ac:dyDescent="0.2">
      <c r="A12" s="22" t="s">
        <v>25</v>
      </c>
      <c r="B12" s="24">
        <f>13275287+408000</f>
        <v>13683287</v>
      </c>
      <c r="C12" s="24">
        <f t="shared" si="0"/>
        <v>86872188</v>
      </c>
      <c r="D12" s="24">
        <f t="shared" si="1"/>
        <v>100555475</v>
      </c>
      <c r="E12" s="24">
        <f>44090923+69000+170500+27000+100000</f>
        <v>44457423</v>
      </c>
      <c r="F12" s="23">
        <f>8671204+12110+33248</f>
        <v>8716562</v>
      </c>
      <c r="G12" s="24">
        <f>42412062-81110+232749-170000-100000+408000+232749</f>
        <v>42934450</v>
      </c>
      <c r="H12" s="23"/>
      <c r="I12" s="23"/>
      <c r="J12" s="24">
        <f>2678704+1598336+170000</f>
        <v>4447040</v>
      </c>
      <c r="K12" s="25">
        <f t="shared" si="2"/>
        <v>100555475</v>
      </c>
    </row>
    <row r="13" spans="1:12" s="26" customFormat="1" ht="18" customHeight="1" x14ac:dyDescent="0.2">
      <c r="A13" s="28" t="s">
        <v>26</v>
      </c>
      <c r="B13" s="29">
        <f>224494113-28+3011250+1595250-4000000</f>
        <v>225100585</v>
      </c>
      <c r="C13" s="24">
        <f t="shared" si="0"/>
        <v>520266605</v>
      </c>
      <c r="D13" s="24">
        <f t="shared" si="1"/>
        <v>745367190</v>
      </c>
      <c r="E13" s="30">
        <f>432587281+258000+374000+4907657+673383+1000000+1499370</f>
        <v>441299691</v>
      </c>
      <c r="F13" s="30">
        <f>91161523+50310+72930+949388+132042+175500+292377</f>
        <v>92834070</v>
      </c>
      <c r="G13" s="30">
        <f>186217978+192293+628600+1606688-528975+955814-179000+1462000+1524000+6523801+400000-83820</f>
        <v>198719379</v>
      </c>
      <c r="H13" s="31"/>
      <c r="I13" s="31"/>
      <c r="J13" s="30">
        <f>12698618+599137-646525+179000-400000+83820</f>
        <v>12514050</v>
      </c>
      <c r="K13" s="25">
        <f t="shared" si="2"/>
        <v>745367190</v>
      </c>
    </row>
    <row r="14" spans="1:12" s="26" customFormat="1" ht="18" customHeight="1" x14ac:dyDescent="0.2">
      <c r="A14" s="28" t="s">
        <v>27</v>
      </c>
      <c r="B14" s="32">
        <f>944234+20000</f>
        <v>964234</v>
      </c>
      <c r="C14" s="24">
        <f t="shared" si="0"/>
        <v>87071468</v>
      </c>
      <c r="D14" s="24">
        <f t="shared" si="1"/>
        <v>88035702</v>
      </c>
      <c r="E14" s="30">
        <f>58944411+230755</f>
        <v>59175166</v>
      </c>
      <c r="F14" s="30">
        <f>11728198+44997</f>
        <v>11773195</v>
      </c>
      <c r="G14" s="30">
        <f>15292331+10000-285000-345000</f>
        <v>14672331</v>
      </c>
      <c r="H14" s="31"/>
      <c r="I14" s="31"/>
      <c r="J14" s="30">
        <f>1630810+305000+134200+345000</f>
        <v>2415010</v>
      </c>
      <c r="K14" s="25">
        <f t="shared" si="2"/>
        <v>88035702</v>
      </c>
    </row>
    <row r="15" spans="1:12" s="26" customFormat="1" ht="18" customHeight="1" x14ac:dyDescent="0.2">
      <c r="A15" s="28" t="s">
        <v>28</v>
      </c>
      <c r="B15" s="32">
        <v>16803302</v>
      </c>
      <c r="C15" s="24">
        <f t="shared" si="0"/>
        <v>227049283</v>
      </c>
      <c r="D15" s="33">
        <f>SUM(B15:C15)</f>
        <v>243852585</v>
      </c>
      <c r="E15" s="30">
        <v>139544352</v>
      </c>
      <c r="F15" s="30">
        <v>29568531</v>
      </c>
      <c r="G15" s="31">
        <v>45483222</v>
      </c>
      <c r="H15" s="31">
        <v>86500</v>
      </c>
      <c r="I15" s="31">
        <v>24250000</v>
      </c>
      <c r="J15" s="31">
        <v>4919980</v>
      </c>
      <c r="K15" s="34">
        <f>SUM(E15:J15)</f>
        <v>243852585</v>
      </c>
    </row>
    <row r="16" spans="1:12" s="38" customFormat="1" ht="18" customHeight="1" thickBot="1" x14ac:dyDescent="0.25">
      <c r="A16" s="35" t="s">
        <v>29</v>
      </c>
      <c r="B16" s="36">
        <f t="shared" ref="B16:J16" si="3">SUM(B10:B15)</f>
        <v>442962363</v>
      </c>
      <c r="C16" s="36">
        <f t="shared" si="3"/>
        <v>1351358545</v>
      </c>
      <c r="D16" s="36">
        <f t="shared" si="3"/>
        <v>1794320908</v>
      </c>
      <c r="E16" s="36">
        <f t="shared" si="3"/>
        <v>934358621</v>
      </c>
      <c r="F16" s="36">
        <f t="shared" si="3"/>
        <v>197346820</v>
      </c>
      <c r="G16" s="36">
        <f t="shared" si="3"/>
        <v>610361507</v>
      </c>
      <c r="H16" s="36">
        <f t="shared" si="3"/>
        <v>86500</v>
      </c>
      <c r="I16" s="36">
        <f t="shared" si="3"/>
        <v>24250000</v>
      </c>
      <c r="J16" s="36">
        <f t="shared" si="3"/>
        <v>27917460</v>
      </c>
      <c r="K16" s="37">
        <f>SUM(K10:K15)</f>
        <v>1794320908</v>
      </c>
    </row>
    <row r="17" spans="3:8" s="39" customFormat="1" ht="11.25" x14ac:dyDescent="0.2">
      <c r="D17" s="40"/>
    </row>
    <row r="18" spans="3:8" s="39" customFormat="1" ht="11.25" x14ac:dyDescent="0.2">
      <c r="D18" s="40"/>
    </row>
    <row r="19" spans="3:8" s="41" customFormat="1" x14ac:dyDescent="0.2">
      <c r="D19" s="42"/>
    </row>
    <row r="20" spans="3:8" s="41" customFormat="1" x14ac:dyDescent="0.2">
      <c r="D20" s="42"/>
    </row>
    <row r="21" spans="3:8" s="41" customFormat="1" x14ac:dyDescent="0.2">
      <c r="D21" s="42"/>
    </row>
    <row r="22" spans="3:8" s="41" customFormat="1" x14ac:dyDescent="0.2">
      <c r="D22" s="42"/>
    </row>
    <row r="23" spans="3:8" s="41" customFormat="1" x14ac:dyDescent="0.2">
      <c r="D23" s="42"/>
    </row>
    <row r="24" spans="3:8" s="41" customFormat="1" x14ac:dyDescent="0.2">
      <c r="D24" s="42"/>
    </row>
    <row r="25" spans="3:8" s="41" customFormat="1" x14ac:dyDescent="0.2">
      <c r="D25" s="42"/>
    </row>
    <row r="26" spans="3:8" s="41" customFormat="1" x14ac:dyDescent="0.2">
      <c r="D26" s="42"/>
    </row>
    <row r="27" spans="3:8" x14ac:dyDescent="0.2">
      <c r="C27" s="27"/>
      <c r="G27" s="27"/>
      <c r="H27" s="27"/>
    </row>
    <row r="33" spans="11:11" x14ac:dyDescent="0.2">
      <c r="K33" s="43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8" fitToHeight="0" orientation="landscape" r:id="rId1"/>
  <headerFooter alignWithMargins="0">
    <oddHeader>&amp;R26.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2018-07-26T13:38:50Z</dcterms:created>
  <dcterms:modified xsi:type="dcterms:W3CDTF">2018-07-26T13:38:51Z</dcterms:modified>
</cp:coreProperties>
</file>