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T:\Testületi\2020\RENDELETEK\18-20-ör-2019. évi zárszámadás\"/>
    </mc:Choice>
  </mc:AlternateContent>
  <bookViews>
    <workbookView xWindow="0" yWindow="0" windowWidth="28800" windowHeight="11840" tabRatio="850" activeTab="33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" sheetId="34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-2 mell.össz" sheetId="36" r:id="rId12"/>
    <sheet name="10.sz.mell" sheetId="17" r:id="rId13"/>
    <sheet name="Munka2" sheetId="45" r:id="rId14"/>
    <sheet name="10.1.sz.mell" sheetId="21" r:id="rId15"/>
    <sheet name="10.2.sz.mell" sheetId="19" r:id="rId16"/>
    <sheet name="11.sz.mell" sheetId="18" r:id="rId17"/>
    <sheet name="11.1.sz.mell" sheetId="22" r:id="rId18"/>
    <sheet name="11.2.sz.mell" sheetId="20" r:id="rId19"/>
    <sheet name="12.sz.mell" sheetId="23" r:id="rId20"/>
    <sheet name="13.sz.mell" sheetId="26" r:id="rId21"/>
    <sheet name="14.sz.mell" sheetId="29" r:id="rId22"/>
    <sheet name="15.sz.mell" sheetId="25" r:id="rId23"/>
    <sheet name="16.sz.mell" sheetId="28" r:id="rId24"/>
    <sheet name="17.sz.mell" sheetId="24" r:id="rId25"/>
    <sheet name="18.sz.mell" sheetId="30" r:id="rId26"/>
    <sheet name="19. sz.mell" sheetId="31" r:id="rId27"/>
    <sheet name="20.sz.mell" sheetId="35" r:id="rId28"/>
    <sheet name="20-1.sz.mell" sheetId="44" r:id="rId29"/>
    <sheet name="21.sz.mell" sheetId="42" r:id="rId30"/>
    <sheet name="22.sz.mell" sheetId="39" r:id="rId31"/>
    <sheet name="23.szmell" sheetId="40" r:id="rId32"/>
    <sheet name="24.sz.mell" sheetId="41" r:id="rId33"/>
    <sheet name="Munka3" sheetId="46" r:id="rId34"/>
    <sheet name="Munka4" sheetId="47" r:id="rId35"/>
    <sheet name="Munka1" sheetId="43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7">#REF!</definedName>
    <definedName name="_1Excel_BuiltIn_Print_Area_1_1" localSheetId="18">#REF!</definedName>
    <definedName name="_1Excel_BuiltIn_Print_Area_1_1" localSheetId="16">#REF!</definedName>
    <definedName name="_1Excel_BuiltIn_Print_Area_1_1" localSheetId="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7">#REF!,#REF!</definedName>
    <definedName name="Állami" localSheetId="18">#REF!,#REF!</definedName>
    <definedName name="Állami" localSheetId="16">#REF!,#REF!</definedName>
    <definedName name="Állami" localSheetId="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7">#REF!</definedName>
    <definedName name="anyád" localSheetId="18">#REF!</definedName>
    <definedName name="anyád" localSheetId="16">#REF!</definedName>
    <definedName name="anyád" localSheetId="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7">#REF!</definedName>
    <definedName name="apád" localSheetId="18">#REF!</definedName>
    <definedName name="apád" localSheetId="16">#REF!</definedName>
    <definedName name="apád" localSheetId="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7">#REF!</definedName>
    <definedName name="b" localSheetId="18">#REF!</definedName>
    <definedName name="b" localSheetId="16">#REF!</definedName>
    <definedName name="b" localSheetId="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7">#REF!</definedName>
    <definedName name="bbbbbb" localSheetId="18">#REF!</definedName>
    <definedName name="bbbbbb" localSheetId="16">#REF!</definedName>
    <definedName name="bbbbbb" localSheetId="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7">#REF!</definedName>
    <definedName name="bbbbbbbbbbbbbbbbbb" localSheetId="18">#REF!</definedName>
    <definedName name="bbbbbbbbbbbbbbbbbb" localSheetId="16">#REF!</definedName>
    <definedName name="bbbbbbbbbbbbbbbbbb" localSheetId="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7">#REF!</definedName>
    <definedName name="bhgtz" localSheetId="18">#REF!</definedName>
    <definedName name="bhgtz" localSheetId="16">#REF!</definedName>
    <definedName name="bhgtz" localSheetId="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7">#REF!</definedName>
    <definedName name="cccc" localSheetId="18">#REF!</definedName>
    <definedName name="cccc" localSheetId="16">#REF!</definedName>
    <definedName name="cccc" localSheetId="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7">#REF!</definedName>
    <definedName name="css" localSheetId="18">#REF!</definedName>
    <definedName name="css" localSheetId="16">#REF!</definedName>
    <definedName name="css" localSheetId="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7">#REF!</definedName>
    <definedName name="css_k_" localSheetId="18">#REF!</definedName>
    <definedName name="css_k_" localSheetId="16">#REF!</definedName>
    <definedName name="css_k_" localSheetId="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7">#REF!</definedName>
    <definedName name="dddd" localSheetId="18">#REF!</definedName>
    <definedName name="dddd" localSheetId="16">#REF!</definedName>
    <definedName name="dddd" localSheetId="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7">#REF!,#REF!</definedName>
    <definedName name="ddddd" localSheetId="18">#REF!,#REF!</definedName>
    <definedName name="ddddd" localSheetId="16">#REF!,#REF!</definedName>
    <definedName name="ddddd" localSheetId="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7">#REF!</definedName>
    <definedName name="dddddd" localSheetId="18">#REF!</definedName>
    <definedName name="dddddd" localSheetId="16">#REF!</definedName>
    <definedName name="dddddd" localSheetId="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7">#REF!</definedName>
    <definedName name="ddddddd" localSheetId="18">#REF!</definedName>
    <definedName name="ddddddd" localSheetId="16">#REF!</definedName>
    <definedName name="ddddddd" localSheetId="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7">#REF!,#REF!</definedName>
    <definedName name="dfghhhhhjjdjertje" localSheetId="18">#REF!,#REF!</definedName>
    <definedName name="dfghhhhhjjdjertje" localSheetId="16">#REF!,#REF!</definedName>
    <definedName name="dfghhhhhjjdjertje" localSheetId="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7">#REF!</definedName>
    <definedName name="dsgjsg" localSheetId="18">#REF!</definedName>
    <definedName name="dsgjsg" localSheetId="16">#REF!</definedName>
    <definedName name="dsgjsg" localSheetId="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7">#REF!</definedName>
    <definedName name="edba" localSheetId="18">#REF!</definedName>
    <definedName name="edba" localSheetId="16">#REF!</definedName>
    <definedName name="edba" localSheetId="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7">#REF!</definedName>
    <definedName name="edcvfrtgb" localSheetId="18">#REF!</definedName>
    <definedName name="edcvfrtgb" localSheetId="16">#REF!</definedName>
    <definedName name="edcvfrtgb" localSheetId="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7">#REF!</definedName>
    <definedName name="EDSE" localSheetId="18">#REF!</definedName>
    <definedName name="EDSE" localSheetId="16">#REF!</definedName>
    <definedName name="EDSE" localSheetId="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7">#REF!</definedName>
    <definedName name="ee" localSheetId="18">#REF!</definedName>
    <definedName name="ee" localSheetId="16">#REF!</definedName>
    <definedName name="ee" localSheetId="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7">#REF!</definedName>
    <definedName name="eee" localSheetId="18">#REF!</definedName>
    <definedName name="eee" localSheetId="16">#REF!</definedName>
    <definedName name="eee" localSheetId="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7">#REF!</definedName>
    <definedName name="ééééééééé" localSheetId="18">#REF!</definedName>
    <definedName name="ééééééééé" localSheetId="16">#REF!</definedName>
    <definedName name="ééééééééé" localSheetId="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7">#REF!</definedName>
    <definedName name="eus" localSheetId="18">#REF!</definedName>
    <definedName name="eus" localSheetId="16">#REF!</definedName>
    <definedName name="eus" localSheetId="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7">#REF!,#REF!</definedName>
    <definedName name="excel" localSheetId="18">#REF!,#REF!</definedName>
    <definedName name="excel" localSheetId="16">#REF!,#REF!</definedName>
    <definedName name="excel" localSheetId="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7">#REF!</definedName>
    <definedName name="Excel_BuiltIn_Print_Area_1" localSheetId="18">#REF!</definedName>
    <definedName name="Excel_BuiltIn_Print_Area_1" localSheetId="16">#REF!</definedName>
    <definedName name="Excel_BuiltIn_Print_Area_1" localSheetId="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7">#REF!,#REF!</definedName>
    <definedName name="Excel_BuiltIn_Print_Titles_26" localSheetId="18">#REF!,#REF!</definedName>
    <definedName name="Excel_BuiltIn_Print_Titles_26" localSheetId="16">#REF!,#REF!</definedName>
    <definedName name="Excel_BuiltIn_Print_Titles_26" localSheetId="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7">#REF!</definedName>
    <definedName name="ff" localSheetId="18">#REF!</definedName>
    <definedName name="ff" localSheetId="16">#REF!</definedName>
    <definedName name="ff" localSheetId="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7">#REF!,#REF!</definedName>
    <definedName name="ffd" localSheetId="18">#REF!,#REF!</definedName>
    <definedName name="ffd" localSheetId="16">#REF!,#REF!</definedName>
    <definedName name="ffd" localSheetId="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7">#REF!</definedName>
    <definedName name="ffff" localSheetId="18">#REF!</definedName>
    <definedName name="ffff" localSheetId="16">#REF!</definedName>
    <definedName name="ffff" localSheetId="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7">#REF!,#REF!</definedName>
    <definedName name="fghigh_jifj" localSheetId="18">#REF!,#REF!</definedName>
    <definedName name="fghigh_jifj" localSheetId="16">#REF!,#REF!</definedName>
    <definedName name="fghigh_jifj" localSheetId="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7">#REF!</definedName>
    <definedName name="Fiumei" localSheetId="18">#REF!</definedName>
    <definedName name="Fiumei" localSheetId="16">#REF!</definedName>
    <definedName name="Fiumei" localSheetId="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7">#REF!,#REF!</definedName>
    <definedName name="fjkfjkdhdhdghdghj" localSheetId="18">#REF!,#REF!</definedName>
    <definedName name="fjkfjkdhdhdghdghj" localSheetId="16">#REF!,#REF!</definedName>
    <definedName name="fjkfjkdhdhdghdghj" localSheetId="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7">#REF!</definedName>
    <definedName name="gaga" localSheetId="18">#REF!</definedName>
    <definedName name="gaga" localSheetId="16">#REF!</definedName>
    <definedName name="gaga" localSheetId="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7">#REF!,#REF!</definedName>
    <definedName name="ggg" localSheetId="18">#REF!,#REF!</definedName>
    <definedName name="ggg" localSheetId="16">#REF!,#REF!</definedName>
    <definedName name="ggg" localSheetId="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7">#REF!,#REF!</definedName>
    <definedName name="ggggggggggggggg" localSheetId="18">#REF!,#REF!</definedName>
    <definedName name="ggggggggggggggg" localSheetId="16">#REF!,#REF!</definedName>
    <definedName name="ggggggggggggggg" localSheetId="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7">#REF!</definedName>
    <definedName name="gh" localSheetId="18">#REF!</definedName>
    <definedName name="gh" localSheetId="16">#REF!</definedName>
    <definedName name="gh" localSheetId="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7">#REF!</definedName>
    <definedName name="gyj" localSheetId="18">#REF!</definedName>
    <definedName name="gyj" localSheetId="16">#REF!</definedName>
    <definedName name="gyj" localSheetId="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7">#REF!</definedName>
    <definedName name="gyj_k_" localSheetId="18">#REF!</definedName>
    <definedName name="gyj_k_" localSheetId="16">#REF!</definedName>
    <definedName name="gyj_k_" localSheetId="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7">#REF!</definedName>
    <definedName name="gyjk" localSheetId="18">#REF!</definedName>
    <definedName name="gyjk" localSheetId="16">#REF!</definedName>
    <definedName name="gyjk" localSheetId="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7">#REF!</definedName>
    <definedName name="hh" localSheetId="18">#REF!</definedName>
    <definedName name="hh" localSheetId="16">#REF!</definedName>
    <definedName name="hh" localSheetId="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7">#REF!</definedName>
    <definedName name="jj" localSheetId="18">#REF!</definedName>
    <definedName name="jj" localSheetId="16">#REF!</definedName>
    <definedName name="jj" localSheetId="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7">#REF!,#REF!</definedName>
    <definedName name="jjjjj" localSheetId="18">#REF!,#REF!</definedName>
    <definedName name="jjjjj" localSheetId="16">#REF!,#REF!</definedName>
    <definedName name="jjjjj" localSheetId="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7">#REF!</definedName>
    <definedName name="jjjjjjjjjjjjjjjjjjjjjj" localSheetId="18">#REF!</definedName>
    <definedName name="jjjjjjjjjjjjjjjjjjjjjj" localSheetId="16">#REF!</definedName>
    <definedName name="jjjjjjjjjjjjjjjjjjjjjj" localSheetId="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7">#REF!</definedName>
    <definedName name="k" localSheetId="18">#REF!</definedName>
    <definedName name="k" localSheetId="16">#REF!</definedName>
    <definedName name="k" localSheetId="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7">#REF!</definedName>
    <definedName name="kill" localSheetId="18">#REF!</definedName>
    <definedName name="kill" localSheetId="16">#REF!</definedName>
    <definedName name="kill" localSheetId="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7">#REF!</definedName>
    <definedName name="kiskuta" localSheetId="18">#REF!</definedName>
    <definedName name="kiskuta" localSheetId="16">#REF!</definedName>
    <definedName name="kiskuta" localSheetId="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7">#REF!</definedName>
    <definedName name="kistérség" localSheetId="18">#REF!</definedName>
    <definedName name="kistérség" localSheetId="16">#REF!</definedName>
    <definedName name="kistérség" localSheetId="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7">#REF!</definedName>
    <definedName name="kjz" localSheetId="18">#REF!</definedName>
    <definedName name="kjz" localSheetId="16">#REF!</definedName>
    <definedName name="kjz" localSheetId="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7">#REF!</definedName>
    <definedName name="kjz_k_" localSheetId="18">#REF!</definedName>
    <definedName name="kjz_k_" localSheetId="16">#REF!</definedName>
    <definedName name="kjz_k_" localSheetId="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7">#REF!</definedName>
    <definedName name="klll" localSheetId="18">#REF!</definedName>
    <definedName name="klll" localSheetId="16">#REF!</definedName>
    <definedName name="klll" localSheetId="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7">#REF!</definedName>
    <definedName name="Kodály" localSheetId="18">#REF!</definedName>
    <definedName name="Kodály" localSheetId="16">#REF!</definedName>
    <definedName name="Kodály" localSheetId="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7">#REF!</definedName>
    <definedName name="l" localSheetId="18">#REF!</definedName>
    <definedName name="l" localSheetId="16">#REF!</definedName>
    <definedName name="l" localSheetId="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7">#REF!</definedName>
    <definedName name="lkjjghdk" localSheetId="18">#REF!</definedName>
    <definedName name="lkjjghdk" localSheetId="16">#REF!</definedName>
    <definedName name="lkjjghdk" localSheetId="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7">#REF!</definedName>
    <definedName name="llllll" localSheetId="18">#REF!</definedName>
    <definedName name="llllll" localSheetId="16">#REF!</definedName>
    <definedName name="llllll" localSheetId="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7">#REF!</definedName>
    <definedName name="llllllll" localSheetId="18">#REF!</definedName>
    <definedName name="llllllll" localSheetId="16">#REF!</definedName>
    <definedName name="llllllll" localSheetId="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7">#REF!,#REF!</definedName>
    <definedName name="lllllllllll" localSheetId="18">#REF!,#REF!</definedName>
    <definedName name="lllllllllll" localSheetId="16">#REF!,#REF!</definedName>
    <definedName name="lllllllllll" localSheetId="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7">#REF!</definedName>
    <definedName name="llllllllllllllll" localSheetId="18">#REF!</definedName>
    <definedName name="llllllllllllllll" localSheetId="16">#REF!</definedName>
    <definedName name="llllllllllllllll" localSheetId="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7">#REF!</definedName>
    <definedName name="m" localSheetId="18">#REF!</definedName>
    <definedName name="m" localSheetId="16">#REF!</definedName>
    <definedName name="m" localSheetId="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7">#REF!,#REF!</definedName>
    <definedName name="más" localSheetId="18">#REF!,#REF!</definedName>
    <definedName name="más" localSheetId="16">#REF!,#REF!</definedName>
    <definedName name="más" localSheetId="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7">#REF!,#REF!</definedName>
    <definedName name="másik" localSheetId="18">#REF!,#REF!</definedName>
    <definedName name="másik" localSheetId="16">#REF!,#REF!</definedName>
    <definedName name="másik" localSheetId="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7">#REF!</definedName>
    <definedName name="mmm" localSheetId="18">#REF!</definedName>
    <definedName name="mmm" localSheetId="16">#REF!</definedName>
    <definedName name="mmm" localSheetId="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7">#REF!</definedName>
    <definedName name="mnb" localSheetId="18">#REF!</definedName>
    <definedName name="mnb" localSheetId="16">#REF!</definedName>
    <definedName name="mnb" localSheetId="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7">#REF!</definedName>
    <definedName name="mnbvc" localSheetId="18">#REF!</definedName>
    <definedName name="mnbvc" localSheetId="16">#REF!</definedName>
    <definedName name="mnbvc" localSheetId="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7">#REF!,#REF!</definedName>
    <definedName name="mskfas" localSheetId="18">#REF!,#REF!</definedName>
    <definedName name="mskfas" localSheetId="16">#REF!,#REF!</definedName>
    <definedName name="mskfas" localSheetId="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7">#REF!</definedName>
    <definedName name="n" localSheetId="18">#REF!</definedName>
    <definedName name="n" localSheetId="16">#REF!</definedName>
    <definedName name="n" localSheetId="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7">#REF!</definedName>
    <definedName name="nb" localSheetId="18">#REF!</definedName>
    <definedName name="nb" localSheetId="16">#REF!</definedName>
    <definedName name="nb" localSheetId="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7">#REF!</definedName>
    <definedName name="nev_c" localSheetId="18">#REF!</definedName>
    <definedName name="nev_c" localSheetId="16">#REF!</definedName>
    <definedName name="nev_c" localSheetId="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7">#REF!</definedName>
    <definedName name="nev_g" localSheetId="18">#REF!</definedName>
    <definedName name="nev_g" localSheetId="16">#REF!</definedName>
    <definedName name="nev_g" localSheetId="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7">#REF!</definedName>
    <definedName name="nev_k" localSheetId="18">#REF!</definedName>
    <definedName name="nev_k" localSheetId="16">#REF!</definedName>
    <definedName name="nev_k" localSheetId="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7">#REF!</definedName>
    <definedName name="név_k" localSheetId="18">#REF!</definedName>
    <definedName name="név_k" localSheetId="16">#REF!</definedName>
    <definedName name="név_k" localSheetId="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7">#REF!</definedName>
    <definedName name="nnn" localSheetId="18">#REF!</definedName>
    <definedName name="nnn" localSheetId="16">#REF!</definedName>
    <definedName name="nnn" localSheetId="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7">#REF!</definedName>
    <definedName name="nnnnnnnnnnnnnnnnnnnnnnnnnnnnnnnnnnnnn" localSheetId="18">#REF!</definedName>
    <definedName name="nnnnnnnnnnnnnnnnnnnnnnnnnnnnnnnnnnnnn" localSheetId="16">#REF!</definedName>
    <definedName name="nnnnnnnnnnnnnnnnnnnnnnnnnnnnnnnnnnnnn" localSheetId="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4">'3.sz.mell'!$3:$4</definedName>
    <definedName name="_xlnm.Print_Titles" localSheetId="10">'9.sz.mell.'!$4:$5</definedName>
    <definedName name="_xlnm.Print_Area" localSheetId="15">'10.2.sz.mell'!$A$1:$M$16</definedName>
    <definedName name="_xlnm.Print_Area" localSheetId="12">'10.sz.mell'!$A$1:$K$60</definedName>
    <definedName name="_xlnm.Print_Area" localSheetId="22">'15.sz.mell'!$A$1:$D$21</definedName>
    <definedName name="_xlnm.Print_Area" localSheetId="2">'2.1.sz.mell  '!$A$1:$M$22</definedName>
    <definedName name="_xlnm.Print_Area" localSheetId="3">'2.2.sz.mell  '!$A$1:$M$22</definedName>
    <definedName name="_xlnm.Print_Area" localSheetId="29">'21.sz.mell'!$A$1:$J$117</definedName>
    <definedName name="_xlnm.Print_Area" localSheetId="32">'24.sz.mell'!$A$1:$F$25</definedName>
    <definedName name="_xlnm.Print_Area" localSheetId="4">'3.sz.mell'!$A$1:$F$67</definedName>
    <definedName name="_xlnm.Print_Area" localSheetId="7">'6.sz.mell'!$A$1:$G$22</definedName>
    <definedName name="_xlnm.Print_Area" localSheetId="8">'7.sz.mell.'!$A$1:$L$10</definedName>
    <definedName name="_xlnm.Print_Area" localSheetId="10">'9.sz.mell.'!$A$1:$J$115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7">#REF!</definedName>
    <definedName name="oooooooooooooooooooooo" localSheetId="18">#REF!</definedName>
    <definedName name="oooooooooooooooooooooo" localSheetId="16">#REF!</definedName>
    <definedName name="oooooooooooooooooooooo" localSheetId="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7">#REF!</definedName>
    <definedName name="ovi" localSheetId="18">#REF!</definedName>
    <definedName name="ovi" localSheetId="16">#REF!</definedName>
    <definedName name="ovi" localSheetId="5">#REF!</definedName>
    <definedName name="ovi" localSheetId="10">#REF!</definedName>
    <definedName name="ovi">#REF!</definedName>
    <definedName name="óvoda" localSheetId="5">#REF!</definedName>
    <definedName name="óvoda">#REF!</definedName>
    <definedName name="ő" localSheetId="14">#REF!</definedName>
    <definedName name="ő" localSheetId="15">#REF!</definedName>
    <definedName name="ő" localSheetId="17">#REF!</definedName>
    <definedName name="ő" localSheetId="18">#REF!</definedName>
    <definedName name="ő" localSheetId="16">#REF!</definedName>
    <definedName name="ő" localSheetId="5">#REF!</definedName>
    <definedName name="ő" localSheetId="10">#REF!</definedName>
    <definedName name="ő">#REF!</definedName>
    <definedName name="önk">[9]kd!$F$2:$F$3176</definedName>
    <definedName name="önkbercsényi" localSheetId="5">#REF!</definedName>
    <definedName name="önkbercsényi">#REF!</definedName>
    <definedName name="önkbölcsőde" localSheetId="5">#REF!</definedName>
    <definedName name="önkbölcsőde">#REF!</definedName>
    <definedName name="önkegymi" localSheetId="5">#REF!</definedName>
    <definedName name="önkegymi">#REF!</definedName>
    <definedName name="önkgondkp" localSheetId="5">#REF!</definedName>
    <definedName name="önkgondkp">#REF!</definedName>
    <definedName name="önkhunyadi" localSheetId="5">#REF!</definedName>
    <definedName name="önkhunyadi">#REF!</definedName>
    <definedName name="önkkodály" localSheetId="5">#REF!</definedName>
    <definedName name="önkkodály">#REF!</definedName>
    <definedName name="önkkonyha" localSheetId="5">#REF!</definedName>
    <definedName name="önkkonyha">#REF!</definedName>
    <definedName name="önkkölcsey" localSheetId="5">#REF!</definedName>
    <definedName name="önkkölcsey">#REF!</definedName>
    <definedName name="önkkönyvtár" localSheetId="5">#REF!</definedName>
    <definedName name="önkkönyvtár">#REF!</definedName>
    <definedName name="önkktgvtám" localSheetId="5">#REF!</definedName>
    <definedName name="önkktgvtám">#REF!</definedName>
    <definedName name="önklábassy" localSheetId="5">#REF!</definedName>
    <definedName name="önklábassy">#REF!</definedName>
    <definedName name="önkműkbev" localSheetId="5">#REF!</definedName>
    <definedName name="önkműkbev">#REF!</definedName>
    <definedName name="önkóvoda" localSheetId="5">#REF!</definedName>
    <definedName name="önkóvoda">#REF!</definedName>
    <definedName name="önkpbo" localSheetId="5">#REF!</definedName>
    <definedName name="önkpbo">#REF!</definedName>
    <definedName name="önkpetőfi" localSheetId="5">#REF!</definedName>
    <definedName name="önkpetőfi">#REF!</definedName>
    <definedName name="önksajátos1" localSheetId="5">#REF!</definedName>
    <definedName name="önksajátos1">#REF!</definedName>
    <definedName name="önkszékács" localSheetId="5">#REF!</definedName>
    <definedName name="önkszékács">#REF!</definedName>
    <definedName name="önkvmk" localSheetId="5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7">#REF!</definedName>
    <definedName name="őőőőőőőőőőőőő" localSheetId="18">#REF!</definedName>
    <definedName name="őőőőőőőőőőőőő" localSheetId="16">#REF!</definedName>
    <definedName name="őőőőőőőőőőőőő" localSheetId="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7">#REF!</definedName>
    <definedName name="őpoiuztr" localSheetId="18">#REF!</definedName>
    <definedName name="őpoiuztr" localSheetId="16">#REF!</definedName>
    <definedName name="őpoiuztr" localSheetId="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 localSheetId="5">#REF!</definedName>
    <definedName name="pálybev">#REF!</definedName>
    <definedName name="pálybev1" localSheetId="5">#REF!</definedName>
    <definedName name="pálybev1">#REF!</definedName>
    <definedName name="pbo" localSheetId="5">#REF!</definedName>
    <definedName name="pbo">#REF!</definedName>
    <definedName name="pénzeszkátad" localSheetId="5">#REF!</definedName>
    <definedName name="pénzeszkátad">#REF!</definedName>
    <definedName name="pénzfognélk1" localSheetId="5">#REF!</definedName>
    <definedName name="pénzfognélk1">#REF!</definedName>
    <definedName name="pénzforgnélk1" localSheetId="5">#REF!</definedName>
    <definedName name="pénzforgnélk1">#REF!</definedName>
    <definedName name="pénzforgnélkül" localSheetId="5">#REF!</definedName>
    <definedName name="pénzforgnélkül">#REF!</definedName>
    <definedName name="pénzm" localSheetId="5">#REF!</definedName>
    <definedName name="pénzm">#REF!</definedName>
    <definedName name="pénzügyibef" localSheetId="5">#REF!</definedName>
    <definedName name="pénzügyibef">#REF!</definedName>
    <definedName name="pénzügyibef1" localSheetId="5">#REF!</definedName>
    <definedName name="pénzügyibef1">#REF!</definedName>
    <definedName name="peszkátad4" localSheetId="5">#REF!</definedName>
    <definedName name="peszkátad4">#REF!</definedName>
    <definedName name="petőfi" localSheetId="5">#REF!</definedName>
    <definedName name="petőfi">#REF!</definedName>
    <definedName name="phdologi" localSheetId="5">#REF!</definedName>
    <definedName name="phdologi">#REF!</definedName>
    <definedName name="phműkbev" localSheetId="5">#REF!</definedName>
    <definedName name="phműkbev">#REF!</definedName>
    <definedName name="phműkbev1" localSheetId="5">#REF!</definedName>
    <definedName name="phműkbev1">#REF!</definedName>
    <definedName name="phműkc1" localSheetId="5">#REF!</definedName>
    <definedName name="phműkc1">#REF!</definedName>
    <definedName name="phsajbev">[11]Munka6!$C$21</definedName>
    <definedName name="phszoc" localSheetId="5">#REF!</definedName>
    <definedName name="phszoc">#REF!</definedName>
    <definedName name="pm" localSheetId="5">#REF!</definedName>
    <definedName name="pm">#REF!</definedName>
    <definedName name="pótl">[11]Munka6!$C$20</definedName>
    <definedName name="pótlék" localSheetId="5">#REF!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7">#REF!,#REF!</definedName>
    <definedName name="ppppppppppppppp" localSheetId="18">#REF!,#REF!</definedName>
    <definedName name="ppppppppppppppp" localSheetId="16">#REF!,#REF!</definedName>
    <definedName name="ppppppppppppppp" localSheetId="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7">#REF!</definedName>
    <definedName name="Q" localSheetId="18">#REF!</definedName>
    <definedName name="Q" localSheetId="16">#REF!</definedName>
    <definedName name="Q" localSheetId="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7">#REF!,#REF!</definedName>
    <definedName name="qaywsx" localSheetId="18">#REF!,#REF!</definedName>
    <definedName name="qaywsx" localSheetId="16">#REF!,#REF!</definedName>
    <definedName name="qaywsx" localSheetId="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7">#REF!</definedName>
    <definedName name="QQ" localSheetId="18">#REF!</definedName>
    <definedName name="QQ" localSheetId="16">#REF!</definedName>
    <definedName name="QQ" localSheetId="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7">#REF!</definedName>
    <definedName name="qqqq" localSheetId="18">#REF!</definedName>
    <definedName name="qqqq" localSheetId="16">#REF!</definedName>
    <definedName name="qqqq" localSheetId="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7">#REF!</definedName>
    <definedName name="qqqqq" localSheetId="18">#REF!</definedName>
    <definedName name="qqqqq" localSheetId="16">#REF!</definedName>
    <definedName name="qqqqq" localSheetId="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7">#REF!,#REF!</definedName>
    <definedName name="qqqqqq" localSheetId="18">#REF!,#REF!</definedName>
    <definedName name="qqqqqq" localSheetId="16">#REF!,#REF!</definedName>
    <definedName name="qqqqqq" localSheetId="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7">#REF!</definedName>
    <definedName name="qqqqqqqq" localSheetId="18">#REF!</definedName>
    <definedName name="qqqqqqqq" localSheetId="16">#REF!</definedName>
    <definedName name="qqqqqqqq" localSheetId="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7">#REF!</definedName>
    <definedName name="qqqqqqqqq" localSheetId="18">#REF!</definedName>
    <definedName name="qqqqqqqqq" localSheetId="16">#REF!</definedName>
    <definedName name="qqqqqqqqq" localSheetId="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7">#REF!</definedName>
    <definedName name="qqqqqqqqqq" localSheetId="18">#REF!</definedName>
    <definedName name="qqqqqqqqqq" localSheetId="16">#REF!</definedName>
    <definedName name="qqqqqqqqqq" localSheetId="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7">#REF!</definedName>
    <definedName name="qqqqqqqqqqq" localSheetId="18">#REF!</definedName>
    <definedName name="qqqqqqqqqqq" localSheetId="16">#REF!</definedName>
    <definedName name="qqqqqqqqqqq" localSheetId="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7">#REF!</definedName>
    <definedName name="qqqqqqqqqqqqq" localSheetId="18">#REF!</definedName>
    <definedName name="qqqqqqqqqqqqq" localSheetId="16">#REF!</definedName>
    <definedName name="qqqqqqqqqqqqq" localSheetId="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7">#REF!,#REF!</definedName>
    <definedName name="qqqqqqqqqqqqqqq" localSheetId="18">#REF!,#REF!</definedName>
    <definedName name="qqqqqqqqqqqqqqq" localSheetId="16">#REF!,#REF!</definedName>
    <definedName name="qqqqqqqqqqqqqqq" localSheetId="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7">#REF!</definedName>
    <definedName name="qqqqqqqqqqqqqqqq" localSheetId="18">#REF!</definedName>
    <definedName name="qqqqqqqqqqqqqqqq" localSheetId="16">#REF!</definedName>
    <definedName name="qqqqqqqqqqqqqqqq" localSheetId="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7">#REF!</definedName>
    <definedName name="qqqqqqqqqqqqqqqqq" localSheetId="18">#REF!</definedName>
    <definedName name="qqqqqqqqqqqqqqqqq" localSheetId="16">#REF!</definedName>
    <definedName name="qqqqqqqqqqqqqqqqq" localSheetId="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7">#REF!</definedName>
    <definedName name="retzijk" localSheetId="18">#REF!</definedName>
    <definedName name="retzijk" localSheetId="16">#REF!</definedName>
    <definedName name="retzijk" localSheetId="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7">#REF!</definedName>
    <definedName name="rr" localSheetId="18">#REF!</definedName>
    <definedName name="rr" localSheetId="16">#REF!</definedName>
    <definedName name="rr" localSheetId="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7">#REF!</definedName>
    <definedName name="rrr" localSheetId="18">#REF!</definedName>
    <definedName name="rrr" localSheetId="16">#REF!</definedName>
    <definedName name="rrr" localSheetId="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7">#REF!</definedName>
    <definedName name="rrrr" localSheetId="18">#REF!</definedName>
    <definedName name="rrrr" localSheetId="16">#REF!</definedName>
    <definedName name="rrrr" localSheetId="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7">#REF!</definedName>
    <definedName name="rrrrr" localSheetId="18">#REF!</definedName>
    <definedName name="rrrrr" localSheetId="16">#REF!</definedName>
    <definedName name="rrrrr" localSheetId="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7">#REF!</definedName>
    <definedName name="rrrrrr" localSheetId="18">#REF!</definedName>
    <definedName name="rrrrrr" localSheetId="16">#REF!</definedName>
    <definedName name="rrrrrr" localSheetId="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7">#REF!,#REF!</definedName>
    <definedName name="rrrrrrrr" localSheetId="18">#REF!,#REF!</definedName>
    <definedName name="rrrrrrrr" localSheetId="16">#REF!,#REF!</definedName>
    <definedName name="rrrrrrrr" localSheetId="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7">#REF!</definedName>
    <definedName name="rrrrrrrrrr" localSheetId="18">#REF!</definedName>
    <definedName name="rrrrrrrrrr" localSheetId="16">#REF!</definedName>
    <definedName name="rrrrrrrrrr" localSheetId="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7">#REF!</definedName>
    <definedName name="rrrrrrrrrrrr" localSheetId="18">#REF!</definedName>
    <definedName name="rrrrrrrrrrrr" localSheetId="16">#REF!</definedName>
    <definedName name="rrrrrrrrrrrr" localSheetId="5">#REF!</definedName>
    <definedName name="rrrrrrrrrrrr" localSheetId="10">#REF!</definedName>
    <definedName name="rrrrrrrrrrrr">#REF!</definedName>
    <definedName name="sajfelh1" localSheetId="5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 localSheetId="5">'[13]4. bevételek int-ként'!#REF!</definedName>
    <definedName name="semmi23">'[13]4. bevételek int-ként'!#REF!</definedName>
    <definedName name="semmi24" localSheetId="5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 localSheetId="5">'[13]4. bevételek int-ként'!#REF!</definedName>
    <definedName name="semmi8">'[13]4. bevételek int-ként'!#REF!</definedName>
    <definedName name="semmi9" localSheetId="5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7">#REF!</definedName>
    <definedName name="ssscx" localSheetId="18">#REF!</definedName>
    <definedName name="ssscx" localSheetId="16">#REF!</definedName>
    <definedName name="ssscx" localSheetId="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7">#REF!</definedName>
    <definedName name="sue" localSheetId="18">#REF!</definedName>
    <definedName name="sue" localSheetId="16">#REF!</definedName>
    <definedName name="sue" localSheetId="5">#REF!</definedName>
    <definedName name="sue" localSheetId="10">#REF!</definedName>
    <definedName name="sue">#REF!</definedName>
    <definedName name="szabsbírság">[11]Munka6!$C$19</definedName>
    <definedName name="szabsért" localSheetId="5">#REF!</definedName>
    <definedName name="szabsért">#REF!</definedName>
    <definedName name="székács" localSheetId="5">#REF!</definedName>
    <definedName name="székács">#REF!</definedName>
    <definedName name="szemckö4" localSheetId="5">#REF!</definedName>
    <definedName name="szemckö4">#REF!</definedName>
    <definedName name="szemegy8.12" localSheetId="5">#REF!</definedName>
    <definedName name="szemegy8.12">#REF!</definedName>
    <definedName name="szemegy8.13" localSheetId="5">#REF!</definedName>
    <definedName name="szemegy8.13">#REF!</definedName>
    <definedName name="személyiph" localSheetId="5">#REF!</definedName>
    <definedName name="személyiph">#REF!</definedName>
    <definedName name="szemjutt" localSheetId="5">#REF!</definedName>
    <definedName name="szemjutt">#REF!</definedName>
    <definedName name="szemjutt4" localSheetId="5">#REF!</definedName>
    <definedName name="szemjutt4">#REF!</definedName>
    <definedName name="szemkist4" localSheetId="5">#REF!</definedName>
    <definedName name="szemkist4">#REF!</definedName>
    <definedName name="szemph" localSheetId="5">#REF!</definedName>
    <definedName name="szemph">#REF!</definedName>
    <definedName name="szemph5" localSheetId="5">#REF!</definedName>
    <definedName name="szemph5">#REF!</definedName>
    <definedName name="szemph8.12" localSheetId="5">#REF!</definedName>
    <definedName name="szemph8.12">#REF!</definedName>
    <definedName name="szjahelyben" localSheetId="5">#REF!</definedName>
    <definedName name="szjahelyben">#REF!</definedName>
    <definedName name="szjahelyben1" localSheetId="5">#REF!</definedName>
    <definedName name="szjahelyben1">#REF!</definedName>
    <definedName name="szjahelybenm">[11]Munka6!$C$7</definedName>
    <definedName name="szjajövkül" localSheetId="5">#REF!</definedName>
    <definedName name="szjajövkül">#REF!</definedName>
    <definedName name="szjajövkül1" localSheetId="5">#REF!</definedName>
    <definedName name="szjajövkül1">#REF!</definedName>
    <definedName name="szjakül">[11]Munka6!$C$8</definedName>
    <definedName name="szocátv" localSheetId="5">#REF!</definedName>
    <definedName name="szocátv">#REF!</definedName>
    <definedName name="szocph" localSheetId="5">#REF!</definedName>
    <definedName name="szocph">#REF!</definedName>
    <definedName name="szocph5" localSheetId="5">#REF!</definedName>
    <definedName name="szocph5">#REF!</definedName>
    <definedName name="szocsegélyph" localSheetId="5">#REF!</definedName>
    <definedName name="szocsegélyph">#REF!</definedName>
    <definedName name="t" localSheetId="14">#REF!,#REF!</definedName>
    <definedName name="t" localSheetId="15">#REF!,#REF!</definedName>
    <definedName name="t" localSheetId="17">#REF!,#REF!</definedName>
    <definedName name="t" localSheetId="18">#REF!,#REF!</definedName>
    <definedName name="t" localSheetId="16">#REF!,#REF!</definedName>
    <definedName name="t" localSheetId="5">#REF!,#REF!</definedName>
    <definedName name="t" localSheetId="10">#REF!,#REF!</definedName>
    <definedName name="t">#REF!,#REF!</definedName>
    <definedName name="talajt" localSheetId="5">#REF!</definedName>
    <definedName name="talajt">#REF!</definedName>
    <definedName name="támkölcs1" localSheetId="5">#REF!</definedName>
    <definedName name="támkölcs1">#REF!</definedName>
    <definedName name="támkölcsön" localSheetId="5">#REF!</definedName>
    <definedName name="támkölcsön">#REF!</definedName>
    <definedName name="támogatások" localSheetId="5">#REF!</definedName>
    <definedName name="támogatások">#REF!</definedName>
    <definedName name="támogatások1" localSheetId="5">#REF!</definedName>
    <definedName name="támogatások1">#REF!</definedName>
    <definedName name="tárgyi" localSheetId="5">#REF!</definedName>
    <definedName name="tárgyi">#REF!</definedName>
    <definedName name="tárgyi1" localSheetId="5">#REF!</definedName>
    <definedName name="tárgyi1">#REF!</definedName>
    <definedName name="tartalék4" localSheetId="5">#REF!</definedName>
    <definedName name="tartalék4">#REF!</definedName>
    <definedName name="termőf" localSheetId="5">#REF!</definedName>
    <definedName name="termőf">#REF!</definedName>
    <definedName name="termőfbérbe">[11]Munka6!$C$17</definedName>
    <definedName name="termőföld1" localSheetId="5">#REF!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7">#REF!</definedName>
    <definedName name="újsablon" localSheetId="18">#REF!</definedName>
    <definedName name="újsablon" localSheetId="16">#REF!</definedName>
    <definedName name="újsablon" localSheetId="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7">#REF!</definedName>
    <definedName name="uuuuu" localSheetId="18">#REF!</definedName>
    <definedName name="uuuuu" localSheetId="16">#REF!</definedName>
    <definedName name="uuuuu" localSheetId="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7">#REF!</definedName>
    <definedName name="v" localSheetId="18">#REF!</definedName>
    <definedName name="v" localSheetId="16">#REF!</definedName>
    <definedName name="v" localSheetId="5">#REF!</definedName>
    <definedName name="v" localSheetId="10">#REF!</definedName>
    <definedName name="v">#REF!</definedName>
    <definedName name="vizikátv" localSheetId="5">#REF!</definedName>
    <definedName name="vizikátv">#REF!</definedName>
    <definedName name="vizikátv1" localSheetId="5">#REF!</definedName>
    <definedName name="vizikátv1">#REF!</definedName>
    <definedName name="vizikfelh3" localSheetId="5">'[10]7. felhalm.kiad.'!#REF!</definedName>
    <definedName name="vizikfelh3">'[10]7. felhalm.kiad.'!#REF!</definedName>
    <definedName name="vmk" localSheetId="5">#REF!</definedName>
    <definedName name="vmk">#REF!</definedName>
    <definedName name="vv" localSheetId="14">#REF!</definedName>
    <definedName name="vv" localSheetId="15">#REF!</definedName>
    <definedName name="vv" localSheetId="17">#REF!</definedName>
    <definedName name="vv" localSheetId="18">#REF!</definedName>
    <definedName name="vv" localSheetId="16">#REF!</definedName>
    <definedName name="vv" localSheetId="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7">#REF!</definedName>
    <definedName name="x" localSheetId="18">#REF!</definedName>
    <definedName name="x" localSheetId="16">#REF!</definedName>
    <definedName name="x" localSheetId="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7">#REF!</definedName>
    <definedName name="xcvbnm" localSheetId="18">#REF!</definedName>
    <definedName name="xcvbnm" localSheetId="16">#REF!</definedName>
    <definedName name="xcvbnm" localSheetId="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[14]Háttéradatok!$C$29:$AG$32</definedName>
    <definedName name="xxxxxx_15">[14]Háttéradatok!$C$29:$AG$32</definedName>
    <definedName name="xxxxxx_16">[14]Háttéradatok!$C$29:$AG$32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7">#REF!</definedName>
    <definedName name="xxxxxxxxxxxxxxxxxxxxxxxxxxx" localSheetId="18">#REF!</definedName>
    <definedName name="xxxxxxxxxxxxxxxxxxxxxxxxxxx" localSheetId="16">#REF!</definedName>
    <definedName name="xxxxxxxxxxxxxxxxxxxxxxxxxxx" localSheetId="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7">#REF!,#REF!</definedName>
    <definedName name="y" localSheetId="18">#REF!,#REF!</definedName>
    <definedName name="y" localSheetId="16">#REF!,#REF!</definedName>
    <definedName name="y" localSheetId="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7">#REF!</definedName>
    <definedName name="ycxd" localSheetId="18">#REF!</definedName>
    <definedName name="ycxd" localSheetId="16">#REF!</definedName>
    <definedName name="ycxd" localSheetId="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7">#REF!</definedName>
    <definedName name="yxc" localSheetId="18">#REF!</definedName>
    <definedName name="yxc" localSheetId="16">#REF!</definedName>
    <definedName name="yxc" localSheetId="5">#REF!</definedName>
    <definedName name="yxc" localSheetId="10">#REF!</definedName>
    <definedName name="yxc">#REF!</definedName>
    <definedName name="zzz">[1]Háttéradatok!$B$22:$AG$28</definedName>
  </definedNames>
  <calcPr calcId="152511"/>
</workbook>
</file>

<file path=xl/calcChain.xml><?xml version="1.0" encoding="utf-8"?>
<calcChain xmlns="http://schemas.openxmlformats.org/spreadsheetml/2006/main">
  <c r="H57" i="34" l="1"/>
  <c r="H58" i="34" s="1"/>
  <c r="H36" i="34"/>
  <c r="G36" i="34"/>
  <c r="D85" i="42" l="1"/>
  <c r="F138" i="13"/>
  <c r="D17" i="40"/>
  <c r="C17" i="40"/>
  <c r="G67" i="1" l="1"/>
  <c r="G60" i="1"/>
  <c r="J37" i="17" l="1"/>
  <c r="I37" i="9" l="1"/>
  <c r="I39" i="9"/>
  <c r="I41" i="9"/>
  <c r="I36" i="9"/>
  <c r="H42" i="9"/>
  <c r="H32" i="9"/>
  <c r="G6" i="9"/>
  <c r="I6" i="9" s="1"/>
  <c r="F22" i="32"/>
  <c r="G20" i="32"/>
  <c r="G5" i="32"/>
  <c r="G6" i="32"/>
  <c r="G7" i="32"/>
  <c r="G8" i="32"/>
  <c r="G9" i="32"/>
  <c r="G10" i="32"/>
  <c r="G11" i="32"/>
  <c r="G4" i="32"/>
  <c r="F13" i="32"/>
  <c r="F64" i="7" l="1"/>
  <c r="F39" i="7"/>
  <c r="F38" i="7"/>
  <c r="E23" i="28"/>
  <c r="D23" i="28"/>
  <c r="F23" i="28"/>
  <c r="D51" i="42"/>
  <c r="F65" i="7"/>
  <c r="D61" i="7"/>
  <c r="F59" i="7"/>
  <c r="F57" i="7"/>
  <c r="F53" i="7"/>
  <c r="F51" i="7"/>
  <c r="F50" i="7"/>
  <c r="F48" i="7"/>
  <c r="F45" i="7"/>
  <c r="F60" i="7" s="1"/>
  <c r="F37" i="7"/>
  <c r="F36" i="7" s="1"/>
  <c r="F34" i="7"/>
  <c r="F30" i="7"/>
  <c r="F28" i="7"/>
  <c r="F26" i="7"/>
  <c r="F25" i="7"/>
  <c r="F5" i="7"/>
  <c r="F24" i="7" l="1"/>
  <c r="F40" i="7" s="1"/>
  <c r="F66" i="7" s="1"/>
  <c r="E61" i="36"/>
  <c r="C23" i="28" l="1"/>
  <c r="F87" i="1" l="1"/>
  <c r="G87" i="1"/>
  <c r="F85" i="1"/>
  <c r="K9" i="5" s="1"/>
  <c r="G85" i="1"/>
  <c r="L9" i="5" s="1"/>
  <c r="F84" i="1"/>
  <c r="K8" i="5" s="1"/>
  <c r="G84" i="1"/>
  <c r="L8" i="5" s="1"/>
  <c r="F83" i="1"/>
  <c r="K7" i="5" s="1"/>
  <c r="G83" i="1"/>
  <c r="L7" i="5" s="1"/>
  <c r="F82" i="1"/>
  <c r="K6" i="5" s="1"/>
  <c r="G82" i="1"/>
  <c r="L6" i="5" s="1"/>
  <c r="F109" i="1"/>
  <c r="G109" i="1"/>
  <c r="F102" i="1"/>
  <c r="G102" i="1"/>
  <c r="H102" i="1" s="1"/>
  <c r="F101" i="1"/>
  <c r="G101" i="1"/>
  <c r="G98" i="1"/>
  <c r="E104" i="1"/>
  <c r="F104" i="1"/>
  <c r="G104" i="1"/>
  <c r="D104" i="1"/>
  <c r="F105" i="1"/>
  <c r="G105" i="1"/>
  <c r="F67" i="1"/>
  <c r="F69" i="1" s="1"/>
  <c r="E67" i="1"/>
  <c r="E69" i="1" s="1"/>
  <c r="E65" i="1"/>
  <c r="D67" i="1"/>
  <c r="D69" i="1" s="1"/>
  <c r="F110" i="1"/>
  <c r="K16" i="5" s="1"/>
  <c r="K19" i="5" s="1"/>
  <c r="G110" i="1"/>
  <c r="L16" i="5" s="1"/>
  <c r="L19" i="5" s="1"/>
  <c r="D109" i="1"/>
  <c r="G108" i="1"/>
  <c r="F108" i="1"/>
  <c r="K13" i="6" s="1"/>
  <c r="D108" i="1"/>
  <c r="D105" i="1"/>
  <c r="F98" i="1"/>
  <c r="K7" i="6" s="1"/>
  <c r="G97" i="1"/>
  <c r="L6" i="6" s="1"/>
  <c r="F97" i="1"/>
  <c r="K6" i="6" s="1"/>
  <c r="G95" i="1"/>
  <c r="G94" i="1"/>
  <c r="G93" i="1"/>
  <c r="F95" i="1"/>
  <c r="F94" i="1"/>
  <c r="F93" i="1"/>
  <c r="G92" i="1"/>
  <c r="F92" i="1"/>
  <c r="G90" i="1"/>
  <c r="F90" i="1"/>
  <c r="D89" i="1"/>
  <c r="G75" i="1"/>
  <c r="F18" i="5" s="1"/>
  <c r="E75" i="1"/>
  <c r="D75" i="1"/>
  <c r="F32" i="1"/>
  <c r="G32" i="1"/>
  <c r="F6" i="1"/>
  <c r="G6" i="1"/>
  <c r="F7" i="1"/>
  <c r="G7" i="1"/>
  <c r="H7" i="1" s="1"/>
  <c r="F8" i="1"/>
  <c r="G8" i="1"/>
  <c r="H8" i="1" s="1"/>
  <c r="F9" i="1"/>
  <c r="G9" i="1"/>
  <c r="H9" i="1" s="1"/>
  <c r="F10" i="1"/>
  <c r="G10" i="1"/>
  <c r="H10" i="1" s="1"/>
  <c r="F11" i="1"/>
  <c r="G11" i="1"/>
  <c r="D13" i="1"/>
  <c r="E13" i="1"/>
  <c r="G13" i="1"/>
  <c r="D15" i="1"/>
  <c r="E15" i="1"/>
  <c r="F15" i="1"/>
  <c r="G15" i="1"/>
  <c r="D17" i="1"/>
  <c r="E17" i="1"/>
  <c r="F17" i="1"/>
  <c r="G17" i="1"/>
  <c r="D19" i="1"/>
  <c r="F19" i="1"/>
  <c r="G19" i="1"/>
  <c r="F21" i="1"/>
  <c r="G21" i="1"/>
  <c r="D23" i="1"/>
  <c r="E23" i="1"/>
  <c r="F23" i="1"/>
  <c r="G23" i="1"/>
  <c r="D25" i="1"/>
  <c r="F25" i="1"/>
  <c r="G25" i="1"/>
  <c r="D26" i="1"/>
  <c r="F26" i="1"/>
  <c r="H26" i="1" s="1"/>
  <c r="D27" i="1"/>
  <c r="E27" i="1"/>
  <c r="F27" i="1"/>
  <c r="G27" i="1"/>
  <c r="D28" i="1"/>
  <c r="E28" i="1"/>
  <c r="F28" i="1"/>
  <c r="G28" i="1"/>
  <c r="D29" i="1"/>
  <c r="E29" i="1"/>
  <c r="F29" i="1"/>
  <c r="G29" i="1"/>
  <c r="D30" i="1"/>
  <c r="E30" i="1"/>
  <c r="F30" i="1"/>
  <c r="G30" i="1"/>
  <c r="D32" i="1"/>
  <c r="F34" i="1"/>
  <c r="G34" i="1"/>
  <c r="F35" i="1"/>
  <c r="G35" i="1"/>
  <c r="F36" i="1"/>
  <c r="G36" i="1"/>
  <c r="F38" i="1"/>
  <c r="G38" i="1"/>
  <c r="D39" i="1"/>
  <c r="E39" i="1"/>
  <c r="F40" i="1"/>
  <c r="G40" i="1"/>
  <c r="F42" i="1"/>
  <c r="G42" i="1"/>
  <c r="F43" i="1"/>
  <c r="G43" i="1"/>
  <c r="F44" i="1"/>
  <c r="G44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H52" i="1" s="1"/>
  <c r="F53" i="1"/>
  <c r="G53" i="1"/>
  <c r="F54" i="1"/>
  <c r="G54" i="1"/>
  <c r="F55" i="1"/>
  <c r="G55" i="1"/>
  <c r="F56" i="1"/>
  <c r="G56" i="1"/>
  <c r="E58" i="1"/>
  <c r="F58" i="1"/>
  <c r="G58" i="1"/>
  <c r="F59" i="1"/>
  <c r="G59" i="1"/>
  <c r="E60" i="1"/>
  <c r="F60" i="1"/>
  <c r="E61" i="1"/>
  <c r="F61" i="1"/>
  <c r="G61" i="1"/>
  <c r="E62" i="1"/>
  <c r="F62" i="1"/>
  <c r="G62" i="1"/>
  <c r="E64" i="1"/>
  <c r="E66" i="1" s="1"/>
  <c r="D65" i="1"/>
  <c r="D66" i="1" s="1"/>
  <c r="F65" i="1"/>
  <c r="F66" i="1" s="1"/>
  <c r="G65" i="1"/>
  <c r="F71" i="1"/>
  <c r="E13" i="6" s="1"/>
  <c r="G71" i="1"/>
  <c r="F13" i="6" s="1"/>
  <c r="F73" i="1"/>
  <c r="G73" i="1"/>
  <c r="F15" i="6" s="1"/>
  <c r="F74" i="1"/>
  <c r="G74" i="1"/>
  <c r="F16" i="6" s="1"/>
  <c r="D80" i="1"/>
  <c r="D88" i="1"/>
  <c r="E88" i="1"/>
  <c r="E89" i="1"/>
  <c r="E91" i="1"/>
  <c r="D100" i="1"/>
  <c r="F100" i="1"/>
  <c r="G100" i="1"/>
  <c r="D101" i="1"/>
  <c r="D102" i="1"/>
  <c r="D103" i="1"/>
  <c r="E103" i="1"/>
  <c r="F103" i="1"/>
  <c r="G103" i="1"/>
  <c r="O57" i="34"/>
  <c r="N57" i="34"/>
  <c r="M57" i="34"/>
  <c r="L57" i="34"/>
  <c r="K57" i="34"/>
  <c r="J57" i="34"/>
  <c r="I57" i="34"/>
  <c r="G57" i="34"/>
  <c r="F57" i="34"/>
  <c r="E57" i="34"/>
  <c r="O36" i="34"/>
  <c r="O58" i="34" s="1"/>
  <c r="N36" i="34"/>
  <c r="M36" i="34"/>
  <c r="L36" i="34"/>
  <c r="L58" i="34" s="1"/>
  <c r="K36" i="34"/>
  <c r="K58" i="34" s="1"/>
  <c r="J36" i="34"/>
  <c r="I36" i="34"/>
  <c r="G58" i="34"/>
  <c r="F36" i="34"/>
  <c r="F58" i="34" s="1"/>
  <c r="E36" i="34"/>
  <c r="E42" i="9"/>
  <c r="G40" i="9"/>
  <c r="I40" i="9" s="1"/>
  <c r="F39" i="9"/>
  <c r="G38" i="9"/>
  <c r="I38" i="9" s="1"/>
  <c r="F37" i="9"/>
  <c r="F36" i="9"/>
  <c r="F32" i="9"/>
  <c r="E32" i="9"/>
  <c r="G31" i="9"/>
  <c r="I31" i="9" s="1"/>
  <c r="G30" i="9"/>
  <c r="I30" i="9" s="1"/>
  <c r="G29" i="9"/>
  <c r="I29" i="9" s="1"/>
  <c r="G28" i="9"/>
  <c r="I28" i="9" s="1"/>
  <c r="G27" i="9"/>
  <c r="I27" i="9" s="1"/>
  <c r="G26" i="9"/>
  <c r="I26" i="9" s="1"/>
  <c r="G25" i="9"/>
  <c r="I25" i="9" s="1"/>
  <c r="G24" i="9"/>
  <c r="I24" i="9" s="1"/>
  <c r="G23" i="9"/>
  <c r="I23" i="9" s="1"/>
  <c r="G22" i="9"/>
  <c r="I22" i="9" s="1"/>
  <c r="G21" i="9"/>
  <c r="I21" i="9" s="1"/>
  <c r="G20" i="9"/>
  <c r="I20" i="9" s="1"/>
  <c r="G19" i="9"/>
  <c r="I19" i="9" s="1"/>
  <c r="G18" i="9"/>
  <c r="I18" i="9" s="1"/>
  <c r="G17" i="9"/>
  <c r="I17" i="9" s="1"/>
  <c r="G16" i="9"/>
  <c r="I16" i="9" s="1"/>
  <c r="G15" i="9"/>
  <c r="I15" i="9" s="1"/>
  <c r="G14" i="9"/>
  <c r="I14" i="9" s="1"/>
  <c r="G13" i="9"/>
  <c r="I13" i="9" s="1"/>
  <c r="G12" i="9"/>
  <c r="I12" i="9" s="1"/>
  <c r="G11" i="9"/>
  <c r="I11" i="9" s="1"/>
  <c r="G10" i="9"/>
  <c r="I10" i="9" s="1"/>
  <c r="G9" i="9"/>
  <c r="I9" i="9" s="1"/>
  <c r="G8" i="9"/>
  <c r="I8" i="9" s="1"/>
  <c r="G7" i="9"/>
  <c r="I7" i="9" s="1"/>
  <c r="G5" i="9"/>
  <c r="I5" i="9" s="1"/>
  <c r="G4" i="9"/>
  <c r="I4" i="9" s="1"/>
  <c r="E22" i="32"/>
  <c r="G22" i="32" s="1"/>
  <c r="D22" i="32"/>
  <c r="C22" i="32"/>
  <c r="E13" i="32"/>
  <c r="G13" i="32" s="1"/>
  <c r="D13" i="32"/>
  <c r="C13" i="32"/>
  <c r="G484" i="13"/>
  <c r="G478" i="13"/>
  <c r="G477" i="13"/>
  <c r="E473" i="13"/>
  <c r="E483" i="13" s="1"/>
  <c r="D473" i="13"/>
  <c r="D483" i="13" s="1"/>
  <c r="G483" i="13" s="1"/>
  <c r="C473" i="13"/>
  <c r="B473" i="13"/>
  <c r="G470" i="13"/>
  <c r="G454" i="13"/>
  <c r="G451" i="13"/>
  <c r="G447" i="13"/>
  <c r="G446" i="13"/>
  <c r="G445" i="13"/>
  <c r="G444" i="13"/>
  <c r="F442" i="13"/>
  <c r="F453" i="13" s="1"/>
  <c r="E442" i="13"/>
  <c r="E453" i="13" s="1"/>
  <c r="D442" i="13"/>
  <c r="D453" i="13" s="1"/>
  <c r="C442" i="13"/>
  <c r="C453" i="13" s="1"/>
  <c r="G440" i="13"/>
  <c r="G438" i="13"/>
  <c r="G424" i="13"/>
  <c r="G423" i="13"/>
  <c r="G422" i="13"/>
  <c r="G421" i="13"/>
  <c r="G420" i="13"/>
  <c r="G419" i="13"/>
  <c r="G418" i="13"/>
  <c r="G417" i="13"/>
  <c r="G416" i="13"/>
  <c r="G415" i="13"/>
  <c r="G414" i="13"/>
  <c r="F413" i="13"/>
  <c r="E413" i="13"/>
  <c r="D413" i="13"/>
  <c r="C413" i="13"/>
  <c r="B413" i="13"/>
  <c r="G412" i="13"/>
  <c r="G411" i="13"/>
  <c r="G410" i="13"/>
  <c r="G409" i="13"/>
  <c r="G394" i="13"/>
  <c r="G392" i="13"/>
  <c r="G391" i="13"/>
  <c r="G390" i="13"/>
  <c r="G389" i="13"/>
  <c r="G388" i="13"/>
  <c r="G387" i="13"/>
  <c r="G386" i="13"/>
  <c r="G385" i="13"/>
  <c r="G384" i="13"/>
  <c r="E382" i="13"/>
  <c r="E393" i="13" s="1"/>
  <c r="D382" i="13"/>
  <c r="C382" i="13"/>
  <c r="G382" i="13" s="1"/>
  <c r="G380" i="13"/>
  <c r="G378" i="13"/>
  <c r="G364" i="13"/>
  <c r="F358" i="13"/>
  <c r="G358" i="13" s="1"/>
  <c r="G357" i="13"/>
  <c r="E353" i="13"/>
  <c r="E363" i="13" s="1"/>
  <c r="D353" i="13"/>
  <c r="D363" i="13" s="1"/>
  <c r="G363" i="13" s="1"/>
  <c r="C353" i="13"/>
  <c r="B353" i="13"/>
  <c r="G334" i="13"/>
  <c r="G331" i="13"/>
  <c r="G327" i="13"/>
  <c r="G326" i="13"/>
  <c r="G325" i="13"/>
  <c r="G324" i="13"/>
  <c r="F322" i="13"/>
  <c r="E322" i="13"/>
  <c r="D322" i="13"/>
  <c r="C322" i="13"/>
  <c r="G320" i="13"/>
  <c r="G318" i="13"/>
  <c r="G303" i="13"/>
  <c r="G300" i="13"/>
  <c r="F296" i="13"/>
  <c r="F291" i="13" s="1"/>
  <c r="F302" i="13" s="1"/>
  <c r="G295" i="13"/>
  <c r="G294" i="13"/>
  <c r="G293" i="13"/>
  <c r="E291" i="13"/>
  <c r="E302" i="13" s="1"/>
  <c r="D291" i="13"/>
  <c r="D302" i="13" s="1"/>
  <c r="C291" i="13"/>
  <c r="G290" i="13"/>
  <c r="G289" i="13"/>
  <c r="G287" i="13"/>
  <c r="G268" i="13"/>
  <c r="G267" i="13"/>
  <c r="G266" i="13"/>
  <c r="G265" i="13"/>
  <c r="G264" i="13"/>
  <c r="F262" i="13"/>
  <c r="E262" i="13"/>
  <c r="E271" i="13" s="1"/>
  <c r="G271" i="13" s="1"/>
  <c r="D262" i="13"/>
  <c r="C262" i="13"/>
  <c r="G243" i="13"/>
  <c r="G241" i="13"/>
  <c r="G240" i="13"/>
  <c r="G239" i="13"/>
  <c r="G238" i="13"/>
  <c r="G237" i="13"/>
  <c r="G236" i="13"/>
  <c r="G235" i="13"/>
  <c r="G234" i="13"/>
  <c r="G233" i="13"/>
  <c r="G232" i="13"/>
  <c r="F231" i="13"/>
  <c r="F242" i="13" s="1"/>
  <c r="E231" i="13"/>
  <c r="E242" i="13" s="1"/>
  <c r="D231" i="13"/>
  <c r="D242" i="13" s="1"/>
  <c r="C231" i="13"/>
  <c r="C242" i="13" s="1"/>
  <c r="B231" i="13"/>
  <c r="G229" i="13"/>
  <c r="G227" i="13"/>
  <c r="G212" i="13"/>
  <c r="G204" i="13"/>
  <c r="G203" i="13"/>
  <c r="G202" i="13"/>
  <c r="G201" i="13"/>
  <c r="F199" i="13"/>
  <c r="E199" i="13"/>
  <c r="D199" i="13"/>
  <c r="C199" i="13"/>
  <c r="G197" i="13"/>
  <c r="G195" i="13"/>
  <c r="G179" i="13"/>
  <c r="G177" i="13"/>
  <c r="G176" i="13"/>
  <c r="G175" i="13"/>
  <c r="G174" i="13"/>
  <c r="G173" i="13"/>
  <c r="G172" i="13"/>
  <c r="G171" i="13"/>
  <c r="G170" i="13"/>
  <c r="G169" i="13"/>
  <c r="F168" i="13"/>
  <c r="F178" i="13" s="1"/>
  <c r="G178" i="13" s="1"/>
  <c r="E168" i="13"/>
  <c r="D168" i="13"/>
  <c r="C168" i="13"/>
  <c r="B168" i="13"/>
  <c r="C166" i="13"/>
  <c r="G164" i="13"/>
  <c r="G149" i="13"/>
  <c r="D148" i="13"/>
  <c r="G143" i="13"/>
  <c r="G142" i="13"/>
  <c r="F148" i="13"/>
  <c r="E138" i="13"/>
  <c r="E148" i="13" s="1"/>
  <c r="D138" i="13"/>
  <c r="G118" i="13"/>
  <c r="F117" i="13"/>
  <c r="D117" i="13"/>
  <c r="G112" i="13"/>
  <c r="G111" i="13"/>
  <c r="E108" i="13"/>
  <c r="E117" i="13" s="1"/>
  <c r="D108" i="13"/>
  <c r="G88" i="13"/>
  <c r="G86" i="13"/>
  <c r="G85" i="13"/>
  <c r="G84" i="13"/>
  <c r="G83" i="13"/>
  <c r="G82" i="13"/>
  <c r="G81" i="13"/>
  <c r="G80" i="13"/>
  <c r="G79" i="13"/>
  <c r="G78" i="13"/>
  <c r="F77" i="13"/>
  <c r="F87" i="13" s="1"/>
  <c r="G87" i="13" s="1"/>
  <c r="E77" i="13"/>
  <c r="D77" i="13"/>
  <c r="C77" i="13"/>
  <c r="B77" i="13"/>
  <c r="C75" i="13"/>
  <c r="G73" i="13"/>
  <c r="G58" i="13"/>
  <c r="G56" i="13"/>
  <c r="G55" i="13"/>
  <c r="G54" i="13"/>
  <c r="G53" i="13"/>
  <c r="G52" i="13"/>
  <c r="G51" i="13"/>
  <c r="G50" i="13"/>
  <c r="G49" i="13"/>
  <c r="G48" i="13"/>
  <c r="F47" i="13"/>
  <c r="E47" i="13"/>
  <c r="E57" i="13" s="1"/>
  <c r="D47" i="13"/>
  <c r="D57" i="13" s="1"/>
  <c r="C47" i="13"/>
  <c r="C57" i="13" s="1"/>
  <c r="B47" i="13"/>
  <c r="B57" i="13" s="1"/>
  <c r="C45" i="13"/>
  <c r="G45" i="13" s="1"/>
  <c r="G43" i="13"/>
  <c r="G28" i="13"/>
  <c r="G26" i="13"/>
  <c r="G25" i="13"/>
  <c r="G24" i="13"/>
  <c r="G23" i="13"/>
  <c r="G22" i="13"/>
  <c r="G21" i="13"/>
  <c r="G20" i="13"/>
  <c r="G19" i="13"/>
  <c r="G18" i="13"/>
  <c r="F17" i="13"/>
  <c r="F27" i="13" s="1"/>
  <c r="E17" i="13"/>
  <c r="E27" i="13" s="1"/>
  <c r="D17" i="13"/>
  <c r="C17" i="13"/>
  <c r="G16" i="13"/>
  <c r="G15" i="13"/>
  <c r="G14" i="13"/>
  <c r="G13" i="13"/>
  <c r="J10" i="26"/>
  <c r="G10" i="26"/>
  <c r="K9" i="26"/>
  <c r="K8" i="26"/>
  <c r="K7" i="26"/>
  <c r="K6" i="26"/>
  <c r="K5" i="26"/>
  <c r="G7" i="29"/>
  <c r="F7" i="29"/>
  <c r="E7" i="29"/>
  <c r="D7" i="29"/>
  <c r="C7" i="29"/>
  <c r="H6" i="29"/>
  <c r="H5" i="29"/>
  <c r="H4" i="29"/>
  <c r="D19" i="25"/>
  <c r="C19" i="25"/>
  <c r="D8" i="25"/>
  <c r="C8" i="25"/>
  <c r="I7" i="24"/>
  <c r="H7" i="24"/>
  <c r="G7" i="24"/>
  <c r="F7" i="24"/>
  <c r="E7" i="24"/>
  <c r="D7" i="24"/>
  <c r="B7" i="24"/>
  <c r="G296" i="13" l="1"/>
  <c r="H40" i="1"/>
  <c r="H35" i="1"/>
  <c r="G148" i="13"/>
  <c r="G473" i="13"/>
  <c r="H65" i="1"/>
  <c r="H53" i="1"/>
  <c r="G17" i="13"/>
  <c r="G77" i="13"/>
  <c r="G108" i="13"/>
  <c r="G231" i="13"/>
  <c r="G262" i="13"/>
  <c r="G291" i="13"/>
  <c r="C20" i="25"/>
  <c r="H7" i="29"/>
  <c r="K10" i="26"/>
  <c r="G199" i="13"/>
  <c r="G210" i="13"/>
  <c r="G302" i="13"/>
  <c r="G333" i="13"/>
  <c r="G413" i="13"/>
  <c r="I58" i="34"/>
  <c r="M58" i="34"/>
  <c r="H59" i="1"/>
  <c r="H56" i="1"/>
  <c r="G168" i="13"/>
  <c r="D20" i="25"/>
  <c r="G42" i="9"/>
  <c r="I42" i="9" s="1"/>
  <c r="E58" i="34"/>
  <c r="J58" i="34"/>
  <c r="N58" i="34"/>
  <c r="H83" i="1"/>
  <c r="G117" i="13"/>
  <c r="G138" i="13"/>
  <c r="G32" i="9"/>
  <c r="I32" i="9" s="1"/>
  <c r="G322" i="13"/>
  <c r="F42" i="9"/>
  <c r="H67" i="1"/>
  <c r="H110" i="1"/>
  <c r="H71" i="1"/>
  <c r="G112" i="1"/>
  <c r="H87" i="1"/>
  <c r="G99" i="1"/>
  <c r="L8" i="6" s="1"/>
  <c r="H6" i="1"/>
  <c r="G69" i="1"/>
  <c r="F63" i="1"/>
  <c r="H90" i="1"/>
  <c r="G63" i="1"/>
  <c r="H63" i="1" s="1"/>
  <c r="H74" i="1"/>
  <c r="E16" i="6"/>
  <c r="F72" i="1"/>
  <c r="E15" i="6"/>
  <c r="F57" i="1"/>
  <c r="E9" i="5" s="1"/>
  <c r="H49" i="1"/>
  <c r="H47" i="1"/>
  <c r="H42" i="1"/>
  <c r="H23" i="1"/>
  <c r="H92" i="1"/>
  <c r="H108" i="1"/>
  <c r="L13" i="6"/>
  <c r="H98" i="1"/>
  <c r="L7" i="6"/>
  <c r="F33" i="1"/>
  <c r="H82" i="1"/>
  <c r="H36" i="1"/>
  <c r="H21" i="1"/>
  <c r="H19" i="1"/>
  <c r="H32" i="1"/>
  <c r="H69" i="1"/>
  <c r="H50" i="1"/>
  <c r="G41" i="1"/>
  <c r="D99" i="1"/>
  <c r="F99" i="1"/>
  <c r="H11" i="1"/>
  <c r="H85" i="1"/>
  <c r="H84" i="1"/>
  <c r="H73" i="1"/>
  <c r="H51" i="1"/>
  <c r="H48" i="1"/>
  <c r="H46" i="1"/>
  <c r="H44" i="1"/>
  <c r="G33" i="1"/>
  <c r="H99" i="1"/>
  <c r="H97" i="1"/>
  <c r="H105" i="1"/>
  <c r="G72" i="1"/>
  <c r="F14" i="6" s="1"/>
  <c r="F41" i="1"/>
  <c r="H41" i="1" s="1"/>
  <c r="H38" i="1"/>
  <c r="H34" i="1"/>
  <c r="F112" i="1"/>
  <c r="H112" i="1" s="1"/>
  <c r="G66" i="1"/>
  <c r="H66" i="1" s="1"/>
  <c r="G57" i="1"/>
  <c r="G57" i="13"/>
  <c r="G27" i="13"/>
  <c r="G453" i="13"/>
  <c r="G47" i="13"/>
  <c r="B242" i="13"/>
  <c r="G242" i="13" s="1"/>
  <c r="F353" i="13"/>
  <c r="G353" i="13" s="1"/>
  <c r="C393" i="13"/>
  <c r="G393" i="13" s="1"/>
  <c r="G442" i="13"/>
  <c r="G106" i="1" l="1"/>
  <c r="H33" i="1"/>
  <c r="F106" i="1"/>
  <c r="H106" i="1" s="1"/>
  <c r="K8" i="6"/>
  <c r="F76" i="1"/>
  <c r="F118" i="1" s="1"/>
  <c r="E14" i="6"/>
  <c r="H57" i="1"/>
  <c r="F9" i="5"/>
  <c r="G76" i="1"/>
  <c r="H72" i="1"/>
  <c r="G118" i="1" l="1"/>
  <c r="H76" i="1"/>
  <c r="L9" i="22" l="1"/>
  <c r="L10" i="22"/>
  <c r="E13" i="22"/>
  <c r="F13" i="22"/>
  <c r="G13" i="22"/>
  <c r="J13" i="22"/>
  <c r="K13" i="22"/>
  <c r="E14" i="22"/>
  <c r="F14" i="22"/>
  <c r="G14" i="22"/>
  <c r="H14" i="22"/>
  <c r="I14" i="22"/>
  <c r="J14" i="22"/>
  <c r="K14" i="22"/>
  <c r="D14" i="22"/>
  <c r="H37" i="18"/>
  <c r="I56" i="18"/>
  <c r="J111" i="14"/>
  <c r="J110" i="14"/>
  <c r="J108" i="14"/>
  <c r="J105" i="14"/>
  <c r="J102" i="14"/>
  <c r="J98" i="14"/>
  <c r="J97" i="14"/>
  <c r="J83" i="14"/>
  <c r="J84" i="14"/>
  <c r="J85" i="14"/>
  <c r="J87" i="14"/>
  <c r="J90" i="14"/>
  <c r="J92" i="14"/>
  <c r="J82" i="14"/>
  <c r="J73" i="14"/>
  <c r="J74" i="14"/>
  <c r="J71" i="14"/>
  <c r="J59" i="14"/>
  <c r="J56" i="14"/>
  <c r="J47" i="14"/>
  <c r="J49" i="14"/>
  <c r="J50" i="14"/>
  <c r="J51" i="14"/>
  <c r="J52" i="14"/>
  <c r="J46" i="14"/>
  <c r="J40" i="14"/>
  <c r="J42" i="14"/>
  <c r="J44" i="14"/>
  <c r="J38" i="14"/>
  <c r="J45" i="14"/>
  <c r="J33" i="14"/>
  <c r="J34" i="14"/>
  <c r="J35" i="14"/>
  <c r="J37" i="14"/>
  <c r="J26" i="14"/>
  <c r="J7" i="14"/>
  <c r="J8" i="14"/>
  <c r="J9" i="14"/>
  <c r="J10" i="14"/>
  <c r="J11" i="14"/>
  <c r="J18" i="14"/>
  <c r="J19" i="14"/>
  <c r="J20" i="14"/>
  <c r="J21" i="14"/>
  <c r="J23" i="14"/>
  <c r="J6" i="14"/>
  <c r="G109" i="14"/>
  <c r="E109" i="1" s="1"/>
  <c r="G108" i="14"/>
  <c r="E108" i="1" s="1"/>
  <c r="G100" i="14"/>
  <c r="G101" i="14"/>
  <c r="G102" i="14"/>
  <c r="E102" i="1" s="1"/>
  <c r="G103" i="14"/>
  <c r="G55" i="14"/>
  <c r="G32" i="14"/>
  <c r="E32" i="1" s="1"/>
  <c r="G26" i="14"/>
  <c r="E26" i="1" s="1"/>
  <c r="G19" i="14"/>
  <c r="E19" i="1" s="1"/>
  <c r="G20" i="14"/>
  <c r="G18" i="14"/>
  <c r="I72" i="14"/>
  <c r="I69" i="14"/>
  <c r="I41" i="14"/>
  <c r="H41" i="14"/>
  <c r="E37" i="14"/>
  <c r="H37" i="14"/>
  <c r="I37" i="14"/>
  <c r="J36" i="14" s="1"/>
  <c r="E33" i="14"/>
  <c r="H33" i="14"/>
  <c r="I33" i="14"/>
  <c r="J32" i="14" s="1"/>
  <c r="E14" i="14"/>
  <c r="H14" i="14"/>
  <c r="I14" i="14"/>
  <c r="I113" i="14"/>
  <c r="H99" i="14"/>
  <c r="I99" i="14"/>
  <c r="J99" i="14" s="1"/>
  <c r="F101" i="42"/>
  <c r="D67" i="42"/>
  <c r="J41" i="14" l="1"/>
  <c r="I76" i="14"/>
  <c r="J14" i="14"/>
  <c r="E101" i="1"/>
  <c r="E100" i="1"/>
  <c r="J13" i="6"/>
  <c r="C54" i="35"/>
  <c r="K12" i="21"/>
  <c r="J12" i="21"/>
  <c r="G12" i="21"/>
  <c r="F12" i="21"/>
  <c r="E12" i="21"/>
  <c r="D12" i="21"/>
  <c r="E11" i="21"/>
  <c r="F11" i="21"/>
  <c r="G11" i="21"/>
  <c r="H11" i="21"/>
  <c r="I11" i="21"/>
  <c r="J11" i="21"/>
  <c r="K11" i="21"/>
  <c r="D11" i="21"/>
  <c r="K50" i="17" l="1"/>
  <c r="I37" i="17"/>
  <c r="G34" i="17"/>
  <c r="I34" i="17"/>
  <c r="J34" i="17"/>
  <c r="K30" i="17"/>
  <c r="D40" i="42"/>
  <c r="G94" i="42"/>
  <c r="C51" i="42"/>
  <c r="F38" i="18"/>
  <c r="G38" i="18" s="1"/>
  <c r="F15" i="19"/>
  <c r="M11" i="19"/>
  <c r="M7" i="19"/>
  <c r="M5" i="19"/>
  <c r="J40" i="17" l="1"/>
  <c r="I40" i="17"/>
  <c r="I106" i="14"/>
  <c r="I86" i="14"/>
  <c r="H66" i="14"/>
  <c r="I66" i="14"/>
  <c r="I63" i="14"/>
  <c r="I57" i="14"/>
  <c r="H57" i="14"/>
  <c r="I45" i="14"/>
  <c r="I24" i="14"/>
  <c r="I12" i="14"/>
  <c r="H113" i="14"/>
  <c r="J113" i="14" s="1"/>
  <c r="E113" i="14"/>
  <c r="D113" i="14"/>
  <c r="F111" i="14"/>
  <c r="G111" i="14" s="1"/>
  <c r="F110" i="14"/>
  <c r="E106" i="14"/>
  <c r="D106" i="14"/>
  <c r="G105" i="14"/>
  <c r="E105" i="1" s="1"/>
  <c r="E99" i="1" s="1"/>
  <c r="H106" i="14"/>
  <c r="F99" i="14"/>
  <c r="G99" i="14" s="1"/>
  <c r="F98" i="14"/>
  <c r="F97" i="14"/>
  <c r="F95" i="14"/>
  <c r="F94" i="14"/>
  <c r="D93" i="14"/>
  <c r="F93" i="14" s="1"/>
  <c r="F92" i="14"/>
  <c r="F91" i="14"/>
  <c r="F90" i="14"/>
  <c r="F89" i="14"/>
  <c r="F88" i="14"/>
  <c r="G88" i="14" s="1"/>
  <c r="F87" i="14"/>
  <c r="H86" i="14"/>
  <c r="H96" i="14" s="1"/>
  <c r="E86" i="14"/>
  <c r="E96" i="14" s="1"/>
  <c r="D86" i="14"/>
  <c r="F86" i="14" s="1"/>
  <c r="F85" i="14"/>
  <c r="F84" i="14"/>
  <c r="F83" i="14"/>
  <c r="F82" i="14"/>
  <c r="F80" i="14"/>
  <c r="E76" i="14"/>
  <c r="F74" i="14"/>
  <c r="F73" i="14"/>
  <c r="H72" i="14"/>
  <c r="D72" i="14"/>
  <c r="D76" i="14" s="1"/>
  <c r="F71" i="14"/>
  <c r="H69" i="14"/>
  <c r="G69" i="14"/>
  <c r="F69" i="14"/>
  <c r="E69" i="14"/>
  <c r="D69" i="14"/>
  <c r="G66" i="14"/>
  <c r="F66" i="14"/>
  <c r="E66" i="14"/>
  <c r="D66" i="14"/>
  <c r="H63" i="14"/>
  <c r="E63" i="14"/>
  <c r="D63" i="14"/>
  <c r="F62" i="14"/>
  <c r="D62" i="1" s="1"/>
  <c r="F61" i="14"/>
  <c r="D61" i="1" s="1"/>
  <c r="F60" i="14"/>
  <c r="D60" i="1" s="1"/>
  <c r="F59" i="14"/>
  <c r="E57" i="14"/>
  <c r="F58" i="14" s="1"/>
  <c r="D58" i="1" s="1"/>
  <c r="D57" i="14"/>
  <c r="F56" i="14"/>
  <c r="F54" i="14"/>
  <c r="F53" i="14"/>
  <c r="F52" i="14"/>
  <c r="F51" i="14"/>
  <c r="F50" i="14"/>
  <c r="F49" i="14"/>
  <c r="F48" i="14"/>
  <c r="F47" i="14"/>
  <c r="F46" i="14"/>
  <c r="H45" i="14"/>
  <c r="F44" i="14"/>
  <c r="F43" i="14"/>
  <c r="F42" i="14"/>
  <c r="E41" i="14"/>
  <c r="F41" i="14" s="1"/>
  <c r="G41" i="14" s="1"/>
  <c r="F40" i="14"/>
  <c r="F39" i="14"/>
  <c r="F38" i="14"/>
  <c r="D37" i="14"/>
  <c r="F36" i="14"/>
  <c r="F35" i="14"/>
  <c r="F34" i="14"/>
  <c r="D33" i="14"/>
  <c r="D31" i="14"/>
  <c r="G25" i="14"/>
  <c r="H24" i="14"/>
  <c r="F24" i="14"/>
  <c r="E24" i="14"/>
  <c r="E31" i="14" s="1"/>
  <c r="F21" i="14"/>
  <c r="F16" i="14"/>
  <c r="D14" i="14"/>
  <c r="F13" i="14"/>
  <c r="F13" i="1" s="1"/>
  <c r="H12" i="14"/>
  <c r="E12" i="14"/>
  <c r="E22" i="14" s="1"/>
  <c r="D12" i="14"/>
  <c r="D22" i="14" s="1"/>
  <c r="F11" i="14"/>
  <c r="F10" i="14"/>
  <c r="F9" i="14"/>
  <c r="F8" i="14"/>
  <c r="F7" i="14"/>
  <c r="F6" i="14"/>
  <c r="D6" i="1" l="1"/>
  <c r="G6" i="14"/>
  <c r="E6" i="1" s="1"/>
  <c r="D21" i="1"/>
  <c r="G21" i="14"/>
  <c r="E21" i="1" s="1"/>
  <c r="D87" i="1"/>
  <c r="G87" i="14"/>
  <c r="E87" i="1" s="1"/>
  <c r="D110" i="1"/>
  <c r="D112" i="1" s="1"/>
  <c r="G110" i="14"/>
  <c r="E110" i="1" s="1"/>
  <c r="D7" i="1"/>
  <c r="G7" i="14"/>
  <c r="E7" i="1" s="1"/>
  <c r="D11" i="1"/>
  <c r="G11" i="14"/>
  <c r="E11" i="1" s="1"/>
  <c r="D36" i="1"/>
  <c r="G36" i="14"/>
  <c r="E36" i="1" s="1"/>
  <c r="D40" i="1"/>
  <c r="G40" i="14"/>
  <c r="E40" i="1" s="1"/>
  <c r="D44" i="1"/>
  <c r="G44" i="14"/>
  <c r="E44" i="1" s="1"/>
  <c r="G47" i="14"/>
  <c r="G51" i="14"/>
  <c r="G56" i="14"/>
  <c r="D59" i="1"/>
  <c r="G59" i="14"/>
  <c r="J69" i="14"/>
  <c r="J68" i="14"/>
  <c r="G73" i="14"/>
  <c r="E73" i="1" s="1"/>
  <c r="G82" i="14"/>
  <c r="D92" i="1"/>
  <c r="G92" i="14"/>
  <c r="E92" i="1" s="1"/>
  <c r="G97" i="14"/>
  <c r="I22" i="14"/>
  <c r="G12" i="1"/>
  <c r="J12" i="14"/>
  <c r="J57" i="14"/>
  <c r="I96" i="14"/>
  <c r="J96" i="14" s="1"/>
  <c r="J86" i="14"/>
  <c r="H22" i="14"/>
  <c r="F12" i="1"/>
  <c r="D35" i="1"/>
  <c r="G35" i="14"/>
  <c r="E35" i="1" s="1"/>
  <c r="F39" i="1"/>
  <c r="F37" i="1" s="1"/>
  <c r="F45" i="1" s="1"/>
  <c r="G39" i="14"/>
  <c r="G39" i="1" s="1"/>
  <c r="G37" i="1" s="1"/>
  <c r="G46" i="14"/>
  <c r="G54" i="14"/>
  <c r="D63" i="1"/>
  <c r="H76" i="14"/>
  <c r="J76" i="14" s="1"/>
  <c r="J72" i="14"/>
  <c r="G85" i="14"/>
  <c r="E85" i="1" s="1"/>
  <c r="J9" i="5" s="1"/>
  <c r="F91" i="1"/>
  <c r="D91" i="1"/>
  <c r="G91" i="14"/>
  <c r="G91" i="1" s="1"/>
  <c r="D95" i="1"/>
  <c r="G95" i="14"/>
  <c r="E95" i="1" s="1"/>
  <c r="D8" i="1"/>
  <c r="G8" i="14"/>
  <c r="E8" i="1" s="1"/>
  <c r="F31" i="14"/>
  <c r="D24" i="1"/>
  <c r="D31" i="1" s="1"/>
  <c r="G48" i="14"/>
  <c r="G52" i="14"/>
  <c r="D71" i="1"/>
  <c r="G71" i="14"/>
  <c r="D74" i="1"/>
  <c r="C16" i="6" s="1"/>
  <c r="G74" i="14"/>
  <c r="E74" i="1" s="1"/>
  <c r="D16" i="6" s="1"/>
  <c r="G83" i="14"/>
  <c r="E107" i="14"/>
  <c r="E114" i="14" s="1"/>
  <c r="F88" i="1"/>
  <c r="F89" i="1"/>
  <c r="G89" i="14"/>
  <c r="G86" i="14" s="1"/>
  <c r="G96" i="14" s="1"/>
  <c r="D93" i="1"/>
  <c r="G93" i="14"/>
  <c r="E93" i="1" s="1"/>
  <c r="G98" i="14"/>
  <c r="I31" i="14"/>
  <c r="I70" i="14" s="1"/>
  <c r="G24" i="1"/>
  <c r="J24" i="14"/>
  <c r="J63" i="14"/>
  <c r="J106" i="14"/>
  <c r="D10" i="1"/>
  <c r="G10" i="14"/>
  <c r="E10" i="1" s="1"/>
  <c r="E25" i="1"/>
  <c r="G24" i="14"/>
  <c r="E24" i="1" s="1"/>
  <c r="E31" i="1" s="1"/>
  <c r="D43" i="1"/>
  <c r="G43" i="14"/>
  <c r="E43" i="1" s="1"/>
  <c r="D50" i="1"/>
  <c r="G50" i="14"/>
  <c r="E50" i="1" s="1"/>
  <c r="D9" i="1"/>
  <c r="G9" i="14"/>
  <c r="E9" i="1" s="1"/>
  <c r="H31" i="14"/>
  <c r="F24" i="1"/>
  <c r="F31" i="1" s="1"/>
  <c r="D34" i="1"/>
  <c r="D33" i="1" s="1"/>
  <c r="G34" i="14"/>
  <c r="E34" i="1" s="1"/>
  <c r="D38" i="1"/>
  <c r="D37" i="1" s="1"/>
  <c r="G38" i="14"/>
  <c r="E38" i="1" s="1"/>
  <c r="E37" i="1" s="1"/>
  <c r="D42" i="1"/>
  <c r="D41" i="1" s="1"/>
  <c r="G42" i="14"/>
  <c r="E42" i="1" s="1"/>
  <c r="G49" i="14"/>
  <c r="G53" i="14"/>
  <c r="G84" i="14"/>
  <c r="D90" i="1"/>
  <c r="G90" i="14"/>
  <c r="E90" i="1" s="1"/>
  <c r="D94" i="1"/>
  <c r="G94" i="14"/>
  <c r="E94" i="1" s="1"/>
  <c r="F14" i="14"/>
  <c r="F37" i="14"/>
  <c r="G37" i="14" s="1"/>
  <c r="F33" i="14"/>
  <c r="G33" i="14" s="1"/>
  <c r="D45" i="14"/>
  <c r="D70" i="14" s="1"/>
  <c r="D77" i="14" s="1"/>
  <c r="F57" i="14"/>
  <c r="I107" i="14"/>
  <c r="E45" i="14"/>
  <c r="E70" i="14" s="1"/>
  <c r="E77" i="14" s="1"/>
  <c r="F12" i="14"/>
  <c r="F63" i="14"/>
  <c r="F113" i="14"/>
  <c r="H107" i="14"/>
  <c r="H114" i="14" s="1"/>
  <c r="F106" i="14"/>
  <c r="F96" i="14"/>
  <c r="G106" i="14"/>
  <c r="F72" i="14"/>
  <c r="F76" i="14" s="1"/>
  <c r="D96" i="14"/>
  <c r="D107" i="14" s="1"/>
  <c r="D114" i="14" s="1"/>
  <c r="F45" i="14" l="1"/>
  <c r="G113" i="14"/>
  <c r="G12" i="14"/>
  <c r="E12" i="1" s="1"/>
  <c r="E33" i="1"/>
  <c r="E45" i="1" s="1"/>
  <c r="F86" i="1"/>
  <c r="H70" i="14"/>
  <c r="H77" i="14" s="1"/>
  <c r="K10" i="5"/>
  <c r="F96" i="1"/>
  <c r="J16" i="5"/>
  <c r="J19" i="5" s="1"/>
  <c r="E112" i="1"/>
  <c r="I114" i="14"/>
  <c r="J114" i="14" s="1"/>
  <c r="J107" i="14"/>
  <c r="G45" i="14"/>
  <c r="J31" i="14"/>
  <c r="E46" i="1"/>
  <c r="G57" i="14"/>
  <c r="H12" i="1"/>
  <c r="G31" i="1"/>
  <c r="H31" i="1" s="1"/>
  <c r="H24" i="1"/>
  <c r="I77" i="14"/>
  <c r="J77" i="14" s="1"/>
  <c r="E41" i="1"/>
  <c r="G31" i="14"/>
  <c r="G89" i="1"/>
  <c r="G88" i="1"/>
  <c r="E71" i="1"/>
  <c r="J22" i="14"/>
  <c r="E72" i="1"/>
  <c r="D14" i="6" s="1"/>
  <c r="D15" i="6"/>
  <c r="E59" i="1"/>
  <c r="E63" i="1" s="1"/>
  <c r="G63" i="14"/>
  <c r="E86" i="1"/>
  <c r="J10" i="5" s="1"/>
  <c r="G72" i="14"/>
  <c r="G76" i="14" s="1"/>
  <c r="F22" i="14"/>
  <c r="D12" i="1"/>
  <c r="G14" i="14"/>
  <c r="G22" i="14" s="1"/>
  <c r="D45" i="1"/>
  <c r="C13" i="6"/>
  <c r="H37" i="1"/>
  <c r="G45" i="1"/>
  <c r="H45" i="1" s="1"/>
  <c r="D86" i="1"/>
  <c r="I10" i="5" s="1"/>
  <c r="F70" i="14"/>
  <c r="G107" i="14"/>
  <c r="G114" i="14" s="1"/>
  <c r="F77" i="14"/>
  <c r="F107" i="14"/>
  <c r="F114" i="14" s="1"/>
  <c r="J70" i="14" l="1"/>
  <c r="G70" i="14"/>
  <c r="G77" i="14" s="1"/>
  <c r="D13" i="6"/>
  <c r="E76" i="1"/>
  <c r="F107" i="1"/>
  <c r="F113" i="1" s="1"/>
  <c r="G86" i="1"/>
  <c r="D19" i="30"/>
  <c r="E19" i="30"/>
  <c r="D10" i="30"/>
  <c r="D11" i="30" s="1"/>
  <c r="E10" i="30"/>
  <c r="E11" i="30" s="1"/>
  <c r="F9" i="42"/>
  <c r="E9" i="42"/>
  <c r="J11" i="5"/>
  <c r="H30" i="42"/>
  <c r="L10" i="5" l="1"/>
  <c r="G96" i="1"/>
  <c r="H86" i="1"/>
  <c r="E118" i="1"/>
  <c r="E20" i="30"/>
  <c r="D20" i="30"/>
  <c r="C67" i="42"/>
  <c r="C77" i="42"/>
  <c r="C101" i="42"/>
  <c r="C9" i="42"/>
  <c r="D9" i="42"/>
  <c r="G9" i="42"/>
  <c r="H9" i="42"/>
  <c r="I10" i="42"/>
  <c r="C25" i="42"/>
  <c r="D25" i="42"/>
  <c r="E25" i="42"/>
  <c r="F25" i="42"/>
  <c r="G25" i="42"/>
  <c r="H25" i="42"/>
  <c r="G14" i="42"/>
  <c r="G19" i="42"/>
  <c r="G30" i="42"/>
  <c r="G35" i="42"/>
  <c r="G40" i="42"/>
  <c r="G45" i="42"/>
  <c r="G51" i="42"/>
  <c r="G56" i="42"/>
  <c r="G61" i="42"/>
  <c r="G67" i="42"/>
  <c r="G72" i="42"/>
  <c r="G77" i="42"/>
  <c r="G80" i="42"/>
  <c r="G85" i="42"/>
  <c r="G101" i="42"/>
  <c r="E101" i="42"/>
  <c r="H101" i="42"/>
  <c r="D94" i="42"/>
  <c r="E94" i="42"/>
  <c r="F94" i="42"/>
  <c r="H94" i="42"/>
  <c r="C94" i="42"/>
  <c r="J117" i="42"/>
  <c r="I117" i="42"/>
  <c r="J116" i="42"/>
  <c r="I116" i="42"/>
  <c r="J115" i="42"/>
  <c r="I115" i="42"/>
  <c r="J114" i="42"/>
  <c r="I114" i="42"/>
  <c r="J113" i="42"/>
  <c r="I113" i="42"/>
  <c r="J112" i="42"/>
  <c r="I112" i="42"/>
  <c r="J111" i="42"/>
  <c r="I111" i="42"/>
  <c r="J110" i="42"/>
  <c r="I110" i="42"/>
  <c r="J109" i="42"/>
  <c r="I109" i="42"/>
  <c r="J108" i="42"/>
  <c r="I108" i="42"/>
  <c r="J106" i="42"/>
  <c r="I106" i="42"/>
  <c r="J105" i="42"/>
  <c r="I105" i="42"/>
  <c r="J104" i="42"/>
  <c r="I104" i="42"/>
  <c r="J103" i="42"/>
  <c r="I103" i="42"/>
  <c r="J102" i="42"/>
  <c r="I102" i="42"/>
  <c r="J100" i="42"/>
  <c r="I100" i="42"/>
  <c r="J99" i="42"/>
  <c r="J98" i="42"/>
  <c r="I98" i="42"/>
  <c r="J97" i="42"/>
  <c r="I97" i="42"/>
  <c r="J96" i="42"/>
  <c r="I96" i="42"/>
  <c r="J95" i="42"/>
  <c r="I95" i="42"/>
  <c r="J93" i="42"/>
  <c r="I93" i="42"/>
  <c r="J92" i="42"/>
  <c r="I92" i="42"/>
  <c r="J90" i="42"/>
  <c r="I90" i="42"/>
  <c r="J89" i="42"/>
  <c r="I89" i="42"/>
  <c r="J88" i="42"/>
  <c r="I88" i="42"/>
  <c r="J87" i="42"/>
  <c r="I87" i="42"/>
  <c r="J86" i="42"/>
  <c r="I86" i="42"/>
  <c r="H85" i="42"/>
  <c r="F85" i="42"/>
  <c r="E85" i="42"/>
  <c r="C85" i="42"/>
  <c r="J84" i="42"/>
  <c r="I84" i="42"/>
  <c r="J83" i="42"/>
  <c r="I83" i="42"/>
  <c r="J82" i="42"/>
  <c r="I82" i="42"/>
  <c r="J81" i="42"/>
  <c r="I81" i="42"/>
  <c r="H80" i="42"/>
  <c r="F80" i="42"/>
  <c r="E80" i="42"/>
  <c r="D80" i="42"/>
  <c r="C80" i="42"/>
  <c r="J79" i="42"/>
  <c r="I79" i="42"/>
  <c r="J78" i="42"/>
  <c r="I78" i="42"/>
  <c r="H77" i="42"/>
  <c r="F77" i="42"/>
  <c r="E77" i="42"/>
  <c r="D77" i="42"/>
  <c r="J76" i="42"/>
  <c r="I76" i="42"/>
  <c r="J75" i="42"/>
  <c r="I75" i="42"/>
  <c r="J74" i="42"/>
  <c r="I74" i="42"/>
  <c r="J73" i="42"/>
  <c r="I73" i="42"/>
  <c r="H72" i="42"/>
  <c r="F72" i="42"/>
  <c r="E72" i="42"/>
  <c r="D72" i="42"/>
  <c r="C72" i="42"/>
  <c r="J71" i="42"/>
  <c r="I71" i="42"/>
  <c r="J70" i="42"/>
  <c r="I70" i="42"/>
  <c r="J69" i="42"/>
  <c r="I69" i="42"/>
  <c r="J68" i="42"/>
  <c r="I68" i="42"/>
  <c r="H67" i="42"/>
  <c r="F67" i="42"/>
  <c r="E67" i="42"/>
  <c r="J65" i="42"/>
  <c r="I65" i="42"/>
  <c r="J64" i="42"/>
  <c r="I64" i="42"/>
  <c r="J63" i="42"/>
  <c r="I63" i="42"/>
  <c r="J62" i="42"/>
  <c r="I62" i="42"/>
  <c r="H61" i="42"/>
  <c r="F61" i="42"/>
  <c r="E61" i="42"/>
  <c r="D61" i="42"/>
  <c r="C61" i="42"/>
  <c r="J60" i="42"/>
  <c r="I60" i="42"/>
  <c r="J59" i="42"/>
  <c r="I59" i="42"/>
  <c r="J58" i="42"/>
  <c r="I58" i="42"/>
  <c r="J57" i="42"/>
  <c r="I57" i="42"/>
  <c r="H56" i="42"/>
  <c r="F56" i="42"/>
  <c r="E56" i="42"/>
  <c r="D56" i="42"/>
  <c r="C56" i="42"/>
  <c r="J55" i="42"/>
  <c r="I55" i="42"/>
  <c r="J54" i="42"/>
  <c r="I54" i="42"/>
  <c r="J53" i="42"/>
  <c r="I53" i="42"/>
  <c r="J52" i="42"/>
  <c r="I52" i="42"/>
  <c r="H51" i="42"/>
  <c r="F51" i="42"/>
  <c r="E51" i="42"/>
  <c r="J49" i="42"/>
  <c r="I49" i="42"/>
  <c r="J48" i="42"/>
  <c r="I48" i="42"/>
  <c r="J47" i="42"/>
  <c r="I47" i="42"/>
  <c r="J46" i="42"/>
  <c r="I46" i="42"/>
  <c r="H45" i="42"/>
  <c r="F45" i="42"/>
  <c r="E45" i="42"/>
  <c r="D45" i="42"/>
  <c r="C45" i="42"/>
  <c r="J44" i="42"/>
  <c r="I44" i="42"/>
  <c r="J43" i="42"/>
  <c r="I43" i="42"/>
  <c r="J42" i="42"/>
  <c r="I42" i="42"/>
  <c r="J41" i="42"/>
  <c r="I41" i="42"/>
  <c r="H40" i="42"/>
  <c r="F40" i="42"/>
  <c r="E40" i="42"/>
  <c r="C40" i="42"/>
  <c r="J39" i="42"/>
  <c r="I39" i="42"/>
  <c r="J38" i="42"/>
  <c r="I38" i="42"/>
  <c r="J37" i="42"/>
  <c r="I37" i="42"/>
  <c r="J36" i="42"/>
  <c r="I36" i="42"/>
  <c r="H35" i="42"/>
  <c r="F35" i="42"/>
  <c r="E35" i="42"/>
  <c r="D35" i="42"/>
  <c r="C35" i="42"/>
  <c r="J34" i="42"/>
  <c r="I34" i="42"/>
  <c r="J33" i="42"/>
  <c r="I33" i="42"/>
  <c r="J32" i="42"/>
  <c r="I32" i="42"/>
  <c r="J31" i="42"/>
  <c r="I31" i="42"/>
  <c r="F30" i="42"/>
  <c r="E30" i="42"/>
  <c r="J29" i="42"/>
  <c r="I29" i="42"/>
  <c r="J28" i="42"/>
  <c r="I28" i="42"/>
  <c r="J27" i="42"/>
  <c r="I27" i="42"/>
  <c r="J26" i="42"/>
  <c r="I26" i="42"/>
  <c r="J23" i="42"/>
  <c r="I23" i="42"/>
  <c r="J22" i="42"/>
  <c r="I22" i="42"/>
  <c r="J21" i="42"/>
  <c r="I21" i="42"/>
  <c r="J20" i="42"/>
  <c r="I20" i="42"/>
  <c r="H19" i="42"/>
  <c r="F19" i="42"/>
  <c r="E19" i="42"/>
  <c r="D19" i="42"/>
  <c r="C19" i="42"/>
  <c r="J18" i="42"/>
  <c r="I18" i="42"/>
  <c r="J17" i="42"/>
  <c r="I17" i="42"/>
  <c r="J16" i="42"/>
  <c r="I16" i="42"/>
  <c r="J15" i="42"/>
  <c r="I15" i="42"/>
  <c r="H14" i="42"/>
  <c r="F14" i="42"/>
  <c r="F8" i="42" s="1"/>
  <c r="E14" i="42"/>
  <c r="D14" i="42"/>
  <c r="C14" i="42"/>
  <c r="J13" i="42"/>
  <c r="I13" i="42"/>
  <c r="J12" i="42"/>
  <c r="I12" i="42"/>
  <c r="J11" i="42"/>
  <c r="I11" i="42"/>
  <c r="J10" i="42"/>
  <c r="J12" i="5"/>
  <c r="D8" i="42" l="1"/>
  <c r="E107" i="42"/>
  <c r="G107" i="1"/>
  <c r="H96" i="1"/>
  <c r="E8" i="42"/>
  <c r="H8" i="42"/>
  <c r="C50" i="42"/>
  <c r="I9" i="42"/>
  <c r="C24" i="42"/>
  <c r="C8" i="42"/>
  <c r="G8" i="42"/>
  <c r="C66" i="42"/>
  <c r="G66" i="42"/>
  <c r="G107" i="42"/>
  <c r="G50" i="42"/>
  <c r="G24" i="42"/>
  <c r="D107" i="42"/>
  <c r="I101" i="42"/>
  <c r="J9" i="42"/>
  <c r="I14" i="42"/>
  <c r="J51" i="42"/>
  <c r="I56" i="42"/>
  <c r="F24" i="42"/>
  <c r="J35" i="42"/>
  <c r="I40" i="42"/>
  <c r="J77" i="42"/>
  <c r="I80" i="42"/>
  <c r="H66" i="42"/>
  <c r="F50" i="42"/>
  <c r="H24" i="42"/>
  <c r="F66" i="42"/>
  <c r="H50" i="42"/>
  <c r="J25" i="42"/>
  <c r="I30" i="42"/>
  <c r="J45" i="42"/>
  <c r="E50" i="42"/>
  <c r="J67" i="42"/>
  <c r="I72" i="42"/>
  <c r="J85" i="42"/>
  <c r="C107" i="42"/>
  <c r="F107" i="42"/>
  <c r="J19" i="42"/>
  <c r="E24" i="42"/>
  <c r="J61" i="42"/>
  <c r="E66" i="42"/>
  <c r="J94" i="42"/>
  <c r="H107" i="42"/>
  <c r="I19" i="42"/>
  <c r="I25" i="42"/>
  <c r="I35" i="42"/>
  <c r="I45" i="42"/>
  <c r="I51" i="42"/>
  <c r="I61" i="42"/>
  <c r="I67" i="42"/>
  <c r="I77" i="42"/>
  <c r="I85" i="42"/>
  <c r="J101" i="42"/>
  <c r="J14" i="42"/>
  <c r="D24" i="42"/>
  <c r="J30" i="42"/>
  <c r="J40" i="42"/>
  <c r="D50" i="42"/>
  <c r="J56" i="42"/>
  <c r="D66" i="42"/>
  <c r="J72" i="42"/>
  <c r="J80" i="42"/>
  <c r="H107" i="1" l="1"/>
  <c r="G113" i="1"/>
  <c r="H113" i="1" s="1"/>
  <c r="I8" i="42"/>
  <c r="F7" i="42"/>
  <c r="C7" i="42"/>
  <c r="E7" i="42"/>
  <c r="H7" i="42"/>
  <c r="D7" i="42"/>
  <c r="G7" i="42"/>
  <c r="J24" i="42"/>
  <c r="I107" i="42"/>
  <c r="I50" i="42"/>
  <c r="J107" i="42"/>
  <c r="I66" i="42"/>
  <c r="J50" i="42"/>
  <c r="J66" i="42"/>
  <c r="I24" i="42"/>
  <c r="E12" i="20"/>
  <c r="F12" i="20"/>
  <c r="G12" i="20"/>
  <c r="H12" i="20"/>
  <c r="I12" i="20"/>
  <c r="J12" i="20"/>
  <c r="K12" i="20"/>
  <c r="L12" i="20"/>
  <c r="D12" i="20"/>
  <c r="M6" i="20"/>
  <c r="M7" i="20"/>
  <c r="M8" i="20"/>
  <c r="M9" i="20"/>
  <c r="M10" i="20"/>
  <c r="E11" i="20"/>
  <c r="F11" i="20"/>
  <c r="G11" i="20"/>
  <c r="H11" i="20"/>
  <c r="I11" i="20"/>
  <c r="J11" i="20"/>
  <c r="K11" i="20"/>
  <c r="L11" i="20"/>
  <c r="D11" i="20"/>
  <c r="M5" i="20"/>
  <c r="M11" i="20" l="1"/>
  <c r="M12" i="20"/>
  <c r="L6" i="22" l="1"/>
  <c r="L7" i="22"/>
  <c r="L8" i="22"/>
  <c r="L11" i="22"/>
  <c r="L12" i="22"/>
  <c r="E16" i="19"/>
  <c r="F16" i="19"/>
  <c r="G16" i="19"/>
  <c r="H16" i="19"/>
  <c r="I16" i="19"/>
  <c r="J16" i="19"/>
  <c r="K16" i="19"/>
  <c r="L16" i="19"/>
  <c r="E15" i="19"/>
  <c r="G15" i="19"/>
  <c r="H15" i="19"/>
  <c r="I15" i="19"/>
  <c r="J15" i="19"/>
  <c r="K15" i="19"/>
  <c r="L15" i="19"/>
  <c r="D16" i="19"/>
  <c r="D15" i="19"/>
  <c r="M6" i="19"/>
  <c r="M8" i="19"/>
  <c r="M9" i="19"/>
  <c r="M10" i="19"/>
  <c r="M12" i="19"/>
  <c r="M13" i="19"/>
  <c r="M14" i="19"/>
  <c r="L10" i="21"/>
  <c r="L7" i="21"/>
  <c r="L8" i="21"/>
  <c r="L6" i="21"/>
  <c r="L5" i="22"/>
  <c r="L9" i="21"/>
  <c r="L5" i="21"/>
  <c r="L14" i="22" l="1"/>
  <c r="L13" i="22"/>
  <c r="L11" i="21"/>
  <c r="M16" i="19"/>
  <c r="M15" i="19"/>
  <c r="L12" i="21"/>
  <c r="F35" i="18" l="1"/>
  <c r="D73" i="1" s="1"/>
  <c r="I37" i="18"/>
  <c r="J8" i="18"/>
  <c r="H15" i="17"/>
  <c r="I15" i="17"/>
  <c r="J15" i="17"/>
  <c r="K35" i="17"/>
  <c r="K18" i="17"/>
  <c r="J10" i="17"/>
  <c r="K8" i="17"/>
  <c r="H9" i="5"/>
  <c r="G20" i="1" l="1"/>
  <c r="D72" i="1"/>
  <c r="C15" i="6"/>
  <c r="K13" i="5"/>
  <c r="K20" i="5" s="1"/>
  <c r="L13" i="5"/>
  <c r="L20" i="5" s="1"/>
  <c r="E34" i="31"/>
  <c r="D34" i="31"/>
  <c r="C34" i="31"/>
  <c r="E28" i="31"/>
  <c r="D28" i="31"/>
  <c r="C28" i="31"/>
  <c r="E26" i="31"/>
  <c r="C26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C19" i="30"/>
  <c r="C10" i="30"/>
  <c r="C11" i="30" s="1"/>
  <c r="F27" i="28"/>
  <c r="F29" i="28" s="1"/>
  <c r="E27" i="28"/>
  <c r="E29" i="28" s="1"/>
  <c r="D27" i="28"/>
  <c r="D29" i="28" s="1"/>
  <c r="F14" i="28"/>
  <c r="F16" i="28" s="1"/>
  <c r="D14" i="28"/>
  <c r="D16" i="28" s="1"/>
  <c r="E14" i="28"/>
  <c r="E16" i="28" s="1"/>
  <c r="N23" i="23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O11" i="23"/>
  <c r="O10" i="23"/>
  <c r="O9" i="23"/>
  <c r="O8" i="23"/>
  <c r="O7" i="23"/>
  <c r="O6" i="23"/>
  <c r="O5" i="23"/>
  <c r="H56" i="18"/>
  <c r="H52" i="18"/>
  <c r="H40" i="18"/>
  <c r="H41" i="18" s="1"/>
  <c r="H29" i="18"/>
  <c r="H15" i="18"/>
  <c r="H10" i="18"/>
  <c r="F58" i="18"/>
  <c r="F59" i="18" s="1"/>
  <c r="F55" i="18"/>
  <c r="F54" i="18"/>
  <c r="F53" i="18"/>
  <c r="G53" i="18" s="1"/>
  <c r="F51" i="18"/>
  <c r="F50" i="18"/>
  <c r="F49" i="18"/>
  <c r="G49" i="18" s="1"/>
  <c r="F48" i="18"/>
  <c r="G48" i="18" s="1"/>
  <c r="F47" i="18"/>
  <c r="G47" i="18" s="1"/>
  <c r="F39" i="18"/>
  <c r="G39" i="18" s="1"/>
  <c r="F36" i="18"/>
  <c r="F34" i="18" s="1"/>
  <c r="F28" i="18"/>
  <c r="F27" i="18"/>
  <c r="F26" i="18"/>
  <c r="F25" i="18"/>
  <c r="F24" i="18"/>
  <c r="F23" i="18"/>
  <c r="F22" i="18"/>
  <c r="F21" i="18"/>
  <c r="F20" i="18"/>
  <c r="F19" i="18"/>
  <c r="F17" i="18"/>
  <c r="F16" i="18"/>
  <c r="F14" i="18"/>
  <c r="F13" i="18"/>
  <c r="F12" i="18"/>
  <c r="F11" i="18"/>
  <c r="F9" i="18"/>
  <c r="F7" i="18"/>
  <c r="F6" i="18"/>
  <c r="E59" i="18"/>
  <c r="E56" i="18"/>
  <c r="E52" i="18"/>
  <c r="E37" i="18"/>
  <c r="E34" i="18"/>
  <c r="E18" i="18"/>
  <c r="E29" i="18" s="1"/>
  <c r="E15" i="18"/>
  <c r="E10" i="18"/>
  <c r="D59" i="18"/>
  <c r="D56" i="18"/>
  <c r="D52" i="18"/>
  <c r="D37" i="18"/>
  <c r="D34" i="18"/>
  <c r="D18" i="18"/>
  <c r="D29" i="18" s="1"/>
  <c r="D15" i="18"/>
  <c r="D10" i="18"/>
  <c r="I56" i="17"/>
  <c r="I52" i="17"/>
  <c r="I41" i="17"/>
  <c r="I29" i="17"/>
  <c r="I10" i="17"/>
  <c r="G59" i="17"/>
  <c r="G55" i="17"/>
  <c r="G54" i="17"/>
  <c r="G53" i="17"/>
  <c r="G51" i="17"/>
  <c r="G50" i="17"/>
  <c r="G49" i="17"/>
  <c r="D84" i="1" s="1"/>
  <c r="G48" i="17"/>
  <c r="G47" i="17"/>
  <c r="G39" i="17"/>
  <c r="H39" i="17" s="1"/>
  <c r="G38" i="17"/>
  <c r="H38" i="17" s="1"/>
  <c r="H37" i="17" s="1"/>
  <c r="G28" i="17"/>
  <c r="G27" i="17"/>
  <c r="G26" i="17"/>
  <c r="G25" i="17"/>
  <c r="G24" i="17"/>
  <c r="G23" i="17"/>
  <c r="G22" i="17"/>
  <c r="H22" i="17" s="1"/>
  <c r="G21" i="17"/>
  <c r="G20" i="17"/>
  <c r="H20" i="17" s="1"/>
  <c r="G19" i="17"/>
  <c r="H19" i="17" s="1"/>
  <c r="G17" i="17"/>
  <c r="G16" i="17"/>
  <c r="D46" i="1" s="1"/>
  <c r="G14" i="17"/>
  <c r="G13" i="17"/>
  <c r="G12" i="17"/>
  <c r="G11" i="17"/>
  <c r="G9" i="17"/>
  <c r="G8" i="17"/>
  <c r="G7" i="17"/>
  <c r="G6" i="17"/>
  <c r="F59" i="17"/>
  <c r="F56" i="17"/>
  <c r="F52" i="17"/>
  <c r="F37" i="17"/>
  <c r="F34" i="17"/>
  <c r="F18" i="17"/>
  <c r="F29" i="17" s="1"/>
  <c r="F15" i="17"/>
  <c r="F10" i="17"/>
  <c r="E59" i="17"/>
  <c r="E56" i="17"/>
  <c r="E52" i="17"/>
  <c r="E34" i="17"/>
  <c r="E18" i="17"/>
  <c r="E29" i="17" s="1"/>
  <c r="E15" i="17"/>
  <c r="E10" i="17"/>
  <c r="D59" i="17"/>
  <c r="D56" i="17"/>
  <c r="D52" i="17"/>
  <c r="D34" i="17"/>
  <c r="D40" i="17" s="1"/>
  <c r="D41" i="17" s="1"/>
  <c r="D29" i="17"/>
  <c r="D15" i="17"/>
  <c r="D10" i="17"/>
  <c r="L9" i="11"/>
  <c r="G9" i="11" s="1"/>
  <c r="J8" i="11"/>
  <c r="J10" i="11" s="1"/>
  <c r="H8" i="11"/>
  <c r="F8" i="11"/>
  <c r="F10" i="11" s="1"/>
  <c r="D8" i="11"/>
  <c r="B8" i="11"/>
  <c r="B10" i="11" s="1"/>
  <c r="L7" i="11"/>
  <c r="I7" i="11" s="1"/>
  <c r="L6" i="11"/>
  <c r="C6" i="11" s="1"/>
  <c r="D47" i="1" l="1"/>
  <c r="D85" i="1"/>
  <c r="D55" i="1"/>
  <c r="E40" i="18"/>
  <c r="E41" i="18" s="1"/>
  <c r="G24" i="23"/>
  <c r="K24" i="23"/>
  <c r="H23" i="17"/>
  <c r="E51" i="1" s="1"/>
  <c r="D51" i="1"/>
  <c r="H47" i="17"/>
  <c r="E82" i="1" s="1"/>
  <c r="D82" i="1"/>
  <c r="F40" i="17"/>
  <c r="F41" i="17" s="1"/>
  <c r="H24" i="17"/>
  <c r="E52" i="1" s="1"/>
  <c r="D52" i="1"/>
  <c r="H28" i="17"/>
  <c r="D56" i="1"/>
  <c r="H48" i="17"/>
  <c r="E83" i="1" s="1"/>
  <c r="J7" i="5" s="1"/>
  <c r="D83" i="1"/>
  <c r="H53" i="17"/>
  <c r="E97" i="1" s="1"/>
  <c r="D97" i="1"/>
  <c r="D106" i="1" s="1"/>
  <c r="F20" i="1"/>
  <c r="H20" i="1" s="1"/>
  <c r="F14" i="1"/>
  <c r="F22" i="1" s="1"/>
  <c r="F70" i="1" s="1"/>
  <c r="C14" i="6"/>
  <c r="D76" i="1"/>
  <c r="H21" i="17"/>
  <c r="E49" i="1" s="1"/>
  <c r="D49" i="1"/>
  <c r="H25" i="17"/>
  <c r="E53" i="1" s="1"/>
  <c r="D53" i="1"/>
  <c r="H54" i="17"/>
  <c r="E98" i="1" s="1"/>
  <c r="J7" i="6" s="1"/>
  <c r="D98" i="1"/>
  <c r="I6" i="11"/>
  <c r="I8" i="11" s="1"/>
  <c r="I10" i="11" s="1"/>
  <c r="K6" i="11"/>
  <c r="H26" i="17"/>
  <c r="E54" i="1" s="1"/>
  <c r="D54" i="1"/>
  <c r="E57" i="18"/>
  <c r="F18" i="18"/>
  <c r="F29" i="18" s="1"/>
  <c r="E6" i="11"/>
  <c r="L10" i="11"/>
  <c r="H49" i="17"/>
  <c r="E84" i="1" s="1"/>
  <c r="J8" i="5" s="1"/>
  <c r="O12" i="23"/>
  <c r="H17" i="17"/>
  <c r="E47" i="1" s="1"/>
  <c r="E60" i="18"/>
  <c r="H27" i="17"/>
  <c r="E55" i="1" s="1"/>
  <c r="E24" i="23"/>
  <c r="I24" i="23"/>
  <c r="M24" i="23"/>
  <c r="D57" i="18"/>
  <c r="D60" i="18" s="1"/>
  <c r="F57" i="17"/>
  <c r="F60" i="17" s="1"/>
  <c r="C20" i="30"/>
  <c r="G52" i="17"/>
  <c r="G56" i="17"/>
  <c r="F15" i="18"/>
  <c r="D57" i="17"/>
  <c r="D60" i="17" s="1"/>
  <c r="I33" i="17"/>
  <c r="I42" i="17" s="1"/>
  <c r="E7" i="5"/>
  <c r="D33" i="17"/>
  <c r="D42" i="17" s="1"/>
  <c r="G10" i="17"/>
  <c r="H10" i="17"/>
  <c r="G15" i="17"/>
  <c r="I57" i="17"/>
  <c r="I60" i="17" s="1"/>
  <c r="D40" i="18"/>
  <c r="D41" i="18" s="1"/>
  <c r="F52" i="18"/>
  <c r="H57" i="18"/>
  <c r="H60" i="18" s="1"/>
  <c r="D24" i="23"/>
  <c r="F24" i="23"/>
  <c r="H24" i="23"/>
  <c r="J24" i="23"/>
  <c r="L24" i="23"/>
  <c r="N24" i="23"/>
  <c r="E35" i="31"/>
  <c r="C27" i="28"/>
  <c r="C29" i="28" s="1"/>
  <c r="C14" i="28"/>
  <c r="C16" i="28" s="1"/>
  <c r="H33" i="18"/>
  <c r="H42" i="18" s="1"/>
  <c r="D33" i="18"/>
  <c r="G6" i="11"/>
  <c r="E7" i="11"/>
  <c r="C9" i="11"/>
  <c r="E33" i="17"/>
  <c r="G18" i="17"/>
  <c r="E33" i="18"/>
  <c r="E40" i="17"/>
  <c r="E41" i="17" s="1"/>
  <c r="G37" i="17"/>
  <c r="G40" i="17" s="1"/>
  <c r="G41" i="17" s="1"/>
  <c r="F56" i="18"/>
  <c r="O23" i="23"/>
  <c r="D26" i="31"/>
  <c r="D35" i="31" s="1"/>
  <c r="C35" i="31"/>
  <c r="G7" i="11"/>
  <c r="E9" i="11"/>
  <c r="E57" i="17"/>
  <c r="E60" i="17" s="1"/>
  <c r="F33" i="17"/>
  <c r="F10" i="18"/>
  <c r="C24" i="23"/>
  <c r="C7" i="11"/>
  <c r="C8" i="11" s="1"/>
  <c r="K7" i="11"/>
  <c r="L8" i="11"/>
  <c r="E42" i="18" l="1"/>
  <c r="K8" i="11"/>
  <c r="K10" i="11" s="1"/>
  <c r="F42" i="17"/>
  <c r="D48" i="1"/>
  <c r="D57" i="1" s="1"/>
  <c r="D42" i="18"/>
  <c r="G57" i="17"/>
  <c r="G60" i="17" s="1"/>
  <c r="J6" i="6"/>
  <c r="E106" i="1"/>
  <c r="D96" i="1"/>
  <c r="D107" i="1" s="1"/>
  <c r="D113" i="1" s="1"/>
  <c r="I6" i="5"/>
  <c r="E20" i="1"/>
  <c r="F77" i="1"/>
  <c r="F117" i="1"/>
  <c r="J6" i="5"/>
  <c r="E96" i="1"/>
  <c r="D14" i="1"/>
  <c r="D22" i="1" s="1"/>
  <c r="D70" i="1" s="1"/>
  <c r="D117" i="1" s="1"/>
  <c r="D118" i="1"/>
  <c r="O24" i="23"/>
  <c r="E8" i="11"/>
  <c r="E10" i="11" s="1"/>
  <c r="G29" i="17"/>
  <c r="G33" i="17" s="1"/>
  <c r="G42" i="17" s="1"/>
  <c r="H18" i="17"/>
  <c r="E48" i="1" s="1"/>
  <c r="F33" i="18"/>
  <c r="F57" i="18"/>
  <c r="F60" i="18" s="1"/>
  <c r="C10" i="11"/>
  <c r="E42" i="17"/>
  <c r="E6" i="5"/>
  <c r="G8" i="11"/>
  <c r="G10" i="11" s="1"/>
  <c r="E107" i="1" l="1"/>
  <c r="E113" i="1" s="1"/>
  <c r="D77" i="1"/>
  <c r="I42" i="39"/>
  <c r="I36" i="39"/>
  <c r="I27" i="39"/>
  <c r="I23" i="39"/>
  <c r="I18" i="39"/>
  <c r="I13" i="39"/>
  <c r="I10" i="39"/>
  <c r="F42" i="39"/>
  <c r="F36" i="39"/>
  <c r="F27" i="39"/>
  <c r="F23" i="39"/>
  <c r="F18" i="39"/>
  <c r="F13" i="39"/>
  <c r="F10" i="39"/>
  <c r="C42" i="39"/>
  <c r="C36" i="39"/>
  <c r="C27" i="39"/>
  <c r="C23" i="39"/>
  <c r="C18" i="39"/>
  <c r="C13" i="39"/>
  <c r="C10" i="39"/>
  <c r="F9" i="41"/>
  <c r="F10" i="41"/>
  <c r="F43" i="39" l="1"/>
  <c r="I30" i="39"/>
  <c r="I43" i="39"/>
  <c r="C43" i="39"/>
  <c r="C30" i="39"/>
  <c r="F30" i="39"/>
  <c r="F44" i="39" s="1"/>
  <c r="F22" i="41"/>
  <c r="F23" i="41"/>
  <c r="F24" i="41"/>
  <c r="C44" i="39" l="1"/>
  <c r="I44" i="39"/>
  <c r="D18" i="41"/>
  <c r="E18" i="41"/>
  <c r="F17" i="41"/>
  <c r="F16" i="41"/>
  <c r="D15" i="41"/>
  <c r="D19" i="41" s="1"/>
  <c r="E15" i="41"/>
  <c r="F14" i="41"/>
  <c r="F13" i="41"/>
  <c r="F6" i="41"/>
  <c r="F7" i="41"/>
  <c r="D8" i="41"/>
  <c r="E8" i="41"/>
  <c r="D11" i="41"/>
  <c r="E11" i="41"/>
  <c r="F11" i="41"/>
  <c r="C18" i="41"/>
  <c r="C15" i="41"/>
  <c r="C11" i="41"/>
  <c r="C8" i="41"/>
  <c r="M38" i="39"/>
  <c r="M39" i="39"/>
  <c r="M40" i="39"/>
  <c r="M41" i="39"/>
  <c r="M37" i="39"/>
  <c r="M11" i="39"/>
  <c r="M9" i="39"/>
  <c r="M7" i="39"/>
  <c r="K42" i="39"/>
  <c r="H42" i="39"/>
  <c r="E42" i="39"/>
  <c r="N41" i="39"/>
  <c r="L41" i="39"/>
  <c r="N40" i="39"/>
  <c r="L40" i="39"/>
  <c r="N39" i="39"/>
  <c r="L39" i="39"/>
  <c r="N38" i="39"/>
  <c r="L38" i="39"/>
  <c r="N37" i="39"/>
  <c r="L37" i="39"/>
  <c r="K36" i="39"/>
  <c r="H36" i="39"/>
  <c r="E36" i="39"/>
  <c r="N35" i="39"/>
  <c r="M35" i="39"/>
  <c r="L35" i="39"/>
  <c r="N34" i="39"/>
  <c r="L34" i="39"/>
  <c r="N33" i="39"/>
  <c r="M33" i="39"/>
  <c r="L33" i="39"/>
  <c r="N32" i="39"/>
  <c r="M32" i="39"/>
  <c r="L32" i="39"/>
  <c r="N31" i="39"/>
  <c r="M31" i="39"/>
  <c r="L31" i="39"/>
  <c r="N29" i="39"/>
  <c r="L29" i="39"/>
  <c r="N28" i="39"/>
  <c r="L28" i="39"/>
  <c r="K27" i="39"/>
  <c r="H27" i="39"/>
  <c r="E27" i="39"/>
  <c r="N26" i="39"/>
  <c r="L26" i="39"/>
  <c r="N25" i="39"/>
  <c r="L25" i="39"/>
  <c r="N24" i="39"/>
  <c r="L24" i="39"/>
  <c r="K23" i="39"/>
  <c r="H23" i="39"/>
  <c r="E23" i="39"/>
  <c r="N22" i="39"/>
  <c r="M22" i="39"/>
  <c r="L22" i="39"/>
  <c r="N21" i="39"/>
  <c r="M21" i="39"/>
  <c r="L21" i="39"/>
  <c r="N20" i="39"/>
  <c r="L20" i="39"/>
  <c r="N19" i="39"/>
  <c r="L19" i="39"/>
  <c r="K18" i="39"/>
  <c r="H18" i="39"/>
  <c r="E18" i="39"/>
  <c r="N17" i="39"/>
  <c r="L17" i="39"/>
  <c r="N16" i="39"/>
  <c r="L16" i="39"/>
  <c r="N15" i="39"/>
  <c r="L15" i="39"/>
  <c r="N14" i="39"/>
  <c r="L14" i="39"/>
  <c r="K13" i="39"/>
  <c r="H13" i="39"/>
  <c r="E13" i="39"/>
  <c r="N12" i="39"/>
  <c r="M12" i="39"/>
  <c r="L12" i="39"/>
  <c r="N11" i="39"/>
  <c r="L11" i="39"/>
  <c r="K10" i="39"/>
  <c r="H10" i="39"/>
  <c r="E10" i="39"/>
  <c r="N9" i="39"/>
  <c r="L9" i="39"/>
  <c r="N8" i="39"/>
  <c r="L8" i="39"/>
  <c r="N7" i="39"/>
  <c r="L7" i="39"/>
  <c r="E19" i="41" l="1"/>
  <c r="F18" i="41"/>
  <c r="E43" i="39"/>
  <c r="K43" i="39"/>
  <c r="E12" i="41"/>
  <c r="E20" i="41" s="1"/>
  <c r="F8" i="41"/>
  <c r="F12" i="41" s="1"/>
  <c r="M13" i="39"/>
  <c r="N27" i="39"/>
  <c r="M16" i="39"/>
  <c r="F15" i="41"/>
  <c r="F19" i="41" s="1"/>
  <c r="D12" i="41"/>
  <c r="D20" i="41" s="1"/>
  <c r="M26" i="39"/>
  <c r="M24" i="39"/>
  <c r="M20" i="39"/>
  <c r="M29" i="39"/>
  <c r="M28" i="39"/>
  <c r="M8" i="39"/>
  <c r="M10" i="39" s="1"/>
  <c r="C19" i="41"/>
  <c r="C12" i="41"/>
  <c r="M19" i="39"/>
  <c r="K30" i="39"/>
  <c r="M34" i="39"/>
  <c r="M36" i="39" s="1"/>
  <c r="M25" i="39"/>
  <c r="M17" i="39"/>
  <c r="M15" i="39"/>
  <c r="M14" i="39"/>
  <c r="H43" i="39"/>
  <c r="H30" i="39"/>
  <c r="L36" i="39"/>
  <c r="L42" i="39"/>
  <c r="L13" i="39"/>
  <c r="L10" i="39"/>
  <c r="L18" i="39"/>
  <c r="L23" i="39"/>
  <c r="M42" i="39"/>
  <c r="N42" i="39"/>
  <c r="N36" i="39"/>
  <c r="E30" i="39"/>
  <c r="N23" i="39"/>
  <c r="N18" i="39"/>
  <c r="N13" i="39"/>
  <c r="N10" i="39"/>
  <c r="L27" i="39"/>
  <c r="E44" i="39" l="1"/>
  <c r="K44" i="39"/>
  <c r="M23" i="39"/>
  <c r="M27" i="39"/>
  <c r="M43" i="39"/>
  <c r="F20" i="41"/>
  <c r="C20" i="41"/>
  <c r="M18" i="39"/>
  <c r="L43" i="39"/>
  <c r="H44" i="39"/>
  <c r="L30" i="39"/>
  <c r="N43" i="39"/>
  <c r="N30" i="39"/>
  <c r="M30" i="39" l="1"/>
  <c r="M44" i="39" s="1"/>
  <c r="L44" i="39"/>
  <c r="N44" i="39"/>
  <c r="C57" i="35" l="1"/>
  <c r="C59" i="35" s="1"/>
  <c r="K10" i="17" l="1"/>
  <c r="E19" i="5"/>
  <c r="I52" i="18"/>
  <c r="I57" i="18" s="1"/>
  <c r="F8" i="5" l="1"/>
  <c r="E8" i="5"/>
  <c r="J28" i="18"/>
  <c r="G15" i="18"/>
  <c r="I15" i="18"/>
  <c r="J15" i="18"/>
  <c r="K17" i="6" l="1"/>
  <c r="L17" i="6"/>
  <c r="K12" i="6"/>
  <c r="L12" i="6"/>
  <c r="M7" i="6"/>
  <c r="M8" i="6"/>
  <c r="M13" i="6"/>
  <c r="M6" i="6"/>
  <c r="G14" i="6"/>
  <c r="G15" i="6"/>
  <c r="M7" i="5"/>
  <c r="M8" i="5"/>
  <c r="M9" i="5"/>
  <c r="M10" i="5"/>
  <c r="M11" i="5"/>
  <c r="M16" i="5"/>
  <c r="M6" i="5"/>
  <c r="M17" i="6" l="1"/>
  <c r="K18" i="6"/>
  <c r="M12" i="6"/>
  <c r="L18" i="6"/>
  <c r="G8" i="5"/>
  <c r="J48" i="18" l="1"/>
  <c r="J49" i="18"/>
  <c r="J53" i="18"/>
  <c r="J47" i="18"/>
  <c r="I40" i="18"/>
  <c r="I41" i="18" s="1"/>
  <c r="I29" i="18"/>
  <c r="J31" i="18"/>
  <c r="J34" i="18"/>
  <c r="J35" i="18"/>
  <c r="J37" i="18"/>
  <c r="J39" i="18"/>
  <c r="J17" i="18"/>
  <c r="I10" i="18"/>
  <c r="G14" i="1" s="1"/>
  <c r="H14" i="1" l="1"/>
  <c r="G22" i="1"/>
  <c r="F7" i="5"/>
  <c r="G7" i="5" s="1"/>
  <c r="J56" i="18"/>
  <c r="I33" i="18"/>
  <c r="I42" i="18" s="1"/>
  <c r="I60" i="18"/>
  <c r="J56" i="17"/>
  <c r="K53" i="17"/>
  <c r="J52" i="17"/>
  <c r="K48" i="17"/>
  <c r="K49" i="17"/>
  <c r="K47" i="17"/>
  <c r="G70" i="1" l="1"/>
  <c r="H22" i="1"/>
  <c r="K56" i="17"/>
  <c r="K52" i="17"/>
  <c r="J57" i="17"/>
  <c r="J41" i="17"/>
  <c r="J29" i="17"/>
  <c r="J33" i="17" s="1"/>
  <c r="K23" i="17"/>
  <c r="K25" i="17"/>
  <c r="K28" i="17"/>
  <c r="K34" i="17"/>
  <c r="K37" i="17"/>
  <c r="K38" i="17"/>
  <c r="K39" i="17"/>
  <c r="K17" i="17"/>
  <c r="J42" i="17" l="1"/>
  <c r="G117" i="1"/>
  <c r="H70" i="1"/>
  <c r="G77" i="1"/>
  <c r="H77" i="1" s="1"/>
  <c r="J60" i="17"/>
  <c r="K60" i="17" s="1"/>
  <c r="K57" i="17"/>
  <c r="K29" i="17"/>
  <c r="E17" i="6"/>
  <c r="F17" i="6"/>
  <c r="F19" i="5"/>
  <c r="F6" i="5" l="1"/>
  <c r="K19" i="6"/>
  <c r="M19" i="5"/>
  <c r="G17" i="6"/>
  <c r="M13" i="5"/>
  <c r="E8" i="6"/>
  <c r="E10" i="5"/>
  <c r="E7" i="6"/>
  <c r="E6" i="6"/>
  <c r="E12" i="6" l="1"/>
  <c r="E20" i="6" s="1"/>
  <c r="F6" i="6"/>
  <c r="F7" i="6"/>
  <c r="G7" i="6" s="1"/>
  <c r="F10" i="5"/>
  <c r="G10" i="5" s="1"/>
  <c r="F8" i="6"/>
  <c r="L19" i="6"/>
  <c r="M19" i="6" s="1"/>
  <c r="E21" i="6" l="1"/>
  <c r="E18" i="6"/>
  <c r="K20" i="6"/>
  <c r="K21" i="6"/>
  <c r="F13" i="5"/>
  <c r="F21" i="5" s="1"/>
  <c r="G9" i="5"/>
  <c r="G6" i="6"/>
  <c r="F12" i="6"/>
  <c r="F22" i="5" l="1"/>
  <c r="F20" i="5"/>
  <c r="L21" i="6"/>
  <c r="L20" i="6"/>
  <c r="F21" i="6"/>
  <c r="F20" i="6"/>
  <c r="G12" i="6"/>
  <c r="F18" i="6"/>
  <c r="G18" i="6" s="1"/>
  <c r="F19" i="6" l="1"/>
  <c r="K33" i="17"/>
  <c r="K41" i="17" l="1"/>
  <c r="K40" i="17"/>
  <c r="J9" i="6"/>
  <c r="J8" i="6" s="1"/>
  <c r="J10" i="6"/>
  <c r="D10" i="6"/>
  <c r="D11" i="6"/>
  <c r="D11" i="5"/>
  <c r="D8" i="6"/>
  <c r="D10" i="5"/>
  <c r="D6" i="5" l="1"/>
  <c r="J10" i="18"/>
  <c r="J29" i="18"/>
  <c r="M20" i="5"/>
  <c r="J52" i="18"/>
  <c r="J40" i="18"/>
  <c r="K42" i="17"/>
  <c r="J33" i="18" l="1"/>
  <c r="M18" i="6"/>
  <c r="J60" i="18"/>
  <c r="J57" i="18"/>
  <c r="J41" i="18"/>
  <c r="J42" i="18" l="1"/>
  <c r="H56" i="17" l="1"/>
  <c r="I7" i="5"/>
  <c r="H36" i="17"/>
  <c r="H34" i="17" s="1"/>
  <c r="H40" i="17" s="1"/>
  <c r="H51" i="17"/>
  <c r="H52" i="17" l="1"/>
  <c r="H57" i="17" s="1"/>
  <c r="H60" i="17" s="1"/>
  <c r="H8" i="6" l="1"/>
  <c r="H7" i="6"/>
  <c r="H6" i="6"/>
  <c r="H7" i="5"/>
  <c r="H8" i="5"/>
  <c r="H10" i="5"/>
  <c r="H6" i="5"/>
  <c r="B17" i="5" l="1"/>
  <c r="B16" i="5"/>
  <c r="B14" i="5"/>
  <c r="D17" i="6"/>
  <c r="I4" i="6"/>
  <c r="C18" i="5"/>
  <c r="C14" i="5"/>
  <c r="I4" i="5"/>
  <c r="C17" i="6" l="1"/>
  <c r="C19" i="5"/>
  <c r="I16" i="5" l="1"/>
  <c r="I19" i="5" l="1"/>
  <c r="D7" i="6" l="1"/>
  <c r="I7" i="6" l="1"/>
  <c r="J38" i="18" l="1"/>
  <c r="I13" i="6" l="1"/>
  <c r="J17" i="6" s="1"/>
  <c r="G28" i="18"/>
  <c r="E56" i="1" s="1"/>
  <c r="E57" i="1" s="1"/>
  <c r="D9" i="5" s="1"/>
  <c r="G8" i="18"/>
  <c r="D20" i="1" s="1"/>
  <c r="J13" i="5" l="1"/>
  <c r="J20" i="5" s="1"/>
  <c r="G56" i="18"/>
  <c r="G10" i="18"/>
  <c r="E14" i="1" s="1"/>
  <c r="E22" i="1" s="1"/>
  <c r="E70" i="1" s="1"/>
  <c r="I17" i="6"/>
  <c r="E117" i="1" l="1"/>
  <c r="E77" i="1"/>
  <c r="D7" i="5"/>
  <c r="G29" i="18"/>
  <c r="G33" i="18" s="1"/>
  <c r="H41" i="17"/>
  <c r="I8" i="5"/>
  <c r="I9" i="5"/>
  <c r="G52" i="18"/>
  <c r="G57" i="18" s="1"/>
  <c r="G60" i="18" s="1"/>
  <c r="H29" i="17" l="1"/>
  <c r="H33" i="17" s="1"/>
  <c r="H42" i="17" s="1"/>
  <c r="I6" i="6" l="1"/>
  <c r="C10" i="5" l="1"/>
  <c r="C6" i="5"/>
  <c r="D8" i="5" l="1"/>
  <c r="C8" i="6"/>
  <c r="I8" i="6"/>
  <c r="C7" i="6"/>
  <c r="C9" i="5"/>
  <c r="C6" i="6" l="1"/>
  <c r="C8" i="5"/>
  <c r="D6" i="6"/>
  <c r="I13" i="5"/>
  <c r="I20" i="5" s="1"/>
  <c r="I12" i="6"/>
  <c r="J12" i="6"/>
  <c r="D12" i="6" l="1"/>
  <c r="D20" i="6" s="1"/>
  <c r="C12" i="6"/>
  <c r="C18" i="6" s="1"/>
  <c r="J18" i="6"/>
  <c r="J19" i="6" s="1"/>
  <c r="I18" i="6"/>
  <c r="J20" i="6" l="1"/>
  <c r="D18" i="6"/>
  <c r="C20" i="6"/>
  <c r="I20" i="6"/>
  <c r="J21" i="6"/>
  <c r="D21" i="6"/>
  <c r="I19" i="6"/>
  <c r="I21" i="6"/>
  <c r="C21" i="6"/>
  <c r="D19" i="5" l="1"/>
  <c r="C7" i="5" l="1"/>
  <c r="D13" i="5" s="1"/>
  <c r="C13" i="5" l="1"/>
  <c r="C20" i="5" s="1"/>
  <c r="C19" i="6" s="1"/>
  <c r="D20" i="5"/>
  <c r="D19" i="6" s="1"/>
  <c r="D21" i="5"/>
  <c r="D22" i="5"/>
  <c r="C22" i="5" l="1"/>
  <c r="C21" i="5"/>
  <c r="I21" i="5"/>
  <c r="I22" i="5"/>
  <c r="E13" i="5" l="1"/>
  <c r="G6" i="5"/>
  <c r="E22" i="5" l="1"/>
  <c r="E21" i="5"/>
  <c r="E20" i="5"/>
  <c r="G13" i="5"/>
  <c r="E19" i="6" l="1"/>
  <c r="G19" i="6" s="1"/>
  <c r="G20" i="5"/>
  <c r="I94" i="42"/>
  <c r="I99" i="42"/>
  <c r="I7" i="42"/>
  <c r="C91" i="42" l="1"/>
  <c r="H91" i="42"/>
  <c r="G91" i="42" l="1"/>
  <c r="F91" i="42" l="1"/>
  <c r="J8" i="42" l="1"/>
  <c r="E91" i="42"/>
  <c r="I91" i="42" s="1"/>
  <c r="J7" i="42" l="1"/>
  <c r="D91" i="42"/>
  <c r="J91" i="42" s="1"/>
  <c r="F37" i="18"/>
  <c r="D61" i="36"/>
  <c r="F40" i="18" l="1"/>
  <c r="F41" i="18" s="1"/>
  <c r="F42" i="18" s="1"/>
  <c r="G37" i="18"/>
  <c r="G40" i="18" s="1"/>
  <c r="G41" i="18" s="1"/>
  <c r="G42" i="18" s="1"/>
</calcChain>
</file>

<file path=xl/sharedStrings.xml><?xml version="1.0" encoding="utf-8"?>
<sst xmlns="http://schemas.openxmlformats.org/spreadsheetml/2006/main" count="3835" uniqueCount="1420">
  <si>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</si>
  <si>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</si>
  <si>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</si>
  <si>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</si>
  <si>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</si>
  <si>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</si>
  <si>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</si>
  <si>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</si>
  <si>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</si>
  <si>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</si>
  <si>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</si>
  <si>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</si>
  <si>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</si>
  <si>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</si>
  <si>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</si>
  <si>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</si>
  <si>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</si>
  <si>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</si>
  <si>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</si>
  <si>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</si>
  <si>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</si>
  <si>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</si>
  <si>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</si>
  <si>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</si>
  <si>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</si>
  <si>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</si>
  <si>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</si>
  <si>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</si>
  <si>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</si>
  <si>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</si>
  <si>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</si>
  <si>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</si>
  <si>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</si>
  <si>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</si>
  <si>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</si>
  <si>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</si>
  <si>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</si>
  <si>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</si>
  <si>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</si>
  <si>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</si>
  <si>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</si>
  <si>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</si>
  <si>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</si>
  <si>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</si>
  <si>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</si>
  <si>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</si>
  <si>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</si>
  <si>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</si>
  <si>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</si>
  <si>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</si>
  <si>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</si>
  <si>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</si>
  <si>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</si>
  <si>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</si>
  <si>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</si>
  <si>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</si>
  <si>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</si>
  <si>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</si>
  <si>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</si>
  <si>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</si>
  <si>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</si>
  <si>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</si>
  <si>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</si>
  <si>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</si>
  <si>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</si>
  <si>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</si>
  <si>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</si>
  <si>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</si>
  <si>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</si>
  <si>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</si>
  <si>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</si>
  <si>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</si>
  <si>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</si>
  <si>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</si>
  <si>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</si>
  <si>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</si>
  <si>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</si>
  <si>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</si>
  <si>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</si>
  <si>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</si>
  <si>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</si>
  <si>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</si>
  <si>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</si>
  <si>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</si>
  <si>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</si>
  <si>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</si>
  <si>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</si>
  <si>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</si>
  <si>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</si>
  <si>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</si>
  <si>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</si>
  <si>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</si>
  <si>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</si>
  <si>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</si>
  <si>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</si>
  <si>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</si>
  <si>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</si>
  <si>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</si>
  <si>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</si>
  <si>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</si>
  <si>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</si>
  <si>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</si>
  <si>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</si>
  <si>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</si>
  <si>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</si>
  <si>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</si>
  <si>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</si>
  <si>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</si>
  <si>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</si>
  <si>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</si>
  <si>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</si>
  <si>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</si>
  <si>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</si>
  <si>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</si>
  <si>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</si>
  <si>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</si>
  <si>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</si>
  <si>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</si>
  <si>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</si>
  <si>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</si>
  <si>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</si>
  <si>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</si>
  <si>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</si>
  <si>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</si>
  <si>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</si>
  <si>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</si>
  <si>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</si>
  <si>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</si>
  <si>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</si>
  <si>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</si>
  <si>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</si>
  <si>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</si>
  <si>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</si>
  <si>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</si>
  <si>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</si>
  <si>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</si>
  <si>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</si>
  <si>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</si>
  <si>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</si>
  <si>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</si>
  <si>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</si>
  <si>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</si>
  <si>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</si>
  <si>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</si>
  <si>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</si>
  <si>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</si>
  <si>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</si>
  <si>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</si>
  <si>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</si>
  <si>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</si>
  <si>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</si>
  <si>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</si>
  <si>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</si>
  <si>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</si>
  <si>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</si>
  <si>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</si>
  <si>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</si>
  <si>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</si>
  <si>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</si>
  <si>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</si>
  <si>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</si>
  <si>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</si>
  <si>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</si>
  <si>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</si>
  <si>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</si>
  <si>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</si>
  <si>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</si>
  <si>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</si>
  <si>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</si>
  <si>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</si>
  <si>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</si>
  <si>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</si>
  <si>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</si>
  <si>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</si>
  <si>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</si>
  <si>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</si>
  <si>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</si>
  <si>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</si>
  <si>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</si>
  <si>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</si>
  <si>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</si>
  <si>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</si>
  <si>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</si>
  <si>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</si>
  <si>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</si>
  <si>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</si>
  <si>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</si>
  <si>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</si>
  <si>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</si>
  <si>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</si>
  <si>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</si>
  <si>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</si>
  <si>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</si>
  <si>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</si>
  <si>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</si>
  <si>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</si>
  <si>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</si>
  <si>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</si>
  <si>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</si>
  <si>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</si>
  <si>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</si>
  <si>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</si>
  <si>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</si>
  <si>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</si>
  <si>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</si>
  <si>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</si>
  <si>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</si>
  <si>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</si>
  <si>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</si>
  <si>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</si>
  <si>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</si>
  <si>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</si>
  <si>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</si>
  <si>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</si>
  <si>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</si>
  <si>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</si>
  <si>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</si>
  <si>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</si>
  <si>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</si>
  <si>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</si>
  <si>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</si>
  <si>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</si>
  <si>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</si>
  <si>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</si>
  <si>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</si>
  <si>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</si>
  <si>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</si>
  <si>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</si>
  <si>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</si>
  <si>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</si>
  <si>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</si>
  <si>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</si>
  <si>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</si>
  <si>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</si>
  <si>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</si>
  <si>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</si>
  <si>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</si>
  <si>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</si>
  <si>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</si>
  <si>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</si>
  <si>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</si>
  <si>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</si>
  <si>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</si>
  <si>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</si>
  <si>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</si>
  <si>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</si>
  <si>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</si>
  <si>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</si>
  <si>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</si>
  <si>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</si>
  <si>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</si>
  <si>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</si>
  <si>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</si>
  <si>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</si>
  <si>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</si>
  <si>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</si>
  <si>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</si>
  <si>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</si>
  <si>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</si>
  <si>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</si>
  <si>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</si>
  <si>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</si>
  <si>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</si>
  <si>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</si>
  <si>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</si>
  <si>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</si>
  <si>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</si>
  <si>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</si>
  <si>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</si>
  <si>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</si>
  <si>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</si>
  <si>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10.1.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</si>
  <si>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</si>
  <si>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</si>
  <si>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</si>
  <si>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</si>
  <si>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</si>
  <si>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</si>
  <si>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</si>
  <si>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</si>
  <si>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</si>
  <si>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</si>
  <si>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</si>
  <si>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</si>
  <si>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</si>
  <si>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</si>
  <si>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</si>
  <si>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</si>
  <si>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</si>
  <si>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</si>
  <si>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</si>
  <si>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</si>
  <si>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</si>
  <si>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</si>
  <si>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</si>
  <si>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</si>
  <si>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</si>
  <si>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</si>
  <si>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</si>
  <si>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</si>
  <si>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</si>
  <si>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</si>
  <si>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</si>
  <si>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</si>
  <si>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</si>
  <si>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</si>
  <si>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</si>
  <si>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</si>
  <si>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</si>
  <si>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</si>
  <si>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</si>
  <si>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</si>
  <si>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</si>
  <si>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</si>
  <si>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>forint</t>
  </si>
  <si>
    <t>I.6.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</si>
  <si>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</si>
  <si>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</si>
  <si>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</si>
  <si>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</si>
  <si>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</si>
  <si>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</si>
  <si>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</si>
  <si>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</si>
  <si>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</si>
  <si>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</si>
  <si>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</si>
  <si>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</si>
  <si>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</si>
  <si>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</si>
  <si>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</si>
  <si>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 xml:space="preserve">gyermekek nevelése a napi 8 órát nem éri el </t>
  </si>
  <si>
    <t>II.2. (8) 1</t>
  </si>
  <si>
    <t xml:space="preserve">gyermekek nevelése a napi 8 órát eléri vagy meghaladja </t>
  </si>
  <si>
    <t>II.2. (1) 2</t>
  </si>
  <si>
    <t>II.2. (8)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</si>
  <si>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</si>
  <si>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</si>
  <si>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</si>
  <si>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</si>
  <si>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>II.4.b (1)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</si>
  <si>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</si>
  <si>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</si>
  <si>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</si>
  <si>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</si>
  <si>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</si>
  <si>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</si>
  <si>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</si>
  <si>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</si>
  <si>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</si>
  <si>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</si>
  <si>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</si>
  <si>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</si>
  <si>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</si>
  <si>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</si>
  <si>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</si>
  <si>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</si>
  <si>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</si>
  <si>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</si>
  <si>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</si>
  <si>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</si>
  <si>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</si>
  <si>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</si>
  <si>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</si>
  <si>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</si>
  <si>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</si>
  <si>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</si>
  <si>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</si>
  <si>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</si>
  <si>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</si>
  <si>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</si>
  <si>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</si>
  <si>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</si>
  <si>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</si>
  <si>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Mezőtúr Város Önkormányzata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</si>
  <si>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</si>
  <si>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</si>
  <si>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</si>
  <si>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</si>
  <si>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</si>
  <si>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</si>
  <si>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</si>
  <si>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</si>
  <si>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</si>
  <si>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</si>
  <si>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</si>
  <si>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</si>
  <si>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</si>
  <si>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</si>
  <si>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</si>
  <si>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</si>
  <si>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</si>
  <si>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</si>
  <si>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Mezőtúri Közös Önkormányzati Hivatal</t>
  </si>
  <si>
    <t>Sor-szám</t>
  </si>
  <si>
    <t>Összesen</t>
  </si>
  <si>
    <t>Összeg</t>
  </si>
  <si>
    <t>adatok ezer Ft-ban</t>
  </si>
  <si>
    <t>Bevétel összesen</t>
  </si>
  <si>
    <t>Saját bevétel</t>
  </si>
  <si>
    <t>Megoszlás     %</t>
  </si>
  <si>
    <t>Működési célú átvett pénzeszközök</t>
  </si>
  <si>
    <t>Önkormányzati támogatás</t>
  </si>
  <si>
    <t>Támogatás</t>
  </si>
  <si>
    <t>Mezőtúri Móricz Zsigmond Könyvtár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</si>
  <si>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</si>
  <si>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</si>
  <si>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</si>
  <si>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</si>
  <si>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</si>
  <si>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</si>
  <si>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</si>
  <si>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</si>
  <si>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</si>
  <si>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</si>
  <si>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</si>
  <si>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</si>
  <si>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</si>
  <si>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</si>
  <si>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</si>
  <si>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</si>
  <si>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</si>
  <si>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</si>
  <si>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Mezőtúr Város Önkormányzatának
 Európai Uniós támogatással megvalósuló projektjei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</si>
  <si>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</si>
  <si>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</si>
  <si>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</si>
  <si>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</si>
  <si>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</si>
  <si>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</si>
  <si>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</si>
  <si>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</si>
  <si>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</si>
  <si>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Önkormányzatok és önkormányzati hivatalok jogalkotó és általános igazgatási tevékenysége</t>
  </si>
  <si>
    <t>011130</t>
  </si>
  <si>
    <t>Támogatási célú finanszírozási bevételek</t>
  </si>
  <si>
    <t>018030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</si>
  <si>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</si>
  <si>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</si>
  <si>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</si>
  <si>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</si>
  <si>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</si>
  <si>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</si>
  <si>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</si>
  <si>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</si>
  <si>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</si>
  <si>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</si>
  <si>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</si>
  <si>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</si>
  <si>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</si>
  <si>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</si>
  <si>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</si>
  <si>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</si>
  <si>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</si>
  <si>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</si>
  <si>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</si>
  <si>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</si>
  <si>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</si>
  <si>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</si>
  <si>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</si>
  <si>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</si>
  <si>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</si>
  <si>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</si>
  <si>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</si>
  <si>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</si>
  <si>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</si>
  <si>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</si>
  <si>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</si>
  <si>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</si>
  <si>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</si>
  <si>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</si>
  <si>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</si>
  <si>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</si>
  <si>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</si>
  <si>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</si>
  <si>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</si>
  <si>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</si>
  <si>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</si>
  <si>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</si>
  <si>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</si>
  <si>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</si>
  <si>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</si>
  <si>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</si>
  <si>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</si>
  <si>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</si>
  <si>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</si>
  <si>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</si>
  <si>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</si>
  <si>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</si>
  <si>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</si>
  <si>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</si>
  <si>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</si>
  <si>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</si>
  <si>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</si>
  <si>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</si>
  <si>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</si>
  <si>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</si>
  <si>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</si>
  <si>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</si>
  <si>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</si>
  <si>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</si>
  <si>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</si>
  <si>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</si>
  <si>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</si>
  <si>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</si>
  <si>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</si>
  <si>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</si>
  <si>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</si>
  <si>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</si>
  <si>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</si>
  <si>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</si>
  <si>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</si>
  <si>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</si>
  <si>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</si>
  <si>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</si>
  <si>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</si>
  <si>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</si>
  <si>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</si>
  <si>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Tőke</t>
  </si>
  <si>
    <t>Kamat</t>
  </si>
  <si>
    <t>I. Általános tartalék</t>
  </si>
  <si>
    <t>adatok eFt-ban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</si>
  <si>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</si>
  <si>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</si>
  <si>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</si>
  <si>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</si>
  <si>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</si>
  <si>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Általános és céltartalék mindösszesen</t>
  </si>
  <si>
    <t>Eredeti előirányzat</t>
  </si>
  <si>
    <t>BEVÉTELEK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</si>
  <si>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</si>
  <si>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</si>
  <si>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</si>
  <si>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</si>
  <si>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</si>
  <si>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</si>
  <si>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</si>
  <si>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</si>
  <si>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</si>
  <si>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</si>
  <si>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</si>
  <si>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</si>
  <si>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</si>
  <si>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</si>
  <si>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</si>
  <si>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</si>
  <si>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</si>
  <si>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</si>
  <si>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</si>
  <si>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</si>
  <si>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</si>
  <si>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</si>
  <si>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</si>
  <si>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</si>
  <si>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</si>
  <si>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</si>
  <si>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</si>
  <si>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FINANSZÍROZÁSI BEVÉTELEK ÖSSZESEN (=12.)</t>
  </si>
  <si>
    <t>TOP-5.1.2-15-JN1-2016-00007</t>
  </si>
  <si>
    <t>2019. év</t>
  </si>
  <si>
    <t>Konzorciumi partner:</t>
  </si>
  <si>
    <t>sor-szám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</si>
  <si>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</si>
  <si>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</si>
  <si>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</si>
  <si>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</si>
  <si>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</si>
  <si>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</si>
  <si>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Mezőtúr Város Önkormányzata
költségvetési évet követő három év tervezett előirányzatainak keretszámai</t>
  </si>
  <si>
    <t>Rendkívüli települési támogatás</t>
  </si>
  <si>
    <t>Köztemetés</t>
  </si>
  <si>
    <t>Gyógyszer támogatás</t>
  </si>
  <si>
    <t>Lakhatási támogatás</t>
  </si>
  <si>
    <t>Temetési segély</t>
  </si>
  <si>
    <t>Kiegészítő gyermekvédelmi támogatás</t>
  </si>
  <si>
    <t>Cím száma</t>
  </si>
  <si>
    <t>Alcím száma</t>
  </si>
  <si>
    <t>Cím/alcím neve</t>
  </si>
  <si>
    <t>I.</t>
  </si>
  <si>
    <t>II.</t>
  </si>
  <si>
    <t>Gazdasági szervezettel rendelkező költségvetési szerv</t>
  </si>
  <si>
    <t>Gazdasági szervezettel nem rendelkező költségvetési szerv</t>
  </si>
  <si>
    <t>Ellátás jogcíme</t>
  </si>
  <si>
    <t>Mezőtúr Város Önkormányzata
által megkötött, több éves kihatással járó, adósságot keletkeztető ügyletek fizetési kötelezettségeinek bemutatása a lejáratig</t>
  </si>
  <si>
    <t>Mezőtúr Város Önkormányzata
saját bevételeinek részletezése az adósságot keletkeztető ügyletből származó tárgyévi fizetési kötelezettség megállapításához</t>
  </si>
  <si>
    <t>Kiegészítő gyermekvédelmi támogatás pótlék</t>
  </si>
  <si>
    <t>Kötött felhasználású működési támogatás</t>
  </si>
  <si>
    <t>Támogatások</t>
  </si>
  <si>
    <t>Átvett pénzeszközök</t>
  </si>
  <si>
    <t xml:space="preserve">Maradvány </t>
  </si>
  <si>
    <t>Állami hozzájárulások</t>
  </si>
  <si>
    <t>Saját bevételek</t>
  </si>
  <si>
    <t>adatok e Ft-ban</t>
  </si>
  <si>
    <t>Adóelengedés</t>
  </si>
  <si>
    <t>Adókedvezmény</t>
  </si>
  <si>
    <t>Mentesség</t>
  </si>
  <si>
    <t>jogcíme (jellege)</t>
  </si>
  <si>
    <t>mértéke %</t>
  </si>
  <si>
    <t xml:space="preserve">összege </t>
  </si>
  <si>
    <t>Gépjármű adó</t>
  </si>
  <si>
    <t>1991. évi LXXXII.törvény</t>
  </si>
  <si>
    <t>20; 30</t>
  </si>
  <si>
    <t>1991.évi LXXXII.tv</t>
  </si>
  <si>
    <t>ktgv.int.100%;    mozg korl.   13.000 Ft-ig</t>
  </si>
  <si>
    <t>Kommunális adó</t>
  </si>
  <si>
    <t>Iparűzési adó</t>
  </si>
  <si>
    <t>1990. évi C. tv. (helyi adókról) 39/D.§ (1) fogl. Növ. Miatt</t>
  </si>
  <si>
    <t>1 MFt/fő (adóalap 2%-a)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</si>
  <si>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</si>
  <si>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</si>
  <si>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</si>
  <si>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</si>
  <si>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</si>
  <si>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</si>
  <si>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(01+… .+06)</t>
  </si>
  <si>
    <t xml:space="preserve">Saját bevételek  (07. sor)  50%-a 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</si>
  <si>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</si>
  <si>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</si>
  <si>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</si>
  <si>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r>
      <t xml:space="preserve">Az Szt. szerint pénzügyi lízing lízingbevevői félként
történő megkötése a lízing futamideje alatt, és a lízingszerződésben kikötött </t>
    </r>
    <r>
      <rPr>
        <u/>
        <sz val="9"/>
        <color indexed="8"/>
        <rFont val="Times New Roman"/>
        <family val="1"/>
        <charset val="238"/>
      </rPr>
      <t>tőkerész</t>
    </r>
    <r>
      <rPr>
        <sz val="9"/>
        <color indexed="8"/>
        <rFont val="Times New Roman"/>
        <family val="1"/>
        <charset val="238"/>
      </rPr>
      <t xml:space="preserve"> hátralévő összege</t>
    </r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</si>
  <si>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</si>
  <si>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</si>
  <si>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</si>
  <si>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összesen (09+...+15)</t>
  </si>
  <si>
    <t>Fizetési kötelezettséggel csökkentett saját bevétel (07-16)</t>
  </si>
  <si>
    <t>Költségvetési hiány:</t>
  </si>
  <si>
    <t>Költségvetési többlet:</t>
  </si>
  <si>
    <t>Tárgyévi  hiány:</t>
  </si>
  <si>
    <t>Tárgyévi  többlet:</t>
  </si>
  <si>
    <t>Fehalmozási bevételek</t>
  </si>
  <si>
    <t>Felhalmozási célú átvett pénzeszözök</t>
  </si>
  <si>
    <t>Működési célú költségvetési bevételek összesen(1.+…+5.)</t>
  </si>
  <si>
    <t>72.</t>
  </si>
  <si>
    <t>FINANSZÍROZÁSI BEVÉTELEK ÖSSZESEN: (66.+67.+70.)</t>
  </si>
  <si>
    <t>KÖLTSÉGVETÉSI ÉS FINANSZÍROZÁSI BEVÉTELEK ÖSSZESEN: (65.+71.)</t>
  </si>
  <si>
    <t>B1-B8</t>
  </si>
  <si>
    <t>KÖLTSÉGVETÉSI BEVÉTELEK ÖSSZESEN: (1+…+8)</t>
  </si>
  <si>
    <t>Egyéb működési célú támogatások áht.-n belülről</t>
  </si>
  <si>
    <t>Irányítószervi támogatás</t>
  </si>
  <si>
    <t>041233</t>
  </si>
  <si>
    <t>Hosszabb időtartamú közfoglalkoztatás</t>
  </si>
  <si>
    <t>082044</t>
  </si>
  <si>
    <t>Könyvtári szolgáltatások</t>
  </si>
  <si>
    <t>082042</t>
  </si>
  <si>
    <t>Könyvtári állomány gyarapítása, nyilvántartása</t>
  </si>
  <si>
    <t>013350</t>
  </si>
  <si>
    <t>018010</t>
  </si>
  <si>
    <t>041237</t>
  </si>
  <si>
    <t>105020</t>
  </si>
  <si>
    <t>900090</t>
  </si>
  <si>
    <t>072111</t>
  </si>
  <si>
    <t>Háziorvosi alapellátás</t>
  </si>
  <si>
    <t>045120</t>
  </si>
  <si>
    <t>900020</t>
  </si>
  <si>
    <t>Természetbeni támogatás (tüzelő támogatás)</t>
  </si>
  <si>
    <t>011220</t>
  </si>
  <si>
    <t>Adó-, vám és jövedéki igazgatás</t>
  </si>
  <si>
    <t>031030</t>
  </si>
  <si>
    <t>104051</t>
  </si>
  <si>
    <t>Közterület rendjének fenntartása</t>
  </si>
  <si>
    <t>Gyermekvédelmi pénzbeli és természetbeni ellátások</t>
  </si>
  <si>
    <t>013320</t>
  </si>
  <si>
    <t>016080</t>
  </si>
  <si>
    <t>045160</t>
  </si>
  <si>
    <t>051030</t>
  </si>
  <si>
    <t>051050</t>
  </si>
  <si>
    <t>052080</t>
  </si>
  <si>
    <t>063080</t>
  </si>
  <si>
    <t>064010</t>
  </si>
  <si>
    <t>066020</t>
  </si>
  <si>
    <t>072112</t>
  </si>
  <si>
    <t>081030</t>
  </si>
  <si>
    <t>081041</t>
  </si>
  <si>
    <t>081061</t>
  </si>
  <si>
    <t>082061</t>
  </si>
  <si>
    <t>082092</t>
  </si>
  <si>
    <t>083050</t>
  </si>
  <si>
    <t>084031</t>
  </si>
  <si>
    <t>091140</t>
  </si>
  <si>
    <t>092260</t>
  </si>
  <si>
    <t>092270</t>
  </si>
  <si>
    <t>096015</t>
  </si>
  <si>
    <t>104031</t>
  </si>
  <si>
    <t>104037</t>
  </si>
  <si>
    <t>107060</t>
  </si>
  <si>
    <t>900060</t>
  </si>
  <si>
    <t>047410</t>
  </si>
  <si>
    <t>Közvilágítás</t>
  </si>
  <si>
    <t>066010</t>
  </si>
  <si>
    <t>Háziorvosi ügyeleti ellátás</t>
  </si>
  <si>
    <t>082064</t>
  </si>
  <si>
    <t>Intézményen kívüli gyermekétkeztetés</t>
  </si>
  <si>
    <t>Államigazgatási feladat</t>
  </si>
  <si>
    <t>G</t>
  </si>
  <si>
    <t>Finanszírozási bevételek, kiadások egyenlege
(finanszírozási bevételek 70. sor - finanszírozási kiadások 31. sor) (+/-)</t>
  </si>
  <si>
    <t>Módosított előirányzat</t>
  </si>
  <si>
    <t>H</t>
  </si>
  <si>
    <t>I</t>
  </si>
  <si>
    <t xml:space="preserve"> </t>
  </si>
  <si>
    <t>061030</t>
  </si>
  <si>
    <t>045140</t>
  </si>
  <si>
    <t>047120</t>
  </si>
  <si>
    <t>062020</t>
  </si>
  <si>
    <t>104030</t>
  </si>
  <si>
    <t>107051</t>
  </si>
  <si>
    <t>Közétkeztetést ellátó konyha fejlesztése Mezőtúron</t>
  </si>
  <si>
    <t>TOP-1.1.3-15-JN1-2016-00014</t>
  </si>
  <si>
    <t>Kedvezményezett:</t>
  </si>
  <si>
    <t>Mezőtúr Városi Bölcsőde fejlesztése</t>
  </si>
  <si>
    <t>Kelet-nyugati kerékpárút megépítése Mezőtúron</t>
  </si>
  <si>
    <t>TOP-2.1.2-15-JN1-2016-00001</t>
  </si>
  <si>
    <t>062020 - Településfejlesztési projektek és támogatásuk</t>
  </si>
  <si>
    <t>2020. év</t>
  </si>
  <si>
    <t>Gyermekek napközbeni ellátása</t>
  </si>
  <si>
    <t>Teljesítés</t>
  </si>
  <si>
    <t>%</t>
  </si>
  <si>
    <t>J</t>
  </si>
  <si>
    <t>K</t>
  </si>
  <si>
    <t>L</t>
  </si>
  <si>
    <t>M</t>
  </si>
  <si>
    <t>Összesen teljesítés</t>
  </si>
  <si>
    <t>Összesen előirányzat</t>
  </si>
  <si>
    <t>047320</t>
  </si>
  <si>
    <t>Belterületi vízrendezési projekt megvalósítása Mezőtúron- Borsó és Cs. Wágner utcákban, valamint a Vásárhelyi Pál utcában</t>
  </si>
  <si>
    <t>TOP-2.1.3-15-JN1-2016-00022</t>
  </si>
  <si>
    <t>COFOG-kód:</t>
  </si>
  <si>
    <t>047410 - Ár- és belvízvédelemmel összefüggő tevékenységek</t>
  </si>
  <si>
    <t>Projekt bruttó összköltsége (Ft):</t>
  </si>
  <si>
    <t>Egyéb tárgyi eszközök beszerzése</t>
  </si>
  <si>
    <r>
      <t>Projekt azonosító:</t>
    </r>
    <r>
      <rPr>
        <sz val="10"/>
        <rFont val="Arial"/>
        <family val="1"/>
        <charset val="238"/>
      </rPr>
      <t xml:space="preserve"> </t>
    </r>
  </si>
  <si>
    <t>TOP-1.4.1-15-JN1-2016-00033</t>
  </si>
  <si>
    <t>104030 - Gyermekek napközbeni ellátása</t>
  </si>
  <si>
    <t xml:space="preserve">2017. év </t>
  </si>
  <si>
    <t>Magas színvonalú szociális alapszolgáltatáshoz való hozzáférhetőség biztosítása Mezőtúron</t>
  </si>
  <si>
    <t>TOP-4.2.1-15-JN1-2016-00002</t>
  </si>
  <si>
    <t>107051 - Szociális étkeztetés</t>
  </si>
  <si>
    <t>Észak- déli kerékpárút megépítése Mezőtúron</t>
  </si>
  <si>
    <t>TOP-3.1.1-15-JN1-2016-00001</t>
  </si>
  <si>
    <t>045140 - Városi és elővárosi közúti személyszállítás</t>
  </si>
  <si>
    <t>Magyar Közút Nonprofit Zrt.</t>
  </si>
  <si>
    <t>Személyi jellegű ráfordítás</t>
  </si>
  <si>
    <t xml:space="preserve">TOP-3.1.1-15-JN1-2016-00003 </t>
  </si>
  <si>
    <t>Nem támogatott műszaki tartalom összesen:Önerő</t>
  </si>
  <si>
    <t>047120 - Piac üzemeltetése</t>
  </si>
  <si>
    <t>60 000 000 Ft</t>
  </si>
  <si>
    <t>Közösségi hozzájárulás a társadalmi felzárkóztatás elősegítésére</t>
  </si>
  <si>
    <t>TOP-5.2.1-15-JN1-2016-00001</t>
  </si>
  <si>
    <t>062020- Településfejlesztési projektek és támogatásuk</t>
  </si>
  <si>
    <t>"homo faber" Foglalkoztatási és Szociális Alapítvány</t>
  </si>
  <si>
    <t>Immateriális javak beszerzése</t>
  </si>
  <si>
    <t>Tartalék</t>
  </si>
  <si>
    <t>Komplex épületenergetikai fejlesztés Mezőtúron</t>
  </si>
  <si>
    <t>TOP-3.2.1-15-JN1-2016-00006</t>
  </si>
  <si>
    <t>013350- Az önkormányzati vagyonnal való gazdálkodással kapcsolatos feladatok</t>
  </si>
  <si>
    <t>Foglalkoztatást segítő képzés -Paktum iroda</t>
  </si>
  <si>
    <t>105020 Foglalkoztatás előseg. Képzés</t>
  </si>
  <si>
    <t>Mezőtúr Város Önkormányzata                                               55826180 Ft</t>
  </si>
  <si>
    <t>Jász-Nagykun- Szolnok Megyei kormányhivatal                266923820 Ft</t>
  </si>
  <si>
    <t>Mezőtúri Városháza és kapcsolódó kulturális vonzerők komplex turisztikai fejlesztése</t>
  </si>
  <si>
    <t>TOP-1.2.1-15-JN1-2016-00003</t>
  </si>
  <si>
    <t>047320-Turizmusfejlesztési támogatások és tevékenységek</t>
  </si>
  <si>
    <t>Épületenergetikai fejlesztés Mezőtúr Városházán</t>
  </si>
  <si>
    <t>TOP-3.2.1-15-JN1-2016-00010</t>
  </si>
  <si>
    <t>Zöld kapcsolat kialakítása Mezőtúron a rekreációs-, intézményi- és lakóövezetek között</t>
  </si>
  <si>
    <t>Szociális étkeztetés</t>
  </si>
  <si>
    <t>Áh-n belüli megelőlegezés</t>
  </si>
  <si>
    <t>B814</t>
  </si>
  <si>
    <t>Felhalmozás célú költségvetési bevételek összesen: (1.+...+3.)</t>
  </si>
  <si>
    <t>Felhalmozás célú költségvetési kiadások összesen: (1.+...+4.)</t>
  </si>
  <si>
    <t>FELHALMOZÁSI CÉLÚ BEVÉTEL ÖSSZESEN (7.+10.)</t>
  </si>
  <si>
    <t>FELHALMOZÁSI CÉLÚ KIADÁSOK ÖSSZESEN (7.+10.)</t>
  </si>
  <si>
    <t>BEVÉTELEK ÖSSZESEN</t>
  </si>
  <si>
    <t>KIADÁSOK ÖSSZESEN</t>
  </si>
  <si>
    <t>ÁH-n belüli megelőlegezés</t>
  </si>
  <si>
    <t xml:space="preserve">Módosítás </t>
  </si>
  <si>
    <t xml:space="preserve">H </t>
  </si>
  <si>
    <t xml:space="preserve">Összeg </t>
  </si>
  <si>
    <t>Mezőtúr Város Önkormányzata költségvetési számla</t>
  </si>
  <si>
    <t>Környezetvédelmi alap elszámolási számla</t>
  </si>
  <si>
    <t>Építményadó beszedési számla</t>
  </si>
  <si>
    <t>Telekadó beszedési számla</t>
  </si>
  <si>
    <t>Magánszemélyek kommunális adója besz. számla</t>
  </si>
  <si>
    <t>Tartózkodás utáni idegenformgalmi adó besz. számla</t>
  </si>
  <si>
    <t>Építmény utáni idegenformgalmi adó besz. számla</t>
  </si>
  <si>
    <t>Hatósági eljárási illetékbeszedési számla</t>
  </si>
  <si>
    <t>Iparűzési adó beszedési számla</t>
  </si>
  <si>
    <t>Bírság számla</t>
  </si>
  <si>
    <t>Késedelmi pótlék számla</t>
  </si>
  <si>
    <t>Talajterhelési díj beszedési számla</t>
  </si>
  <si>
    <t>Idegen bevételek elszámolási számla</t>
  </si>
  <si>
    <t>Állami hozzájárulások számla</t>
  </si>
  <si>
    <t>Letéti számla</t>
  </si>
  <si>
    <t>Víziközmű elszámolási számla</t>
  </si>
  <si>
    <t>Termőföld bérbeadásából szárm. jöv.adó besz.számla</t>
  </si>
  <si>
    <t>Egyéb bevételek elszámolási számla</t>
  </si>
  <si>
    <t>Gépjárműadó beszedési számla</t>
  </si>
  <si>
    <t>Építési hatóság eljárási illeték beszedési számla</t>
  </si>
  <si>
    <t>Önkormányzat vállalkozási tevékenység elszámolási számla</t>
  </si>
  <si>
    <t>Mezőtúr Város Önkormányzata elkülönített számla</t>
  </si>
  <si>
    <t>Önkormányzat közfoglalkoztatási számla</t>
  </si>
  <si>
    <t>Mezőtúr Város Önkormányzata kártyaszámla</t>
  </si>
  <si>
    <t>Párlat magánfőzés átalányadó beszedési számla</t>
  </si>
  <si>
    <t>Ivóvíz-szennyvízvagyon elszámolási számla</t>
  </si>
  <si>
    <t xml:space="preserve">PH. Mezőtúr Munkáltatói lakásép. szla </t>
  </si>
  <si>
    <t>Önkormányzati pénztár</t>
  </si>
  <si>
    <t>Közfoglalkoztatási pénztár</t>
  </si>
  <si>
    <t>Mezőtúr Város Önkormányzata összesen</t>
  </si>
  <si>
    <t>Mezőtúri Móricz Zsigmond Városi Könyvtár</t>
  </si>
  <si>
    <t>Mezőtúri Móricz Zsigmond Városi Könyvtár-Közfoglalkoztatási szla</t>
  </si>
  <si>
    <t>Mezőtúri Móricz Zsigmond Városi Könyvtár összesen</t>
  </si>
  <si>
    <t>Mezőtúri Közös Önkormányzati Hivatal összesen</t>
  </si>
  <si>
    <t>Városi Összesen</t>
  </si>
  <si>
    <t>(adatok Ft-ban)</t>
  </si>
  <si>
    <t>FORRÁSOK</t>
  </si>
  <si>
    <t>Előző időszak</t>
  </si>
  <si>
    <t>Módosítások +/-</t>
  </si>
  <si>
    <t>Tárgyi időszak</t>
  </si>
  <si>
    <t>ESZKÖZÖK</t>
  </si>
  <si>
    <t xml:space="preserve"> Mezőtúri Móricz Zsigmond Városi Könyvtár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</si>
  <si>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</si>
  <si>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</si>
  <si>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</si>
  <si>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</si>
  <si>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</si>
  <si>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</si>
  <si>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</si>
  <si>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</si>
  <si>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</si>
  <si>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10</t>
  </si>
  <si>
    <t>III        Vállalkozási tevékenység költségvetési egyenlege (=05-06)</t>
  </si>
  <si>
    <t>11</t>
  </si>
  <si>
    <t>07        Vállalkozási tevékenység finanszírozási bevételei</t>
  </si>
  <si>
    <t>12</t>
  </si>
  <si>
    <t>08        Vállalkozási tevékenység finanszírozási kiadásai</t>
  </si>
  <si>
    <t>13</t>
  </si>
  <si>
    <t>IV        Vállalkozási tevékenység finanszírozási egyenlege (=07-08)</t>
  </si>
  <si>
    <t>14</t>
  </si>
  <si>
    <t>B)        Vállalkozási tevékenység maradványa (=±III±IV)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</si>
  <si>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</si>
  <si>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</si>
  <si>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</si>
  <si>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</si>
  <si>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</si>
  <si>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</si>
  <si>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</si>
  <si>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</si>
  <si>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</si>
  <si>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 (=B-F)</t>
  </si>
  <si>
    <t>Mezőtúri Közös Önkormányzat Hivatal</t>
  </si>
  <si>
    <t>01 Közhatalmi eredményszemléletű bevételek</t>
  </si>
  <si>
    <t xml:space="preserve">02 Eszközök és szolgáltatások értékesítése nettó eredményszemléletű bevételei </t>
  </si>
  <si>
    <t>03 Tevékenységek egyéb nettó eredményszemléletű bevételei</t>
  </si>
  <si>
    <t>I. Tevékenységek nettó eredményszemléletű bevételei (=01+03)</t>
  </si>
  <si>
    <t>04 Saját termelésű készletek állományváltozása</t>
  </si>
  <si>
    <t>05 Saját előállítású eszközök aktivált értéke</t>
  </si>
  <si>
    <t xml:space="preserve">06 Központi működési célú támogatások eredményszemléletű bevételei </t>
  </si>
  <si>
    <t xml:space="preserve">07 Egyéb működési célú támogatások eredményszemléletű bevételei </t>
  </si>
  <si>
    <t>08 Felhalmozási célú támogatások eredményszemléletű bevételei</t>
  </si>
  <si>
    <t>09 Különféle egyéb eredményszemléletű bevételek</t>
  </si>
  <si>
    <t>III. Egyéb eredményszemléletű bevételek (06+09)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</si>
  <si>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</si>
  <si>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</si>
  <si>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</si>
  <si>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</si>
  <si>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IV. Anyagjellegű ráfordítások</t>
  </si>
  <si>
    <t>14 Bérköltség</t>
  </si>
  <si>
    <t>15 Személyi jellegű egyéb kifizetések</t>
  </si>
  <si>
    <t xml:space="preserve">16 Bérjárulékok </t>
  </si>
  <si>
    <t>V. Személyi jellegű ráfordítások</t>
  </si>
  <si>
    <t>VI. Értékcsökkenési leírás</t>
  </si>
  <si>
    <t>VII. Egyéb ráfordítások</t>
  </si>
  <si>
    <t>17 Kapott (járó) osztalék és részesedés</t>
  </si>
  <si>
    <t xml:space="preserve">18 Részesedésekből származó </t>
  </si>
  <si>
    <t>19 Befektetett pénzügyi eszközökből származó eredményszemléletű, árfolyamnyereségek</t>
  </si>
  <si>
    <t xml:space="preserve">20 Egyéb kapott (járó) kamatok és kamatjellegű eredményszemléletű bevételek </t>
  </si>
  <si>
    <t>21 Pénzügyi műveletek egyéb eredményszemléletű bevételei</t>
  </si>
  <si>
    <t>VIII. Pénzügyi műveletek eredményszemléletű bevételei (=17+18+19+20+21)</t>
  </si>
  <si>
    <t>22 Részesedésekből származó ráfordítások és árfolyamveszteségek</t>
  </si>
  <si>
    <t>23 Befektetett pénzügyi eszközökből származó ráfordítások, árfolyamveszteségek</t>
  </si>
  <si>
    <t>24 Fizetendő kamatok és kamatjellegű ráfordítások</t>
  </si>
  <si>
    <t>25 Részesedések, értékpapírok, pénzeszközök értékvesztése</t>
  </si>
  <si>
    <t xml:space="preserve">26 Pénzügyi műveletek egyéb ráfordításai </t>
  </si>
  <si>
    <t>IX Pénzügyi műveletek ráfordításai</t>
  </si>
  <si>
    <t>B) PÉNZÜGYI MŰVELETEK EREDMÉNYE (VIII-IX)</t>
  </si>
  <si>
    <r>
      <t>II Aktivált saját teljesítmények értéke (=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04+05)</t>
    </r>
  </si>
  <si>
    <r>
      <t>A) TEVÉKENYSÉGEK EREDMÉNYE  (I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II+III-IV-V-VI-VII)</t>
    </r>
  </si>
  <si>
    <r>
      <t xml:space="preserve">C) MÉRLEGSZERINTI EREDMÉNY (= 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A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B)</t>
    </r>
  </si>
  <si>
    <t>TOP1.1.3-15JN1-2016-00014 Közétkeztetés</t>
  </si>
  <si>
    <t>TOP 2.1.3-JN1-2016-00022 Belterületi vízrendezés</t>
  </si>
  <si>
    <t>Névérték</t>
  </si>
  <si>
    <t>Mezőtúri Ipari Park Kft.</t>
  </si>
  <si>
    <t>Mezőtúri Intézményellátó és Ingatlankezelő Közhasznú Nonprofit Kft</t>
  </si>
  <si>
    <t>Mezőtúri Közművelődési és Sport  Közhasznú Nonprofit Kft</t>
  </si>
  <si>
    <t>Mezőtúri Városfejlesztési Kft</t>
  </si>
  <si>
    <t>ELMIB</t>
  </si>
  <si>
    <t>Tisza Cipő Rt.</t>
  </si>
  <si>
    <t>ITALIAGRO KFT</t>
  </si>
  <si>
    <t>TRV</t>
  </si>
  <si>
    <t>OTP</t>
  </si>
  <si>
    <t>CIB Életbiztosítás</t>
  </si>
  <si>
    <t>TOP4.2.1-15-JN1-2016-00002 Szociális alap</t>
  </si>
  <si>
    <t>TOP 2.1.2-15-JN1-2016-00001 Zöldkapcsolat</t>
  </si>
  <si>
    <t>TOP 3.1.1-15-JN-2016-00003 K-Ny kerékpárút</t>
  </si>
  <si>
    <t xml:space="preserve">Közigazgatási bírság, közterület </t>
  </si>
  <si>
    <t>TOP 3.1.1-15-JN1-2016-00001 É-D kerékpárút</t>
  </si>
  <si>
    <t>TOP 1.4.1-15-JN1-2016-00033 Bölcsőde fejlesztés</t>
  </si>
  <si>
    <t>2021.</t>
  </si>
  <si>
    <t>Polgármesteri illetmény támogatása</t>
  </si>
  <si>
    <t>II.1. (3) 2</t>
  </si>
  <si>
    <t xml:space="preserve"> alapfokozatú végzettségű pedagógus II. kategóriába sorolt óvodapedagógusok kiegészítő támogatása - akik a minősítést 2016. december 31-éig szerezték meg </t>
  </si>
  <si>
    <t xml:space="preserve"> alapfokozatú végzettségű pedagógus II. kategóriába sorolt óvodapedagógusok kiegészítő támogatása - akik a minősítést 2018. január 1-ei átsorolással szerezték meg</t>
  </si>
  <si>
    <t xml:space="preserve"> alapfokozatú végzettségű mester pedagógus II. kategóriába sorolt óvodapedagógusok kiegészítő támogatása - akik a minősítést 2018. január 1-ei átsorolással szerezték meg</t>
  </si>
  <si>
    <t>XVIII. utca</t>
  </si>
  <si>
    <t>X. utca</t>
  </si>
  <si>
    <t>Hajó utca</t>
  </si>
  <si>
    <t>Kinizsi utca</t>
  </si>
  <si>
    <t>Álmos utca</t>
  </si>
  <si>
    <t>Korsós utca</t>
  </si>
  <si>
    <t>Jázmin utca</t>
  </si>
  <si>
    <t>XXV. utca</t>
  </si>
  <si>
    <t>Lehel utca</t>
  </si>
  <si>
    <t>Balogh Ádám utca</t>
  </si>
  <si>
    <t>Vak Bottyán utca</t>
  </si>
  <si>
    <t>Bartók Béla utca</t>
  </si>
  <si>
    <t>Útalappal rendelkező utak aszfalt burkolattal való ellátása- III. utca</t>
  </si>
  <si>
    <t>Első lakás</t>
  </si>
  <si>
    <t>Intézményi működési bevételek mindösszesen</t>
  </si>
  <si>
    <t>Mezőtúr Város Önkormányzatának működési bevételei</t>
  </si>
  <si>
    <t>Intézmények és Önkormányzat működési bevételei mindöszesen intézményi támogatás halmozásának kiszűrésével</t>
  </si>
  <si>
    <t>A humán kapacitások fejlesztése Mezőtúr térségében</t>
  </si>
  <si>
    <t>2021. év</t>
  </si>
  <si>
    <t>TOP-1.1.1-16-JN1-2017-00005</t>
  </si>
  <si>
    <t xml:space="preserve">Hagyaték </t>
  </si>
  <si>
    <t>Képviselői alap</t>
  </si>
  <si>
    <t>Burkolatlan utak stabilizációja-Andrássy utca</t>
  </si>
  <si>
    <t>VIII. utca</t>
  </si>
  <si>
    <t>Közétkeztetést ellátó konyha fejlesztése Mezőtúron  TOP-1.1.3-15-JN1-2016-00014</t>
  </si>
  <si>
    <t>Komplex épületenergetikai fejlesztés Mezőtúron  TOP-3.2.1-15-JN1-2016-00006</t>
  </si>
  <si>
    <t>Épületenergetikai fejlesztés Mezőtúr Városházán  TOP-3.2.1-15-JN1-2016-00010</t>
  </si>
  <si>
    <t>Magas színvonalú szociális alapszolgáltatáshoz való hozzáférhetőség biztosítása Mezőtúron                                                                     TOP-4.2.1-15-JN1-2016-00002</t>
  </si>
  <si>
    <t>Ipari Park Fejlesztése Mezőtúron                                                     TOP-1.1.1-16-JN1-2017-00005</t>
  </si>
  <si>
    <t>IN</t>
  </si>
  <si>
    <t>TOP 5.2.1-15-JN1-2016-00001 Közösséi hozzájárulás</t>
  </si>
  <si>
    <t>TOP 3.2.1-15-JN1-2016-00010 Épületenergetikai fejlesztés</t>
  </si>
  <si>
    <t>TOP 3.2.1-15-JN1-2016-00006 Komplex épletenergetikai fejl.</t>
  </si>
  <si>
    <t>TOP 1.2.1-15 JN1-2016-00003 Mezőtúr Városház és kpacs. Kult vonzerők</t>
  </si>
  <si>
    <t>TOP 5.1.2.-15-JN1-201600007 Járási foglalkoztástási együttműködés</t>
  </si>
  <si>
    <t>EFOP 3.9.2.-16-2017-00011 Humán kapacitások fejlesztése</t>
  </si>
  <si>
    <t>EFOP 1.5.3.-16-2017-00048 Komplex humán szolgáltatás fejl.</t>
  </si>
  <si>
    <t>TOP 1.1.1.-16-JN1-2017-00005 Ipari Park fejlesztése Mezőtúron</t>
  </si>
  <si>
    <t>TOP 5.3.1.-16-JN1-2017-00001Kunhalmok</t>
  </si>
  <si>
    <t>Országgyűlési és önkrományzati választás</t>
  </si>
  <si>
    <t>016010</t>
  </si>
  <si>
    <t>Köztemető fenntartás és működtetés</t>
  </si>
  <si>
    <t>Önkormányzati vagyonnal való gazdálkodással kapcsolatos feladatok</t>
  </si>
  <si>
    <t>Kiemelt állami és önkormányzati rendezvények</t>
  </si>
  <si>
    <t>Támogatási célú finanszírozási műveletek</t>
  </si>
  <si>
    <t>Út autópálya építése</t>
  </si>
  <si>
    <t>Személyszállítás</t>
  </si>
  <si>
    <t>Közutak, hidak, alagutak üzemeltetése, fenntartása</t>
  </si>
  <si>
    <t>Piac</t>
  </si>
  <si>
    <t>Turizmus</t>
  </si>
  <si>
    <t>Ár-és belvízvédelemmel összefüggő tevékenységek</t>
  </si>
  <si>
    <t>Nem veszélyes (települési) hulladék vegyes begyűjtése, szállítása</t>
  </si>
  <si>
    <t>Veszélyes hulladék begyűjtése, szállítása</t>
  </si>
  <si>
    <t>Szennyvízcsatorna építése, fenntartása, üzemeltetése</t>
  </si>
  <si>
    <t>Lakáshoz jutás</t>
  </si>
  <si>
    <t xml:space="preserve">Település fejl. Projektek </t>
  </si>
  <si>
    <t>Vízellátással kapcsolatos közmű építése, fenntart.üzem.</t>
  </si>
  <si>
    <t>Zöldterület kezelés</t>
  </si>
  <si>
    <t>Város-, községgazdálkodási egyéb szolgáltatások</t>
  </si>
  <si>
    <t>Sportlétesítmények, edzőtáborok működtetése és fejlesztése</t>
  </si>
  <si>
    <t>Versenysport-és utánpótlás-nevelési tev.</t>
  </si>
  <si>
    <t>Szabadidőspark, fürdő és strandszolgáltatás</t>
  </si>
  <si>
    <t>Múzeumi gyűjteményi tevékenység</t>
  </si>
  <si>
    <t>Múzeumi közművelődési, közönségkapcsolati tevékenység</t>
  </si>
  <si>
    <t>Közművelődés-hagyományos közösségi kult.értékek gond.</t>
  </si>
  <si>
    <t>Televízió-műsor szolgáltatása és támogatása</t>
  </si>
  <si>
    <t>Civil szervezetek működési támogatása</t>
  </si>
  <si>
    <t>Óvodai nevelés, ellátás működtetési feladatai</t>
  </si>
  <si>
    <t>Gimnázium és szakképző iskola tanulóinak elméleti okt.műk.fel.</t>
  </si>
  <si>
    <t>Szakképző isk.tanulók gyakorlati okt.műk.fel.</t>
  </si>
  <si>
    <t>Gyermekétkeztetés köznevelési intézményben</t>
  </si>
  <si>
    <t>Gyermekek bölcsődei ellátása</t>
  </si>
  <si>
    <t>Gyermekvédelmi pénzbeli ellátás</t>
  </si>
  <si>
    <t>Foglalkoztatást elősegítő képzések és egyéb támogatások</t>
  </si>
  <si>
    <t xml:space="preserve">Szünidei gyermekétk. </t>
  </si>
  <si>
    <t>107037</t>
  </si>
  <si>
    <t>Egyéb szociális pénzbeli és természetbeni ellátások, támog.</t>
  </si>
  <si>
    <t>Önk-ok funkcióra nem sorolt bevétel</t>
  </si>
  <si>
    <t>Forgatási és befektetési célú finanszírozási műveletek</t>
  </si>
  <si>
    <t>Fejezeti és általános tartalékok elszámolása</t>
  </si>
  <si>
    <t>900070</t>
  </si>
  <si>
    <t>Vállalkozási tevékenységek kiadásai és bevételei</t>
  </si>
  <si>
    <t>Iskolarendszeren kiv.okt</t>
  </si>
  <si>
    <t>095020</t>
  </si>
  <si>
    <t>107080</t>
  </si>
  <si>
    <t>Oszággyűlési, ökormányzati és európai parl. Képv. Választ.</t>
  </si>
  <si>
    <t>Összsen előirányzat</t>
  </si>
  <si>
    <t>Könyvtári állomány gyarapítása</t>
  </si>
  <si>
    <t>Pályázat és támogatáskezelés</t>
  </si>
  <si>
    <t>013330</t>
  </si>
  <si>
    <t>Önkormányzatok elszámolásai központi ktgvetéssel</t>
  </si>
  <si>
    <t>Közfoglalkoztatási mintaprogram</t>
  </si>
  <si>
    <t>Kömplex környezetvédelmiprogram</t>
  </si>
  <si>
    <t>056010</t>
  </si>
  <si>
    <t>Mezőtúr Turisztikai kft</t>
  </si>
  <si>
    <t>Esélyegyenlőség elősegítését  segítő tev.</t>
  </si>
  <si>
    <t>Önkormányzat</t>
  </si>
  <si>
    <t>Hivatal</t>
  </si>
  <si>
    <t>Könyvtár</t>
  </si>
  <si>
    <t>Előző év</t>
  </si>
  <si>
    <t>Tárgyév</t>
  </si>
  <si>
    <t>A/ NEMZETI VAGYONBA TARTOZÓ BEFEKTETETT ESZKÖZÖK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</si>
  <si>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</si>
  <si>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</si>
  <si>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</si>
  <si>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</si>
  <si>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</si>
  <si>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</si>
  <si>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</si>
  <si>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</si>
  <si>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</si>
  <si>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</si>
  <si>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</si>
  <si>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</si>
  <si>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</si>
  <si>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</si>
  <si>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</si>
  <si>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</si>
  <si>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</si>
  <si>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</si>
  <si>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</si>
  <si>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</si>
  <si>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</si>
  <si>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</si>
  <si>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</si>
  <si>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</si>
  <si>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</si>
  <si>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</si>
  <si>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</si>
  <si>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</si>
  <si>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</si>
  <si>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</si>
  <si>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</si>
  <si>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</si>
  <si>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</si>
  <si>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</si>
  <si>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</si>
  <si>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</si>
  <si>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</si>
  <si>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</si>
  <si>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</si>
  <si>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</si>
  <si>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</si>
  <si>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</si>
  <si>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</si>
  <si>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</si>
  <si>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</si>
  <si>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</si>
  <si>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</si>
  <si>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</si>
  <si>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</si>
  <si>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</si>
  <si>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</si>
  <si>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</si>
  <si>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</si>
  <si>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</si>
  <si>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</si>
  <si>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</si>
  <si>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</si>
  <si>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</si>
  <si>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</si>
  <si>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</si>
  <si>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</si>
  <si>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</si>
  <si>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</si>
  <si>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</si>
  <si>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</si>
  <si>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</si>
  <si>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</si>
  <si>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</si>
  <si>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</si>
  <si>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</si>
  <si>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</si>
  <si>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</si>
  <si>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</si>
  <si>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</si>
  <si>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</si>
  <si>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</si>
  <si>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</si>
  <si>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</si>
  <si>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</si>
  <si>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</si>
  <si>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</si>
  <si>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</si>
  <si>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</si>
  <si>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</si>
  <si>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</si>
  <si>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</si>
  <si>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</si>
  <si>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</si>
  <si>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</si>
  <si>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</si>
  <si>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</si>
  <si>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</si>
  <si>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</si>
  <si>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</si>
  <si>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</si>
  <si>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</si>
  <si>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</si>
  <si>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</si>
  <si>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</si>
  <si>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</si>
  <si>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</si>
  <si>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</si>
  <si>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</si>
  <si>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</si>
  <si>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</si>
  <si>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</si>
  <si>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</si>
  <si>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</si>
  <si>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</si>
  <si>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</si>
  <si>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</si>
  <si>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</si>
  <si>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F/ AKTÍV IDŐBELI ELHATÁROLÁSOK</t>
  </si>
  <si>
    <t>ESZKÖZÖK ÖSSZESEN</t>
  </si>
  <si>
    <t>A+..+F</t>
  </si>
  <si>
    <t>G/ SAJÁT TŐKE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</si>
  <si>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</si>
  <si>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</si>
  <si>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</si>
  <si>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</si>
  <si>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</si>
  <si>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</si>
  <si>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</si>
  <si>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</si>
  <si>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</si>
  <si>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</si>
  <si>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</si>
  <si>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</si>
  <si>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</si>
  <si>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</si>
  <si>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</si>
  <si>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</si>
  <si>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</si>
  <si>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</si>
  <si>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</si>
  <si>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</si>
  <si>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J/ PASSZÍV IDŐBELI ELHATÁROLÁSOK (=K/1+K/2+K/3)</t>
  </si>
  <si>
    <t>FORRÁSOK ÖSSZESEN</t>
  </si>
  <si>
    <t>G+...+J</t>
  </si>
  <si>
    <t>MÉRLEGEN KÍVÜLI TÉTELEK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</si>
  <si>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</si>
  <si>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</si>
  <si>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</si>
  <si>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</si>
  <si>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</si>
  <si>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</si>
  <si>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</si>
  <si>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</si>
  <si>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</si>
  <si>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</si>
  <si>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</si>
  <si>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</si>
  <si>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</si>
  <si>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</si>
  <si>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</si>
  <si>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</si>
  <si>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KÖNYVELT ÉRTÉK</t>
  </si>
  <si>
    <t xml:space="preserve">    AZ ÉRTÉKTÍPUST ÁLLÍTSA FORINTRA!</t>
  </si>
  <si>
    <t>________32-33. BANKBETÉTEK EGYEZTETÉSÉNEK EREDMÉNYE:</t>
  </si>
  <si>
    <t>Egyezik</t>
  </si>
  <si>
    <t>________31. LEKÖTÖTT BANKBETÉTEK EGYEZTETÉSÉNEK EREDMÉNYE:</t>
  </si>
  <si>
    <t>________HIBÁS EREDMÉNYT ADÓ SZABÁLYOK SZÁMA:</t>
  </si>
  <si>
    <t>PÉNZESZKÖZÖK EGYEZTETÉSE (17.m. 4/a pont)</t>
  </si>
  <si>
    <t>32-33. számlák nyitó tárgyidőszaki egyenlege</t>
  </si>
  <si>
    <t>- 003. számla tárgyidőszaki egyenlege</t>
  </si>
  <si>
    <t>+ 005. számla tárgyidőszaki egyenlege</t>
  </si>
  <si>
    <t>- 0981313 számla tárgyidőszaki egyenlege</t>
  </si>
  <si>
    <t>- 0981323 számla tárgyidőszaki egyenlege</t>
  </si>
  <si>
    <t>+/- 3318., 3328. számlák tárgyidőszaki forgalma</t>
  </si>
  <si>
    <t>+/- 361. számla tárgyidőszaki forgalma</t>
  </si>
  <si>
    <t>+/- 363. számla tárgyidőszaki forgalma</t>
  </si>
  <si>
    <t>+/- 36411. számla tárgyidőszaki forgalma</t>
  </si>
  <si>
    <t>+/- 36413. számla tárgyidőszaki forgalma</t>
  </si>
  <si>
    <t>+/- 36421. számla tárgyidőszaki forgalma</t>
  </si>
  <si>
    <t>+/- 3651. számla tárgyidőszaki forgalma</t>
  </si>
  <si>
    <t>+/- 3652. számla tárgyidőszaki forgalma</t>
  </si>
  <si>
    <t>+/- 3653. számla tárgyidőszaki forgalma</t>
  </si>
  <si>
    <t>+/- 3654. számla tárgyidőszaki forgalma</t>
  </si>
  <si>
    <t>+/- 3656. számla tárgyidőszaki forgalma</t>
  </si>
  <si>
    <t>+/- 3657. számla tárgyidőszaki forgalma</t>
  </si>
  <si>
    <t>+/- 3659. számla tárgyidőszaki forgalma</t>
  </si>
  <si>
    <t>+/- 366. számla tárgyidőszaki forgalma</t>
  </si>
  <si>
    <t>+/- 3671. számla tárgyidőszaki forgalma</t>
  </si>
  <si>
    <t>+/- 3672. számla tárgyidőszaki forgalma</t>
  </si>
  <si>
    <t>+/- 3673. számla tárgyidőszaki forgalma</t>
  </si>
  <si>
    <t>+/- 3674. számla tárgyidőszaki forgalma</t>
  </si>
  <si>
    <t>+/- 3676. számla tárgyidőszaki forgalma</t>
  </si>
  <si>
    <t>+/- 3678. számla tárgyidőszaki forgalma</t>
  </si>
  <si>
    <t>+/- 3679. számla tárgyidőszaki forgalma</t>
  </si>
  <si>
    <t>+/- 8552. számla tárgyidőszaki egyenlege</t>
  </si>
  <si>
    <t>+/- 9352. számla tárgyidőszaki egyenlege</t>
  </si>
  <si>
    <t>ÖSSZESEN (1+...+31)</t>
  </si>
  <si>
    <t>32-33. SZÁMLÁK TÁRGYIDŐSZAKI ZÁRÓ EGYENLEGE</t>
  </si>
  <si>
    <t>ELTÉRÉS (31-32)</t>
  </si>
  <si>
    <t>LEKÖTÖTT BANKBETÉTEK EGYEZTETÉSE (17.m. 4/b pont)</t>
  </si>
  <si>
    <t>31. számlacsoport tárgyidőszaki nyitó egyenlege</t>
  </si>
  <si>
    <t>+ 059163. számla tárgyidőszaki egyenlege</t>
  </si>
  <si>
    <t>- 098173. számla tárgyidőszaki egyenlege</t>
  </si>
  <si>
    <t>+/- 318. számla tárgyidőszaki forgalma</t>
  </si>
  <si>
    <t>+/- 8551. számlák tárgyidőszaki egyenlege</t>
  </si>
  <si>
    <t>+/- 9351. számla tárgyidőszaki egyenlege</t>
  </si>
  <si>
    <t>ÖSSZESEN (35+...+41)</t>
  </si>
  <si>
    <t>31. SZÁMLÁK TÁRGYIDŐSZAKI ZÁRÓ EGYENLEGE</t>
  </si>
  <si>
    <t>ELTÉRÉS (41-42)</t>
  </si>
  <si>
    <t>MEZŐTÚR VÁROS ÖNKORMÁNYZATA</t>
  </si>
  <si>
    <t>6/2018.(IV.03) önk-i rend. (fogyatékos)</t>
  </si>
  <si>
    <t>6/2018.(IV.03) önk-i rend. (70 év felett)</t>
  </si>
  <si>
    <t>6/2018.(IV.03) önk-i rend. (komfort nélküli)</t>
  </si>
  <si>
    <t>Közvilágítás fenntartásának támogatása-beszámítás után</t>
  </si>
  <si>
    <t>III.3.n</t>
  </si>
  <si>
    <t>Mezőtúr Város Önkormányzata
2019. évi költségvetésének összevont mérlege</t>
  </si>
  <si>
    <t>2019. évi eredeti előirányzat</t>
  </si>
  <si>
    <t>Mezőtúr Város Önkormányzata
2019. évi költségvetésében a működési célú bevételek és kiadások összevont mérlege</t>
  </si>
  <si>
    <t>2019. évi előirányzat</t>
  </si>
  <si>
    <t>Mezőtúr Város Önkormányzata
 2019. évi költségvetésében a felhalmozási célú bevételek és kiadások összevont mérlege</t>
  </si>
  <si>
    <t xml:space="preserve"> Mezőtúr Város Önkormányzatának
2019. évi állami támogatások  jogcímei és összegei</t>
  </si>
  <si>
    <t>2019. évi állami támogatás</t>
  </si>
  <si>
    <t>I.1.a-1.1.f</t>
  </si>
  <si>
    <t>Önkormányzati hivatal működésének támogatása- beszámítás után</t>
  </si>
  <si>
    <t>I.1.b-1.1.f</t>
  </si>
  <si>
    <t>Támogatás összesen-beszámítás  után</t>
  </si>
  <si>
    <t>I.1.ba-1.1.f</t>
  </si>
  <si>
    <t>Köztemető fenntartással kapcsolatos feladatok  támogatása-beszámítás után</t>
  </si>
  <si>
    <t>I.1.bd-1.1.f</t>
  </si>
  <si>
    <t>Közutak fenntartásának támogatása-beszámítás után</t>
  </si>
  <si>
    <t>I.1.e-1.1.f</t>
  </si>
  <si>
    <t>Üdülőhelyi feledatok támogatás-beszámítás után</t>
  </si>
  <si>
    <t>I.1.-1.1.f</t>
  </si>
  <si>
    <t xml:space="preserve">Beszámítás </t>
  </si>
  <si>
    <t>A telapülési önkormányzatokműködésének támogatása beszámítás és kiegészítés után</t>
  </si>
  <si>
    <t>Pedagógusok elismert létszáma</t>
  </si>
  <si>
    <t>II.4.a (2)</t>
  </si>
  <si>
    <t>Óvodai és iskolai szociális segítő tevékenység támogatása</t>
  </si>
  <si>
    <t>Mezőtúr Városi Önkormányzata
által 2019. évben folyósított ellátottak pénzbeli juttatásai</t>
  </si>
  <si>
    <t>Módosítás</t>
  </si>
  <si>
    <t>Téli rezsi csökkentési támogatás</t>
  </si>
  <si>
    <t>Egyéb segélyezési forma</t>
  </si>
  <si>
    <t>Mezőtúri Közös Önkormányzati Hivatal
által 2019. évben folyósított ellátottak pénzbeli juttatásai</t>
  </si>
  <si>
    <t>Mezőtúr Város Önkormányzata
2019. évi  költségvetési bevételeinek forrásösszetétele</t>
  </si>
  <si>
    <t>Mezőtúr Város Önkormányzatának
2019. évi bevételi és kiadási előirányzatai</t>
  </si>
  <si>
    <t>Módosítás 1</t>
  </si>
  <si>
    <t>Mezőtúri Közös Önkormányzati Hivatal
2019. évi bevételi és kiadási előirányzatai</t>
  </si>
  <si>
    <t>Mezőtúri Közös Önkormányzati Hivatal
2019. évi bevételei  feladatonként</t>
  </si>
  <si>
    <t>Mezőtúr Város Önkormányzatának
2019. évi bevételek és kiadások feladatonként</t>
  </si>
  <si>
    <t>Mezőtúri Közös Önkormányzati Hivatal
2019. évi kiadásai  feladatonként</t>
  </si>
  <si>
    <t>Mezőtúri Móricz Zsigmond Könyvtár
2019. évi bevételi és kiadási előirányzatai</t>
  </si>
  <si>
    <t>2019. évi terv</t>
  </si>
  <si>
    <t>Mezőtúri Móricz Zsigmond Könyvtár
2019. évi bevételei  feladatonként</t>
  </si>
  <si>
    <t>Mezőtúri Móricz Zsigmond Könyvtár
2019. évi kiadásai  feladatonként</t>
  </si>
  <si>
    <t>Mezőtúr Város Önkormányzata
2019. évi Előirányzat-felhasználási terve havi bontásban</t>
  </si>
  <si>
    <t>Mezőtúr Város Önkormányzata
által 2019. évben adott közvetett támogatások</t>
  </si>
  <si>
    <t>Mezőtúr Város Önkormányzata
2019. évi engedélyezett létszámkerete</t>
  </si>
  <si>
    <t>Mezőtúr Város Önkormányzata
2019. évi általános és céltartalékai</t>
  </si>
  <si>
    <t>2019. évi költelezettség</t>
  </si>
  <si>
    <t>2021. évi kötelezettség</t>
  </si>
  <si>
    <t xml:space="preserve">Mezőtúr Város Önkormányzata
2019. évi adósságot keletkeztető fejlesztési céljai </t>
  </si>
  <si>
    <t>A 2019. évi fejlesztések várható kiadása</t>
  </si>
  <si>
    <t>A 2019. évi fejlesztésekhezhez kapcsolódó önerő</t>
  </si>
  <si>
    <t xml:space="preserve">Mezőtúr Város Önkormányzata 2019. évi záró pénzkészlete </t>
  </si>
  <si>
    <t>Mezőtúr Város Önkormányzata 2019. évi vagyonmérlege</t>
  </si>
  <si>
    <t>Mezőtúr Város Önkormányzata
2019. ÉVI ÖSSZEVONT EREDMÉNYKIMUTATÁSA</t>
  </si>
  <si>
    <t xml:space="preserve">Mezőtúr Város Önkormányzata részesedései a 2019.12.31-i állapot szerint </t>
  </si>
  <si>
    <t>Mezőtúri Város Önkormányzata
2019. ÉVI ÖSSZEVONT MARADVÁNYKIMUTATÁSA</t>
  </si>
  <si>
    <t>Címrend
Mezőtúr Város Önkormányzata 2019. évi költségvetéséhez</t>
  </si>
  <si>
    <t>Összesen módosított előirányzat</t>
  </si>
  <si>
    <t>+/- Áhsz. 56. § (2) bekezdése szerinti ÁFA rendezésének összevont egyenlege</t>
  </si>
  <si>
    <t>2019 évi záró pénzkészletek</t>
  </si>
  <si>
    <t>Kompok révek fenntartásának támogatása</t>
  </si>
  <si>
    <t>Mezőtúr belterületi utak fejlesztése</t>
  </si>
  <si>
    <t>Önkormányzat6 feladatellátást szolg. Fejlesztés</t>
  </si>
  <si>
    <t>2022.</t>
  </si>
  <si>
    <t>Államháztartáson belüli egelőlegezések</t>
  </si>
  <si>
    <t>B8141</t>
  </si>
  <si>
    <t>2020. évi kötelezettség</t>
  </si>
  <si>
    <t>Önkormányzati belterületi utak felújításának, illetve Terület- és Településfejlesztési Operatív Program keretében megvalósuló önkormányzati tulajdonú ingatlanok felújításának, korszerűsítésének részbeni finanszírozása</t>
  </si>
  <si>
    <t>10 év</t>
  </si>
  <si>
    <t>Feladattal terhelt 2019 évi támogatások</t>
  </si>
  <si>
    <t>CLLD pályázat önereje</t>
  </si>
  <si>
    <t>Biztosíték</t>
  </si>
  <si>
    <t>Munkáltatói lakásalap</t>
  </si>
  <si>
    <t>6/2018.(IV.03) önk-i rend. 17.§ (3) bek. (a)</t>
  </si>
  <si>
    <t>90000000+21372144 (106/2018.(VIII.09.) számú és azt módosító 34/2019.(III.21.) számú képviselő testületi határozata alapján)</t>
  </si>
  <si>
    <t>Önerő</t>
  </si>
  <si>
    <t>EFOP-3.9.2-16-2017-00011</t>
  </si>
  <si>
    <t>095020 Iskolarendszeren kívüli egyéb oktatás képzés</t>
  </si>
  <si>
    <t>2021. 04 01.</t>
  </si>
  <si>
    <t>Komplex humán szolgáltatásfejlesztés Mezőtúr térségben</t>
  </si>
  <si>
    <t>EFOP-1.5.3-16-2017-00048</t>
  </si>
  <si>
    <t>107080 Esélyegyenlőség elősegítését célzó tevékenységek és programok</t>
  </si>
  <si>
    <t>Ipari Park fejlesztés Mezőtúron</t>
  </si>
  <si>
    <t>25018. 03. 01.</t>
  </si>
  <si>
    <t xml:space="preserve">Cselekvő közösségek támogatása a "Kunhalmok" menti településeken </t>
  </si>
  <si>
    <t>TOP-5.3.1-16-JN1-2017-00001</t>
  </si>
  <si>
    <t>2021. és azt követően</t>
  </si>
  <si>
    <t xml:space="preserve">Mezőtúr Város Önkormányzata
által 2019. évben nyújtott működési és felhalmozási  támogatások államháztartáson kívülre </t>
  </si>
  <si>
    <t>A támogatás címzettje</t>
  </si>
  <si>
    <t>Támogatás összege</t>
  </si>
  <si>
    <t>MAFC Sportegyesület</t>
  </si>
  <si>
    <t>Művészeti Közalapítvány</t>
  </si>
  <si>
    <t>Mezőtúriak a Holnapért 2001 Alapítmány</t>
  </si>
  <si>
    <t>Mezőtúri Szivárvány Népzenei Egyesület</t>
  </si>
  <si>
    <t>Civil szervezetek pályázata</t>
  </si>
  <si>
    <t xml:space="preserve"> - ebből :Polgárőrség támogatása</t>
  </si>
  <si>
    <t xml:space="preserve"> - ebből :Biztonságtechnikai eszközök beszerzése ( elsősorban az idősek védelme érdekében )</t>
  </si>
  <si>
    <t xml:space="preserve"> - ebből :Kóborka támogatása</t>
  </si>
  <si>
    <t xml:space="preserve">- ebből:Bodoki Fodor egyesület </t>
  </si>
  <si>
    <t>Rákóczi Szövetség támogatása</t>
  </si>
  <si>
    <t>INVICTUS Úszó és Vízilabda SC</t>
  </si>
  <si>
    <t>Mezőtúri Intézményellátó és Ingatlankezelő KN Kft 2019. évi kompenzációja</t>
  </si>
  <si>
    <t>Női Kézilabda Szakosztály támogatás</t>
  </si>
  <si>
    <t>Mezőtúri Közművelődési és Sport KN Kft 2019. évi kompenzációja</t>
  </si>
  <si>
    <t>Mezőtúri Ipari Park Kft 2019. évi kompenzációja</t>
  </si>
  <si>
    <t>Mezőtúri Városfejlesztési Kft 2019. évi kompenzációja</t>
  </si>
  <si>
    <t>Mezőtúr legjobb maturánsa</t>
  </si>
  <si>
    <t>Általános Iskola jó tanulók támogatása</t>
  </si>
  <si>
    <t>Lámpás kiadvány támogatása</t>
  </si>
  <si>
    <t xml:space="preserve">Bárdos Lajos Alapfokú Művészet támogatása </t>
  </si>
  <si>
    <t>Mezőtúri Turisztikai Kft</t>
  </si>
  <si>
    <t>NEA finanszírozás átadása Túrmed Bt.</t>
  </si>
  <si>
    <t xml:space="preserve">Badár Balázs könyv </t>
  </si>
  <si>
    <t>65 év felettiek védőoltása tüdőgyulladás és más légzőszervi megbetegedések megelőzésére</t>
  </si>
  <si>
    <t>Mezőtúr  Város Sportjáért</t>
  </si>
  <si>
    <t xml:space="preserve">Mezőtúri Horgász Egyesület </t>
  </si>
  <si>
    <t>Járás Bíróság klimatizáls önerő</t>
  </si>
  <si>
    <t>FICSAK támogatás</t>
  </si>
  <si>
    <t>Mezőtúr Város Önkormányzata
által 2019. évben nyújtott működési és felhalmozási  támogatások államháztartáson belülre</t>
  </si>
  <si>
    <t>Berettyó-Körös Többcélú Társulás Idősek Otthona normatíva átadása</t>
  </si>
  <si>
    <t>Berettyó-Körös Többcélú Társulás Szociális Szolgáltató Központ normatíva átadása</t>
  </si>
  <si>
    <t>Berettyó-Körös Többcélú Társulás Szociális Szolgáltató Központ támogatása</t>
  </si>
  <si>
    <t>Mezőtúr-Mesterszállási Óvodai Társulás finanszírozása</t>
  </si>
  <si>
    <t>Tanuló ösztöndíj programok (Bursa és Arany János)</t>
  </si>
  <si>
    <t>Mezőtúr Városi Kórház</t>
  </si>
  <si>
    <t>Egyéb működési célú támogatások államháztartáson belülre</t>
  </si>
  <si>
    <t>Mezőtúr Város Önkormányzata
2019. évi és további évekre áthúzódó Beruházási és felújítási kiadások feladatonként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</si>
  <si>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</si>
  <si>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</si>
  <si>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</si>
  <si>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</si>
  <si>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</si>
  <si>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2019.év</t>
  </si>
  <si>
    <t>2020. év és azt követő évek</t>
  </si>
  <si>
    <t xml:space="preserve">Előző  években felhasznált összeg </t>
  </si>
  <si>
    <t>2019.  év és azt követő évek javaslata</t>
  </si>
  <si>
    <t>Felhalmozási forrás</t>
  </si>
  <si>
    <t>2019. évi támogatás, saját bevétel maradvány</t>
  </si>
  <si>
    <t>Önkormányzati saját bevétel</t>
  </si>
  <si>
    <t>éve</t>
  </si>
  <si>
    <t>Ebből 2019. évi kiadáshoz szükséges hitel összege</t>
  </si>
  <si>
    <t>Képviselők és Biz.tagok laptop</t>
  </si>
  <si>
    <t>2019</t>
  </si>
  <si>
    <t>Patka tisztító, lombszívó adapter, útseprű</t>
  </si>
  <si>
    <t>Kamera rendszer</t>
  </si>
  <si>
    <t>Komp pályázat</t>
  </si>
  <si>
    <t>Petőfi út 3. futókör</t>
  </si>
  <si>
    <t>Játszótér építés</t>
  </si>
  <si>
    <t>Karácsonyi díszkivilágítáűs</t>
  </si>
  <si>
    <t>Csoda-vár Óvoda hidrofor és öntöző rendszer</t>
  </si>
  <si>
    <t>TOP-pályázatok lásd 8. sz. melléklet</t>
  </si>
  <si>
    <t>Közvilágítás bővítés</t>
  </si>
  <si>
    <t>Burkolatlan utak stabilizációja- Andrássy utca</t>
  </si>
  <si>
    <t>Útalappal rendelkező utak aszfalt burkolattal való ellátása- VIII. utca</t>
  </si>
  <si>
    <t>útépítés, tervek, gyalogátkelőhely</t>
  </si>
  <si>
    <t>BMÖGF/287-1/2019 pályázat</t>
  </si>
  <si>
    <t>Illegális hulladék kamerarandszer</t>
  </si>
  <si>
    <t>Beruházási kiadások összesen</t>
  </si>
  <si>
    <t>Gyermekkert Óvoda ajtó és ablakcsere</t>
  </si>
  <si>
    <t>Gyermekkert Óvoda tető felújítás</t>
  </si>
  <si>
    <t>Petőfi út 5. padló és világítás</t>
  </si>
  <si>
    <t>Vadászház tervezése</t>
  </si>
  <si>
    <t>Buszmegálló</t>
  </si>
  <si>
    <t>Ászok Judo Klub ( Rákóczi úti ingatlan felújítása</t>
  </si>
  <si>
    <t>Szász Iskola kerítés</t>
  </si>
  <si>
    <t>XVII. Úti idősek otthona akadálymentesítése</t>
  </si>
  <si>
    <t>2018</t>
  </si>
  <si>
    <t xml:space="preserve">Szabadság tér szökőkút </t>
  </si>
  <si>
    <t>Jelzőtáblák</t>
  </si>
  <si>
    <t>Útburkolatjel festés</t>
  </si>
  <si>
    <t>Sportcsarnok felújítása TAO</t>
  </si>
  <si>
    <t>Sportcsarnok takarítógép TAO</t>
  </si>
  <si>
    <t>TRV szivattyú felújítás</t>
  </si>
  <si>
    <t xml:space="preserve">EFOP pályázatok </t>
  </si>
  <si>
    <t>TOP pályázatok beruházásról</t>
  </si>
  <si>
    <t>Teleki korszerűsítés, felúj. Terv</t>
  </si>
  <si>
    <t>Önkormányzat udvar, vízvezeték csere</t>
  </si>
  <si>
    <t>BMÖFT-5-8/2019 Homlokzat felújítás</t>
  </si>
  <si>
    <t>Komp felújítás</t>
  </si>
  <si>
    <t>Felújítási kiadások összesen</t>
  </si>
  <si>
    <t>018031</t>
  </si>
  <si>
    <t>Bevétel teljesítés</t>
  </si>
  <si>
    <t>Kiadás teljesítés</t>
  </si>
  <si>
    <t>Rövid időtartamú közfoglalkoztatás</t>
  </si>
  <si>
    <t>041231</t>
  </si>
  <si>
    <t>Ifjuság- egészségügyi gondozás</t>
  </si>
  <si>
    <t>074032</t>
  </si>
  <si>
    <t>Közneelési intézeményben tanulkók laktatásának biztosítása</t>
  </si>
  <si>
    <t>096030</t>
  </si>
  <si>
    <t>adatok ezer  Ft-ban</t>
  </si>
  <si>
    <t>,</t>
  </si>
  <si>
    <t>IV.1.i</t>
  </si>
  <si>
    <t xml:space="preserve">Könyvtári, közművelődési és múzeumi feladatok támogatása
 Települési önkormányzatok könyvtári célú érdekeltségnövelő támogatása </t>
  </si>
  <si>
    <t xml:space="preserve">                                                      </t>
  </si>
  <si>
    <t>Részesedés mérlegértéke (Ft)
2019.12.31</t>
  </si>
  <si>
    <t>MEZŐTÚRI KÖZÖS ÖNKORMÁNYZATI HIVATAL</t>
  </si>
  <si>
    <t>MEZŐTÚRI MÓRICZ ZSIGMOND KÖNYVTÁR</t>
  </si>
  <si>
    <t>2019. évi teljesítés</t>
  </si>
  <si>
    <t>East Fest parkoló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</si>
</sst>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  <numFmt numFmtId="168" formatCode="#,##0\ _F_t"/>
  </numFmts>
  <fonts count="1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 CE"/>
      <charset val="238"/>
    </font>
    <font>
      <sz val="10"/>
      <color theme="1"/>
      <name val="Times New Roman CE"/>
      <charset val="238"/>
    </font>
    <font>
      <i/>
      <sz val="10"/>
      <color theme="1"/>
      <name val="Times New Roman CE"/>
      <charset val="238"/>
    </font>
    <font>
      <sz val="10"/>
      <name val="Arial"/>
      <family val="1"/>
      <charset val="238"/>
    </font>
    <font>
      <sz val="11"/>
      <color rgb="FF000000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Times New Roman"/>
      <family val="1"/>
      <charset val="238"/>
    </font>
    <font>
      <sz val="12"/>
      <color theme="1"/>
      <name val="Times New Roman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b/>
      <i/>
      <sz val="9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9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239">
    <xf numFmtId="0" fontId="0" fillId="0" borderId="0"/>
    <xf numFmtId="0" fontId="8" fillId="0" borderId="0"/>
    <xf numFmtId="0" fontId="22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33" fillId="3" borderId="0" applyNumberFormat="0" applyBorder="0" applyAlignment="0" applyProtection="0"/>
    <xf numFmtId="0" fontId="34" fillId="20" borderId="15" applyNumberFormat="0" applyAlignment="0" applyProtection="0"/>
    <xf numFmtId="0" fontId="35" fillId="21" borderId="16" applyNumberFormat="0" applyAlignment="0" applyProtection="0"/>
    <xf numFmtId="0" fontId="36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9" fillId="4" borderId="0" applyNumberFormat="0" applyBorder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42" fillId="0" borderId="19" applyNumberFormat="0" applyFill="0" applyAlignment="0" applyProtection="0"/>
    <xf numFmtId="0" fontId="42" fillId="0" borderId="0" applyNumberFormat="0" applyFill="0" applyBorder="0" applyAlignment="0" applyProtection="0"/>
    <xf numFmtId="0" fontId="43" fillId="7" borderId="15" applyNumberFormat="0" applyAlignment="0" applyProtection="0"/>
    <xf numFmtId="0" fontId="44" fillId="0" borderId="20" applyNumberFormat="0" applyFill="0" applyAlignment="0" applyProtection="0"/>
    <xf numFmtId="0" fontId="45" fillId="22" borderId="0" applyNumberFormat="0" applyBorder="0" applyAlignment="0" applyProtection="0"/>
    <xf numFmtId="0" fontId="38" fillId="0" borderId="0"/>
    <xf numFmtId="0" fontId="7" fillId="0" borderId="0"/>
    <xf numFmtId="0" fontId="7" fillId="0" borderId="0"/>
    <xf numFmtId="0" fontId="22" fillId="0" borderId="0"/>
    <xf numFmtId="0" fontId="38" fillId="0" borderId="0"/>
    <xf numFmtId="0" fontId="46" fillId="0" borderId="0"/>
    <xf numFmtId="0" fontId="4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38" fillId="0" borderId="0"/>
    <xf numFmtId="0" fontId="7" fillId="0" borderId="0"/>
    <xf numFmtId="0" fontId="48" fillId="0" borderId="0"/>
    <xf numFmtId="0" fontId="46" fillId="0" borderId="0"/>
    <xf numFmtId="0" fontId="37" fillId="0" borderId="0"/>
    <xf numFmtId="0" fontId="38" fillId="0" borderId="0"/>
    <xf numFmtId="0" fontId="22" fillId="0" borderId="0"/>
    <xf numFmtId="0" fontId="12" fillId="0" borderId="0"/>
    <xf numFmtId="0" fontId="49" fillId="0" borderId="0"/>
    <xf numFmtId="0" fontId="50" fillId="0" borderId="0"/>
    <xf numFmtId="0" fontId="49" fillId="0" borderId="0"/>
    <xf numFmtId="0" fontId="51" fillId="0" borderId="0"/>
    <xf numFmtId="0" fontId="31" fillId="23" borderId="21" applyNumberFormat="0" applyFont="0" applyAlignment="0" applyProtection="0"/>
    <xf numFmtId="0" fontId="52" fillId="20" borderId="22" applyNumberFormat="0" applyAlignment="0" applyProtection="0"/>
    <xf numFmtId="9" fontId="3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3" applyNumberFormat="0" applyFill="0" applyAlignment="0" applyProtection="0"/>
    <xf numFmtId="0" fontId="55" fillId="0" borderId="0" applyNumberFormat="0" applyFill="0" applyBorder="0" applyAlignment="0" applyProtection="0"/>
    <xf numFmtId="0" fontId="8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5" borderId="0" applyNumberFormat="0" applyBorder="0" applyAlignment="0" applyProtection="0"/>
    <xf numFmtId="0" fontId="37" fillId="8" borderId="0" applyNumberFormat="0" applyBorder="0" applyAlignment="0" applyProtection="0"/>
    <xf numFmtId="0" fontId="37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2" fillId="7" borderId="15" applyNumberFormat="0" applyAlignment="0" applyProtection="0"/>
    <xf numFmtId="0" fontId="73" fillId="0" borderId="0" applyNumberFormat="0" applyFill="0" applyBorder="0" applyAlignment="0" applyProtection="0"/>
    <xf numFmtId="0" fontId="74" fillId="0" borderId="17" applyNumberFormat="0" applyFill="0" applyAlignment="0" applyProtection="0"/>
    <xf numFmtId="0" fontId="75" fillId="0" borderId="18" applyNumberFormat="0" applyFill="0" applyAlignment="0" applyProtection="0"/>
    <xf numFmtId="0" fontId="76" fillId="0" borderId="19" applyNumberFormat="0" applyFill="0" applyAlignment="0" applyProtection="0"/>
    <xf numFmtId="0" fontId="76" fillId="0" borderId="0" applyNumberFormat="0" applyFill="0" applyBorder="0" applyAlignment="0" applyProtection="0"/>
    <xf numFmtId="0" fontId="77" fillId="21" borderId="16" applyNumberFormat="0" applyAlignment="0" applyProtection="0"/>
    <xf numFmtId="43" fontId="6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38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20" applyNumberFormat="0" applyFill="0" applyAlignment="0" applyProtection="0"/>
    <xf numFmtId="0" fontId="37" fillId="23" borderId="21" applyNumberFormat="0" applyFont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9" borderId="0" applyNumberFormat="0" applyBorder="0" applyAlignment="0" applyProtection="0"/>
    <xf numFmtId="0" fontId="81" fillId="4" borderId="0" applyNumberFormat="0" applyBorder="0" applyAlignment="0" applyProtection="0"/>
    <xf numFmtId="0" fontId="82" fillId="20" borderId="22" applyNumberFormat="0" applyAlignment="0" applyProtection="0"/>
    <xf numFmtId="0" fontId="83" fillId="0" borderId="0" applyNumberFormat="0" applyFill="0" applyBorder="0" applyAlignment="0" applyProtection="0"/>
    <xf numFmtId="0" fontId="38" fillId="0" borderId="0"/>
    <xf numFmtId="0" fontId="38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17" fillId="0" borderId="0"/>
    <xf numFmtId="0" fontId="38" fillId="0" borderId="0"/>
    <xf numFmtId="0" fontId="38" fillId="0" borderId="0"/>
    <xf numFmtId="0" fontId="17" fillId="0" borderId="0"/>
    <xf numFmtId="0" fontId="5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50" fillId="0" borderId="0"/>
    <xf numFmtId="0" fontId="17" fillId="0" borderId="0"/>
    <xf numFmtId="0" fontId="38" fillId="0" borderId="0"/>
    <xf numFmtId="0" fontId="38" fillId="0" borderId="0"/>
    <xf numFmtId="0" fontId="6" fillId="0" borderId="0"/>
    <xf numFmtId="0" fontId="6" fillId="0" borderId="0"/>
    <xf numFmtId="0" fontId="6" fillId="0" borderId="0"/>
    <xf numFmtId="0" fontId="38" fillId="0" borderId="0"/>
    <xf numFmtId="0" fontId="17" fillId="0" borderId="0"/>
    <xf numFmtId="0" fontId="22" fillId="0" borderId="0"/>
    <xf numFmtId="0" fontId="17" fillId="0" borderId="0"/>
    <xf numFmtId="0" fontId="85" fillId="0" borderId="23" applyNumberFormat="0" applyFill="0" applyAlignment="0" applyProtection="0"/>
    <xf numFmtId="44" fontId="12" fillId="0" borderId="0" applyFont="0" applyFill="0" applyBorder="0" applyAlignment="0" applyProtection="0"/>
    <xf numFmtId="0" fontId="86" fillId="3" borderId="0" applyNumberFormat="0" applyBorder="0" applyAlignment="0" applyProtection="0"/>
    <xf numFmtId="0" fontId="87" fillId="22" borderId="0" applyNumberFormat="0" applyBorder="0" applyAlignment="0" applyProtection="0"/>
    <xf numFmtId="0" fontId="84" fillId="0" borderId="0"/>
    <xf numFmtId="0" fontId="88" fillId="20" borderId="15" applyNumberFormat="0" applyAlignment="0" applyProtection="0"/>
    <xf numFmtId="9" fontId="2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8" fillId="0" borderId="0"/>
    <xf numFmtId="0" fontId="5" fillId="0" borderId="0"/>
    <xf numFmtId="0" fontId="4" fillId="0" borderId="0"/>
    <xf numFmtId="0" fontId="22" fillId="0" borderId="0"/>
    <xf numFmtId="0" fontId="3" fillId="0" borderId="0"/>
    <xf numFmtId="0" fontId="31" fillId="0" borderId="0"/>
    <xf numFmtId="43" fontId="31" fillId="0" borderId="0" applyFont="0" applyFill="0" applyBorder="0" applyAlignment="0" applyProtection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2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34" fillId="20" borderId="73" applyNumberFormat="0" applyAlignment="0" applyProtection="0"/>
    <xf numFmtId="0" fontId="1" fillId="0" borderId="0"/>
    <xf numFmtId="0" fontId="1" fillId="0" borderId="0"/>
    <xf numFmtId="0" fontId="43" fillId="7" borderId="73" applyNumberFormat="0" applyAlignment="0" applyProtection="0"/>
    <xf numFmtId="0" fontId="12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23" borderId="74" applyNumberFormat="0" applyFont="0" applyAlignment="0" applyProtection="0"/>
    <xf numFmtId="0" fontId="52" fillId="20" borderId="75" applyNumberFormat="0" applyAlignment="0" applyProtection="0"/>
    <xf numFmtId="0" fontId="54" fillId="0" borderId="76" applyNumberFormat="0" applyFill="0" applyAlignment="0" applyProtection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</cellStyleXfs>
  <cellXfs count="1910">
    <xf numFmtId="0" fontId="0" fillId="0" borderId="0" xfId="0"/>
    <xf numFmtId="0" fontId="8" fillId="0" borderId="0" xfId="1" applyFill="1" applyProtection="1"/>
    <xf numFmtId="0" fontId="13" fillId="0" borderId="0" xfId="0" applyFont="1" applyFill="1" applyBorder="1" applyAlignment="1" applyProtection="1">
      <alignment horizontal="right" vertical="center"/>
    </xf>
    <xf numFmtId="0" fontId="15" fillId="0" borderId="0" xfId="1" applyFont="1" applyFill="1" applyProtection="1"/>
    <xf numFmtId="0" fontId="16" fillId="0" borderId="0" xfId="1" applyFont="1" applyFill="1" applyProtection="1"/>
    <xf numFmtId="0" fontId="8" fillId="0" borderId="0" xfId="1" applyFill="1" applyAlignment="1" applyProtection="1"/>
    <xf numFmtId="0" fontId="25" fillId="0" borderId="0" xfId="1" applyFont="1" applyFill="1" applyProtection="1"/>
    <xf numFmtId="0" fontId="8" fillId="0" borderId="0" xfId="1" applyFont="1" applyFill="1" applyProtection="1"/>
    <xf numFmtId="0" fontId="8" fillId="0" borderId="0" xfId="1" applyFont="1" applyFill="1" applyAlignment="1" applyProtection="1">
      <alignment horizontal="right" vertical="center" indent="1"/>
    </xf>
    <xf numFmtId="0" fontId="23" fillId="0" borderId="0" xfId="0" applyFont="1" applyFill="1" applyBorder="1" applyAlignment="1" applyProtection="1">
      <alignment horizontal="right" vertical="center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right"/>
    </xf>
    <xf numFmtId="164" fontId="14" fillId="0" borderId="0" xfId="0" applyNumberFormat="1" applyFont="1" applyFill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vertical="center" wrapText="1"/>
    </xf>
    <xf numFmtId="164" fontId="30" fillId="0" borderId="0" xfId="0" applyNumberFormat="1" applyFont="1" applyFill="1" applyAlignment="1" applyProtection="1">
      <alignment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left" vertical="center" wrapText="1" indent="1"/>
    </xf>
    <xf numFmtId="164" fontId="18" fillId="0" borderId="0" xfId="0" applyNumberFormat="1" applyFont="1" applyFill="1" applyAlignment="1" applyProtection="1">
      <alignment vertical="center" wrapText="1"/>
    </xf>
    <xf numFmtId="0" fontId="17" fillId="0" borderId="0" xfId="51" applyFont="1" applyAlignment="1">
      <alignment horizontal="center"/>
    </xf>
    <xf numFmtId="0" fontId="17" fillId="0" borderId="0" xfId="51" applyFont="1"/>
    <xf numFmtId="0" fontId="57" fillId="0" borderId="0" xfId="51" applyFont="1"/>
    <xf numFmtId="3" fontId="17" fillId="0" borderId="0" xfId="51" applyNumberFormat="1" applyFont="1"/>
    <xf numFmtId="3" fontId="21" fillId="0" borderId="0" xfId="51" applyNumberFormat="1" applyFont="1"/>
    <xf numFmtId="0" fontId="21" fillId="0" borderId="0" xfId="51" applyFont="1"/>
    <xf numFmtId="0" fontId="21" fillId="0" borderId="0" xfId="51" applyFont="1" applyAlignment="1">
      <alignment horizontal="center" vertical="center"/>
    </xf>
    <xf numFmtId="0" fontId="62" fillId="0" borderId="0" xfId="48" applyFont="1"/>
    <xf numFmtId="166" fontId="67" fillId="0" borderId="0" xfId="35" applyNumberFormat="1" applyFont="1"/>
    <xf numFmtId="164" fontId="69" fillId="0" borderId="0" xfId="1" applyNumberFormat="1" applyFont="1" applyFill="1" applyBorder="1" applyAlignment="1" applyProtection="1">
      <alignment horizontal="centerContinuous" vertical="center"/>
    </xf>
    <xf numFmtId="0" fontId="50" fillId="0" borderId="0" xfId="0" applyFont="1"/>
    <xf numFmtId="0" fontId="50" fillId="0" borderId="0" xfId="0" applyFont="1" applyBorder="1"/>
    <xf numFmtId="164" fontId="21" fillId="0" borderId="0" xfId="67" applyNumberFormat="1" applyFont="1" applyFill="1" applyBorder="1" applyAlignment="1">
      <alignment vertical="center"/>
    </xf>
    <xf numFmtId="164" fontId="21" fillId="0" borderId="0" xfId="67" applyNumberFormat="1" applyFont="1" applyBorder="1" applyAlignment="1">
      <alignment horizontal="center" vertical="center" wrapText="1"/>
    </xf>
    <xf numFmtId="164" fontId="17" fillId="0" borderId="0" xfId="67" applyNumberFormat="1" applyFont="1" applyBorder="1" applyAlignment="1">
      <alignment horizontal="center" vertical="center" wrapText="1"/>
    </xf>
    <xf numFmtId="164" fontId="61" fillId="0" borderId="0" xfId="67" applyNumberFormat="1" applyFont="1" applyBorder="1" applyAlignment="1">
      <alignment vertical="center"/>
    </xf>
    <xf numFmtId="164" fontId="21" fillId="0" borderId="0" xfId="67" applyNumberFormat="1" applyFont="1" applyBorder="1" applyAlignment="1">
      <alignment vertical="center" wrapText="1"/>
    </xf>
    <xf numFmtId="0" fontId="65" fillId="0" borderId="0" xfId="0" applyFont="1" applyAlignment="1">
      <alignment vertical="center" wrapText="1"/>
    </xf>
    <xf numFmtId="164" fontId="66" fillId="0" borderId="0" xfId="67" applyNumberFormat="1" applyFont="1" applyFill="1" applyBorder="1" applyAlignment="1">
      <alignment horizontal="right" vertical="center"/>
    </xf>
    <xf numFmtId="0" fontId="24" fillId="0" borderId="0" xfId="0" applyFont="1" applyBorder="1"/>
    <xf numFmtId="164" fontId="59" fillId="0" borderId="0" xfId="161" applyNumberFormat="1" applyFont="1" applyFill="1" applyBorder="1" applyAlignment="1" applyProtection="1">
      <alignment horizontal="center" vertical="center"/>
    </xf>
    <xf numFmtId="164" fontId="68" fillId="0" borderId="0" xfId="161" applyNumberFormat="1" applyFont="1" applyFill="1" applyBorder="1" applyAlignment="1" applyProtection="1">
      <alignment vertical="center"/>
    </xf>
    <xf numFmtId="164" fontId="68" fillId="0" borderId="0" xfId="0" applyNumberFormat="1" applyFont="1" applyFill="1" applyBorder="1" applyAlignment="1">
      <alignment horizontal="center" vertical="center"/>
    </xf>
    <xf numFmtId="164" fontId="68" fillId="0" borderId="0" xfId="159" applyNumberFormat="1" applyFont="1" applyBorder="1" applyAlignment="1">
      <alignment horizontal="center" vertical="center"/>
    </xf>
    <xf numFmtId="164" fontId="68" fillId="0" borderId="0" xfId="161" applyNumberFormat="1" applyFont="1" applyFill="1" applyBorder="1" applyAlignment="1" applyProtection="1">
      <alignment horizontal="left" vertical="center" indent="1"/>
    </xf>
    <xf numFmtId="0" fontId="0" fillId="0" borderId="0" xfId="0" applyFont="1" applyBorder="1"/>
    <xf numFmtId="0" fontId="56" fillId="0" borderId="0" xfId="0" applyFont="1" applyBorder="1"/>
    <xf numFmtId="164" fontId="17" fillId="0" borderId="0" xfId="161" applyNumberFormat="1" applyFont="1" applyFill="1" applyBorder="1" applyAlignment="1" applyProtection="1">
      <alignment horizontal="center" vertical="center" wrapText="1"/>
    </xf>
    <xf numFmtId="164" fontId="19" fillId="0" borderId="0" xfId="159" applyNumberFormat="1" applyFont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164" fontId="19" fillId="0" borderId="0" xfId="159" applyNumberFormat="1" applyFont="1" applyBorder="1" applyAlignment="1">
      <alignment vertical="center" wrapText="1"/>
    </xf>
    <xf numFmtId="164" fontId="19" fillId="0" borderId="0" xfId="161" applyNumberFormat="1" applyFont="1" applyFill="1" applyBorder="1" applyAlignment="1" applyProtection="1">
      <alignment vertical="center" wrapText="1"/>
    </xf>
    <xf numFmtId="164" fontId="19" fillId="0" borderId="0" xfId="159" applyNumberFormat="1" applyFont="1" applyBorder="1" applyAlignment="1">
      <alignment horizontal="center" vertical="center" wrapText="1"/>
    </xf>
    <xf numFmtId="164" fontId="59" fillId="0" borderId="0" xfId="161" applyNumberFormat="1" applyFont="1" applyFill="1" applyBorder="1" applyAlignment="1" applyProtection="1">
      <alignment horizontal="center" vertical="center" wrapText="1"/>
    </xf>
    <xf numFmtId="164" fontId="68" fillId="0" borderId="0" xfId="159" applyNumberFormat="1" applyFont="1" applyBorder="1" applyAlignment="1">
      <alignment vertical="center" wrapText="1"/>
    </xf>
    <xf numFmtId="164" fontId="68" fillId="0" borderId="0" xfId="161" applyNumberFormat="1" applyFont="1" applyFill="1" applyBorder="1" applyAlignment="1" applyProtection="1">
      <alignment vertical="center" wrapText="1"/>
    </xf>
    <xf numFmtId="164" fontId="68" fillId="0" borderId="0" xfId="159" applyNumberFormat="1" applyFont="1" applyBorder="1" applyAlignment="1">
      <alignment horizontal="center" vertical="center" wrapText="1"/>
    </xf>
    <xf numFmtId="164" fontId="68" fillId="0" borderId="0" xfId="159" applyNumberFormat="1" applyFont="1" applyFill="1" applyBorder="1" applyAlignment="1">
      <alignment horizontal="center" vertical="center"/>
    </xf>
    <xf numFmtId="0" fontId="24" fillId="0" borderId="0" xfId="0" applyFont="1" applyFill="1" applyBorder="1"/>
    <xf numFmtId="0" fontId="0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95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right"/>
    </xf>
    <xf numFmtId="0" fontId="14" fillId="0" borderId="0" xfId="0" applyFont="1" applyFill="1" applyAlignment="1">
      <alignment vertical="center"/>
    </xf>
    <xf numFmtId="0" fontId="14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70" fillId="0" borderId="0" xfId="0" applyFont="1" applyFill="1" applyAlignment="1">
      <alignment vertical="center" wrapText="1"/>
    </xf>
    <xf numFmtId="0" fontId="99" fillId="0" borderId="0" xfId="0" applyFont="1" applyFill="1" applyAlignment="1">
      <alignment vertical="center" wrapText="1"/>
    </xf>
    <xf numFmtId="0" fontId="89" fillId="0" borderId="0" xfId="0" applyFont="1" applyFill="1" applyAlignment="1">
      <alignment vertical="center" wrapText="1"/>
    </xf>
    <xf numFmtId="0" fontId="18" fillId="0" borderId="13" xfId="1" applyFont="1" applyFill="1" applyBorder="1" applyAlignment="1" applyProtection="1">
      <alignment horizontal="left" vertical="center" wrapText="1"/>
    </xf>
    <xf numFmtId="164" fontId="18" fillId="0" borderId="13" xfId="1" applyNumberFormat="1" applyFont="1" applyFill="1" applyBorder="1" applyAlignment="1" applyProtection="1">
      <alignment horizontal="right" vertical="center" wrapText="1"/>
    </xf>
    <xf numFmtId="0" fontId="18" fillId="0" borderId="13" xfId="1" applyFont="1" applyFill="1" applyBorder="1" applyAlignment="1" applyProtection="1">
      <alignment horizontal="center" vertical="center" wrapText="1"/>
    </xf>
    <xf numFmtId="0" fontId="98" fillId="0" borderId="0" xfId="0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left" vertical="center" wrapText="1"/>
    </xf>
    <xf numFmtId="0" fontId="18" fillId="0" borderId="0" xfId="1" applyFont="1" applyFill="1" applyBorder="1" applyAlignment="1" applyProtection="1">
      <alignment horizontal="center" vertical="center" wrapText="1"/>
    </xf>
    <xf numFmtId="164" fontId="18" fillId="0" borderId="0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8" fillId="0" borderId="13" xfId="1" applyNumberFormat="1" applyFont="1" applyFill="1" applyBorder="1" applyAlignment="1" applyProtection="1">
      <alignment horizontal="center" vertical="center" wrapText="1"/>
    </xf>
    <xf numFmtId="164" fontId="18" fillId="0" borderId="13" xfId="1" applyNumberFormat="1" applyFont="1" applyFill="1" applyBorder="1" applyAlignment="1" applyProtection="1">
      <alignment vertical="center" wrapText="1"/>
    </xf>
    <xf numFmtId="49" fontId="91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left" vertical="center" wrapText="1" indent="1"/>
    </xf>
    <xf numFmtId="164" fontId="91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8" fillId="0" borderId="0" xfId="171" applyFill="1" applyProtection="1">
      <protection locked="0"/>
    </xf>
    <xf numFmtId="0" fontId="8" fillId="0" borderId="0" xfId="171" applyFill="1" applyProtection="1"/>
    <xf numFmtId="0" fontId="100" fillId="0" borderId="0" xfId="171" applyFont="1" applyFill="1" applyProtection="1">
      <protection locked="0"/>
    </xf>
    <xf numFmtId="0" fontId="24" fillId="0" borderId="0" xfId="0" applyFont="1" applyFill="1" applyAlignment="1">
      <alignment horizontal="right"/>
    </xf>
    <xf numFmtId="0" fontId="8" fillId="0" borderId="0" xfId="171" applyFill="1" applyAlignment="1" applyProtection="1">
      <alignment vertical="center"/>
    </xf>
    <xf numFmtId="0" fontId="8" fillId="0" borderId="0" xfId="171" applyFill="1" applyAlignment="1" applyProtection="1">
      <alignment vertical="center"/>
      <protection locked="0"/>
    </xf>
    <xf numFmtId="0" fontId="16" fillId="0" borderId="0" xfId="171" applyFont="1" applyFill="1" applyProtection="1"/>
    <xf numFmtId="0" fontId="98" fillId="0" borderId="0" xfId="171" applyFont="1" applyFill="1" applyProtection="1">
      <protection locked="0"/>
    </xf>
    <xf numFmtId="0" fontId="25" fillId="0" borderId="0" xfId="171" applyFont="1" applyFill="1" applyProtection="1">
      <protection locked="0"/>
    </xf>
    <xf numFmtId="0" fontId="62" fillId="0" borderId="0" xfId="172" applyFont="1"/>
    <xf numFmtId="0" fontId="61" fillId="0" borderId="0" xfId="172" applyFont="1" applyAlignment="1">
      <alignment horizontal="center" wrapText="1"/>
    </xf>
    <xf numFmtId="0" fontId="59" fillId="0" borderId="0" xfId="172" applyFont="1"/>
    <xf numFmtId="0" fontId="102" fillId="0" borderId="0" xfId="172" applyFont="1" applyAlignment="1">
      <alignment horizontal="center" vertical="center" wrapText="1"/>
    </xf>
    <xf numFmtId="0" fontId="103" fillId="0" borderId="0" xfId="172" applyFont="1"/>
    <xf numFmtId="0" fontId="61" fillId="24" borderId="13" xfId="172" applyFont="1" applyFill="1" applyBorder="1" applyAlignment="1">
      <alignment horizontal="center" vertical="center"/>
    </xf>
    <xf numFmtId="0" fontId="102" fillId="0" borderId="0" xfId="172" applyFont="1" applyAlignment="1">
      <alignment horizontal="center" vertical="center"/>
    </xf>
    <xf numFmtId="0" fontId="62" fillId="0" borderId="0" xfId="173" applyFont="1"/>
    <xf numFmtId="0" fontId="62" fillId="0" borderId="0" xfId="173" applyFont="1" applyAlignment="1">
      <alignment horizontal="center"/>
    </xf>
    <xf numFmtId="0" fontId="62" fillId="0" borderId="0" xfId="173" applyFont="1" applyFill="1" applyBorder="1" applyAlignment="1">
      <alignment horizontal="right"/>
    </xf>
    <xf numFmtId="0" fontId="62" fillId="0" borderId="0" xfId="173" applyFont="1" applyAlignment="1">
      <alignment vertical="center"/>
    </xf>
    <xf numFmtId="0" fontId="62" fillId="0" borderId="0" xfId="173" applyFont="1" applyBorder="1" applyAlignment="1">
      <alignment horizontal="center"/>
    </xf>
    <xf numFmtId="0" fontId="62" fillId="0" borderId="0" xfId="173" applyFont="1" applyBorder="1"/>
    <xf numFmtId="0" fontId="62" fillId="0" borderId="0" xfId="173" applyFont="1" applyAlignment="1">
      <alignment horizontal="center" vertical="center"/>
    </xf>
    <xf numFmtId="0" fontId="102" fillId="0" borderId="0" xfId="173" applyFont="1"/>
    <xf numFmtId="0" fontId="62" fillId="0" borderId="0" xfId="173" applyFont="1" applyFill="1" applyBorder="1"/>
    <xf numFmtId="3" fontId="62" fillId="0" borderId="0" xfId="173" applyNumberFormat="1" applyFont="1"/>
    <xf numFmtId="0" fontId="104" fillId="0" borderId="0" xfId="173" applyFont="1" applyBorder="1" applyAlignment="1"/>
    <xf numFmtId="0" fontId="62" fillId="0" borderId="0" xfId="173" applyFont="1" applyFill="1"/>
    <xf numFmtId="0" fontId="0" fillId="0" borderId="0" xfId="0" applyFill="1" applyAlignment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vertical="center"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Border="1" applyAlignment="1" applyProtection="1">
      <alignment horizontal="right" vertical="center" wrapText="1" indent="1"/>
    </xf>
    <xf numFmtId="164" fontId="91" fillId="0" borderId="0" xfId="1" applyNumberFormat="1" applyFont="1" applyFill="1" applyBorder="1" applyAlignment="1" applyProtection="1">
      <alignment horizontal="right" vertical="center" wrapText="1" indent="1"/>
    </xf>
    <xf numFmtId="0" fontId="16" fillId="0" borderId="0" xfId="1" applyFont="1" applyFill="1" applyBorder="1" applyProtection="1"/>
    <xf numFmtId="0" fontId="63" fillId="0" borderId="0" xfId="174" applyFont="1" applyFill="1" applyBorder="1" applyAlignment="1">
      <alignment horizontal="center" vertical="center" wrapText="1"/>
    </xf>
    <xf numFmtId="0" fontId="50" fillId="0" borderId="0" xfId="174" applyFont="1" applyFill="1" applyBorder="1" applyAlignment="1">
      <alignment horizontal="center" vertical="center" wrapText="1"/>
    </xf>
    <xf numFmtId="0" fontId="66" fillId="0" borderId="0" xfId="174" applyFont="1" applyFill="1" applyBorder="1" applyAlignment="1">
      <alignment horizontal="right" vertical="center" wrapText="1"/>
    </xf>
    <xf numFmtId="164" fontId="8" fillId="0" borderId="0" xfId="1" applyNumberFormat="1" applyFont="1" applyFill="1" applyAlignment="1" applyProtection="1">
      <alignment horizontal="right" vertical="center" indent="1"/>
    </xf>
    <xf numFmtId="164" fontId="17" fillId="0" borderId="0" xfId="0" applyNumberFormat="1" applyFont="1" applyFill="1" applyAlignment="1">
      <alignment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69" fillId="0" borderId="0" xfId="1" applyNumberFormat="1" applyFont="1" applyFill="1" applyBorder="1" applyAlignment="1" applyProtection="1">
      <alignment horizontal="center" vertical="center" wrapText="1"/>
    </xf>
    <xf numFmtId="0" fontId="102" fillId="0" borderId="0" xfId="175" applyFont="1"/>
    <xf numFmtId="0" fontId="62" fillId="0" borderId="0" xfId="175" applyFont="1"/>
    <xf numFmtId="0" fontId="31" fillId="0" borderId="0" xfId="176"/>
    <xf numFmtId="166" fontId="69" fillId="0" borderId="0" xfId="177" applyNumberFormat="1" applyFont="1" applyFill="1" applyBorder="1" applyAlignment="1" applyProtection="1">
      <alignment horizontal="centerContinuous" vertical="center"/>
    </xf>
    <xf numFmtId="0" fontId="31" fillId="0" borderId="0" xfId="176" applyAlignment="1">
      <alignment vertical="center"/>
    </xf>
    <xf numFmtId="0" fontId="29" fillId="0" borderId="0" xfId="1" applyFont="1" applyFill="1" applyBorder="1" applyAlignment="1" applyProtection="1">
      <alignment horizontal="center" vertical="center" wrapText="1"/>
    </xf>
    <xf numFmtId="0" fontId="31" fillId="0" borderId="0" xfId="176" applyAlignment="1">
      <alignment horizontal="center"/>
    </xf>
    <xf numFmtId="0" fontId="37" fillId="0" borderId="0" xfId="176" applyFont="1" applyAlignment="1">
      <alignment horizontal="justify" vertical="center"/>
    </xf>
    <xf numFmtId="166" fontId="31" fillId="0" borderId="0" xfId="176" applyNumberFormat="1"/>
    <xf numFmtId="166" fontId="0" fillId="0" borderId="0" xfId="177" applyNumberFormat="1" applyFont="1"/>
    <xf numFmtId="166" fontId="92" fillId="0" borderId="0" xfId="177" applyNumberFormat="1" applyFont="1" applyFill="1" applyBorder="1" applyAlignment="1" applyProtection="1">
      <alignment horizontal="right"/>
    </xf>
    <xf numFmtId="0" fontId="17" fillId="0" borderId="0" xfId="178" applyFont="1"/>
    <xf numFmtId="0" fontId="17" fillId="0" borderId="0" xfId="178" applyFont="1" applyAlignment="1">
      <alignment vertical="center"/>
    </xf>
    <xf numFmtId="3" fontId="21" fillId="0" borderId="0" xfId="178" applyNumberFormat="1" applyFont="1" applyFill="1" applyBorder="1" applyAlignment="1">
      <alignment vertical="center"/>
    </xf>
    <xf numFmtId="0" fontId="21" fillId="0" borderId="0" xfId="178" applyFont="1" applyFill="1" applyAlignment="1">
      <alignment vertical="center"/>
    </xf>
    <xf numFmtId="0" fontId="17" fillId="0" borderId="0" xfId="178" applyFont="1" applyFill="1"/>
    <xf numFmtId="0" fontId="17" fillId="0" borderId="0" xfId="178" applyFont="1" applyFill="1" applyAlignment="1">
      <alignment vertical="center"/>
    </xf>
    <xf numFmtId="0" fontId="21" fillId="0" borderId="0" xfId="178" applyFont="1" applyFill="1" applyBorder="1" applyAlignment="1">
      <alignment vertical="center"/>
    </xf>
    <xf numFmtId="0" fontId="61" fillId="0" borderId="13" xfId="172" applyFont="1" applyBorder="1" applyAlignment="1">
      <alignment horizontal="left" vertical="center"/>
    </xf>
    <xf numFmtId="0" fontId="103" fillId="0" borderId="0" xfId="175" applyFont="1" applyAlignment="1">
      <alignment horizontal="right"/>
    </xf>
    <xf numFmtId="0" fontId="17" fillId="0" borderId="0" xfId="178" applyFont="1" applyAlignment="1">
      <alignment horizontal="center"/>
    </xf>
    <xf numFmtId="0" fontId="21" fillId="0" borderId="0" xfId="178" applyFont="1" applyAlignment="1">
      <alignment horizontal="center" vertical="center" wrapText="1"/>
    </xf>
    <xf numFmtId="0" fontId="50" fillId="0" borderId="0" xfId="178" applyFont="1" applyBorder="1" applyAlignment="1">
      <alignment horizontal="center" vertical="center"/>
    </xf>
    <xf numFmtId="0" fontId="17" fillId="0" borderId="0" xfId="178" applyFont="1" applyBorder="1" applyAlignment="1">
      <alignment vertical="center"/>
    </xf>
    <xf numFmtId="0" fontId="17" fillId="0" borderId="0" xfId="2" applyFont="1" applyBorder="1" applyAlignment="1">
      <alignment vertical="center" wrapText="1"/>
    </xf>
    <xf numFmtId="0" fontId="59" fillId="0" borderId="7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left" vertical="center" wrapText="1"/>
    </xf>
    <xf numFmtId="0" fontId="59" fillId="0" borderId="4" xfId="174" applyFont="1" applyFill="1" applyBorder="1" applyAlignment="1">
      <alignment horizontal="center" vertical="center" wrapText="1"/>
    </xf>
    <xf numFmtId="0" fontId="59" fillId="0" borderId="5" xfId="174" applyFont="1" applyFill="1" applyBorder="1" applyAlignment="1">
      <alignment horizontal="left" vertical="center" wrapText="1"/>
    </xf>
    <xf numFmtId="0" fontId="59" fillId="0" borderId="9" xfId="174" applyFont="1" applyFill="1" applyBorder="1" applyAlignment="1">
      <alignment horizontal="center" vertical="center"/>
    </xf>
    <xf numFmtId="0" fontId="59" fillId="0" borderId="30" xfId="174" applyFont="1" applyFill="1" applyBorder="1" applyAlignment="1">
      <alignment vertical="center" wrapText="1"/>
    </xf>
    <xf numFmtId="49" fontId="112" fillId="0" borderId="1" xfId="174" applyNumberFormat="1" applyFont="1" applyFill="1" applyBorder="1"/>
    <xf numFmtId="0" fontId="61" fillId="0" borderId="2" xfId="174" applyFont="1" applyFill="1" applyBorder="1" applyAlignment="1">
      <alignment vertical="center"/>
    </xf>
    <xf numFmtId="0" fontId="61" fillId="0" borderId="1" xfId="174" applyFont="1" applyFill="1" applyBorder="1" applyAlignment="1">
      <alignment horizontal="center" vertical="center" wrapText="1"/>
    </xf>
    <xf numFmtId="0" fontId="61" fillId="0" borderId="2" xfId="174" applyFont="1" applyFill="1" applyBorder="1" applyAlignment="1">
      <alignment horizontal="center" vertical="center" wrapText="1"/>
    </xf>
    <xf numFmtId="0" fontId="61" fillId="0" borderId="3" xfId="174" applyFont="1" applyFill="1" applyBorder="1" applyAlignment="1">
      <alignment horizontal="center" vertical="center" wrapText="1"/>
    </xf>
    <xf numFmtId="0" fontId="59" fillId="0" borderId="8" xfId="174" applyFont="1" applyFill="1" applyBorder="1" applyAlignment="1">
      <alignment horizontal="center" vertical="center" wrapText="1"/>
    </xf>
    <xf numFmtId="0" fontId="59" fillId="0" borderId="5" xfId="174" applyFont="1" applyFill="1" applyBorder="1" applyAlignment="1">
      <alignment horizontal="center" vertical="center" wrapText="1"/>
    </xf>
    <xf numFmtId="0" fontId="61" fillId="0" borderId="24" xfId="174" applyFont="1" applyFill="1" applyBorder="1" applyAlignment="1">
      <alignment horizontal="center" vertical="center"/>
    </xf>
    <xf numFmtId="0" fontId="61" fillId="0" borderId="6" xfId="174" applyFont="1" applyFill="1" applyBorder="1" applyAlignment="1">
      <alignment horizontal="center" vertical="center"/>
    </xf>
    <xf numFmtId="0" fontId="59" fillId="0" borderId="30" xfId="174" applyFont="1" applyFill="1" applyBorder="1" applyAlignment="1">
      <alignment horizontal="center" vertical="center" wrapText="1"/>
    </xf>
    <xf numFmtId="0" fontId="59" fillId="0" borderId="30" xfId="174" applyFont="1" applyFill="1" applyBorder="1" applyAlignment="1">
      <alignment horizontal="center" vertical="center"/>
    </xf>
    <xf numFmtId="0" fontId="61" fillId="0" borderId="2" xfId="174" applyFont="1" applyFill="1" applyBorder="1" applyAlignment="1">
      <alignment horizontal="center" vertical="center"/>
    </xf>
    <xf numFmtId="0" fontId="61" fillId="0" borderId="3" xfId="174" applyFont="1" applyFill="1" applyBorder="1" applyAlignment="1">
      <alignment horizontal="center" vertical="center"/>
    </xf>
    <xf numFmtId="164" fontId="18" fillId="0" borderId="13" xfId="0" applyNumberFormat="1" applyFont="1" applyFill="1" applyBorder="1" applyAlignment="1" applyProtection="1">
      <alignment horizontal="left" vertical="center" wrapText="1"/>
    </xf>
    <xf numFmtId="164" fontId="18" fillId="0" borderId="13" xfId="0" applyNumberFormat="1" applyFont="1" applyFill="1" applyBorder="1" applyAlignment="1" applyProtection="1">
      <alignment horizontal="right" vertical="center" wrapText="1" indent="1"/>
    </xf>
    <xf numFmtId="0" fontId="59" fillId="0" borderId="0" xfId="51" applyFont="1" applyAlignment="1"/>
    <xf numFmtId="0" fontId="60" fillId="0" borderId="0" xfId="51" applyFont="1" applyAlignment="1"/>
    <xf numFmtId="0" fontId="61" fillId="0" borderId="0" xfId="51" applyFont="1" applyAlignment="1"/>
    <xf numFmtId="164" fontId="68" fillId="0" borderId="0" xfId="161" applyNumberFormat="1" applyFont="1" applyFill="1" applyBorder="1" applyAlignment="1" applyProtection="1">
      <alignment horizontal="center" vertical="center"/>
    </xf>
    <xf numFmtId="164" fontId="68" fillId="0" borderId="0" xfId="161" applyNumberFormat="1" applyFont="1" applyFill="1" applyBorder="1" applyAlignment="1" applyProtection="1">
      <alignment horizontal="center" vertical="center" wrapText="1"/>
    </xf>
    <xf numFmtId="164" fontId="21" fillId="0" borderId="13" xfId="0" applyNumberFormat="1" applyFont="1" applyFill="1" applyBorder="1" applyAlignment="1">
      <alignment horizontal="center" vertical="center" wrapText="1"/>
    </xf>
    <xf numFmtId="164" fontId="0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13" xfId="1" applyFont="1" applyFill="1" applyBorder="1" applyAlignment="1" applyProtection="1">
      <alignment horizontal="left" vertical="center" wrapText="1" indent="1"/>
    </xf>
    <xf numFmtId="164" fontId="18" fillId="0" borderId="13" xfId="1" applyNumberFormat="1" applyFont="1" applyFill="1" applyBorder="1" applyAlignment="1" applyProtection="1">
      <alignment vertical="center" wrapText="1"/>
      <protection locked="0"/>
    </xf>
    <xf numFmtId="0" fontId="70" fillId="0" borderId="0" xfId="1" applyFont="1" applyFill="1" applyProtection="1"/>
    <xf numFmtId="3" fontId="8" fillId="0" borderId="0" xfId="1" applyNumberFormat="1" applyFill="1" applyProtection="1"/>
    <xf numFmtId="3" fontId="18" fillId="0" borderId="13" xfId="1" applyNumberFormat="1" applyFont="1" applyFill="1" applyBorder="1" applyAlignment="1" applyProtection="1">
      <alignment horizontal="center" vertical="center"/>
    </xf>
    <xf numFmtId="3" fontId="18" fillId="0" borderId="13" xfId="1" applyNumberFormat="1" applyFont="1" applyFill="1" applyBorder="1" applyAlignment="1" applyProtection="1">
      <alignment horizontal="center" vertical="center" wrapText="1"/>
    </xf>
    <xf numFmtId="3" fontId="16" fillId="0" borderId="13" xfId="1" applyNumberFormat="1" applyFont="1" applyFill="1" applyBorder="1" applyProtection="1"/>
    <xf numFmtId="3" fontId="8" fillId="0" borderId="0" xfId="1" applyNumberFormat="1" applyFill="1" applyAlignment="1" applyProtection="1"/>
    <xf numFmtId="3" fontId="15" fillId="0" borderId="13" xfId="1" applyNumberFormat="1" applyFont="1" applyFill="1" applyBorder="1" applyAlignment="1" applyProtection="1">
      <alignment horizontal="center" vertical="center"/>
    </xf>
    <xf numFmtId="3" fontId="12" fillId="0" borderId="13" xfId="1" applyNumberFormat="1" applyFont="1" applyFill="1" applyBorder="1" applyProtection="1"/>
    <xf numFmtId="164" fontId="0" fillId="0" borderId="13" xfId="0" applyNumberFormat="1" applyFont="1" applyFill="1" applyBorder="1" applyAlignment="1" applyProtection="1">
      <alignment horizontal="left" vertical="center" wrapText="1"/>
    </xf>
    <xf numFmtId="164" fontId="0" fillId="0" borderId="13" xfId="0" applyNumberFormat="1" applyFont="1" applyFill="1" applyBorder="1" applyAlignment="1" applyProtection="1">
      <alignment vertical="center" wrapText="1"/>
      <protection locked="0"/>
    </xf>
    <xf numFmtId="164" fontId="0" fillId="0" borderId="13" xfId="0" applyNumberFormat="1" applyFill="1" applyBorder="1" applyAlignment="1" applyProtection="1">
      <alignment vertical="center" wrapText="1"/>
    </xf>
    <xf numFmtId="0" fontId="24" fillId="0" borderId="13" xfId="1" applyFont="1" applyFill="1" applyBorder="1" applyAlignment="1" applyProtection="1">
      <alignment horizontal="left" vertical="center" wrapText="1" indent="4"/>
    </xf>
    <xf numFmtId="164" fontId="24" fillId="0" borderId="13" xfId="0" applyNumberFormat="1" applyFont="1" applyFill="1" applyBorder="1" applyAlignment="1" applyProtection="1">
      <alignment vertical="center" wrapText="1"/>
      <protection locked="0"/>
    </xf>
    <xf numFmtId="0" fontId="24" fillId="0" borderId="13" xfId="1" applyFont="1" applyFill="1" applyBorder="1" applyAlignment="1" applyProtection="1">
      <alignment horizontal="left" vertical="center" wrapText="1" indent="8"/>
    </xf>
    <xf numFmtId="0" fontId="0" fillId="0" borderId="13" xfId="1" applyFont="1" applyFill="1" applyBorder="1" applyAlignment="1" applyProtection="1">
      <alignment horizontal="left" vertical="center" wrapText="1"/>
    </xf>
    <xf numFmtId="0" fontId="12" fillId="0" borderId="13" xfId="1" applyFont="1" applyFill="1" applyBorder="1" applyAlignment="1" applyProtection="1">
      <alignment horizontal="left" vertical="center" wrapText="1"/>
    </xf>
    <xf numFmtId="164" fontId="0" fillId="0" borderId="13" xfId="0" applyNumberFormat="1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vertical="center" wrapText="1"/>
    </xf>
    <xf numFmtId="0" fontId="24" fillId="0" borderId="13" xfId="1" applyFont="1" applyFill="1" applyBorder="1" applyAlignment="1" applyProtection="1">
      <alignment horizontal="left" vertical="center" wrapText="1"/>
    </xf>
    <xf numFmtId="49" fontId="0" fillId="0" borderId="13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ill="1" applyAlignment="1" applyProtection="1">
      <alignment vertical="center" wrapText="1"/>
    </xf>
    <xf numFmtId="3" fontId="0" fillId="0" borderId="0" xfId="0" applyNumberFormat="1" applyFont="1" applyFill="1" applyAlignment="1" applyProtection="1">
      <alignment wrapText="1"/>
    </xf>
    <xf numFmtId="3" fontId="0" fillId="0" borderId="0" xfId="0" applyNumberFormat="1" applyFont="1" applyFill="1" applyAlignment="1" applyProtection="1">
      <alignment vertical="center" wrapText="1"/>
    </xf>
    <xf numFmtId="3" fontId="0" fillId="0" borderId="13" xfId="0" applyNumberFormat="1" applyFont="1" applyFill="1" applyBorder="1" applyAlignment="1" applyProtection="1">
      <alignment wrapText="1"/>
    </xf>
    <xf numFmtId="3" fontId="18" fillId="0" borderId="13" xfId="0" applyNumberFormat="1" applyFont="1" applyFill="1" applyBorder="1" applyAlignment="1" applyProtection="1">
      <alignment horizontal="center" vertical="center" wrapText="1"/>
    </xf>
    <xf numFmtId="3" fontId="0" fillId="0" borderId="13" xfId="0" applyNumberFormat="1" applyFill="1" applyBorder="1" applyAlignment="1" applyProtection="1">
      <alignment vertical="center" wrapText="1"/>
    </xf>
    <xf numFmtId="3" fontId="14" fillId="0" borderId="13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ont="1" applyFill="1" applyAlignment="1">
      <alignment vertical="center"/>
    </xf>
    <xf numFmtId="3" fontId="97" fillId="0" borderId="0" xfId="0" applyNumberFormat="1" applyFont="1" applyFill="1" applyAlignment="1">
      <alignment vertical="center" wrapText="1"/>
    </xf>
    <xf numFmtId="3" fontId="0" fillId="0" borderId="0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0" fontId="63" fillId="0" borderId="13" xfId="178" applyFont="1" applyBorder="1" applyAlignment="1">
      <alignment horizontal="center" vertical="center" wrapText="1"/>
    </xf>
    <xf numFmtId="0" fontId="63" fillId="0" borderId="13" xfId="178" applyFont="1" applyBorder="1" applyAlignment="1">
      <alignment horizontal="center" vertical="center"/>
    </xf>
    <xf numFmtId="0" fontId="50" fillId="0" borderId="13" xfId="178" applyFont="1" applyBorder="1" applyAlignment="1">
      <alignment horizontal="center" vertical="center"/>
    </xf>
    <xf numFmtId="0" fontId="63" fillId="0" borderId="13" xfId="178" applyFont="1" applyBorder="1" applyAlignment="1">
      <alignment vertical="center"/>
    </xf>
    <xf numFmtId="0" fontId="50" fillId="0" borderId="13" xfId="178" applyFont="1" applyBorder="1" applyAlignment="1">
      <alignment vertical="center"/>
    </xf>
    <xf numFmtId="49" fontId="16" fillId="0" borderId="13" xfId="1" applyNumberFormat="1" applyFont="1" applyFill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left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164" fontId="16" fillId="0" borderId="13" xfId="1" applyNumberFormat="1" applyFont="1" applyFill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horizontal="left" vertical="center" wrapText="1"/>
    </xf>
    <xf numFmtId="164" fontId="20" fillId="0" borderId="13" xfId="1" applyNumberFormat="1" applyFont="1" applyFill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horizontal="left" vertical="center" wrapText="1" indent="6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21" fillId="0" borderId="13" xfId="0" applyFont="1" applyBorder="1" applyAlignment="1" applyProtection="1">
      <alignment horizontal="left" vertical="center" wrapText="1"/>
    </xf>
    <xf numFmtId="0" fontId="21" fillId="0" borderId="13" xfId="0" applyFont="1" applyBorder="1" applyAlignment="1" applyProtection="1">
      <alignment horizontal="center" vertical="center" wrapText="1"/>
    </xf>
    <xf numFmtId="164" fontId="14" fillId="0" borderId="13" xfId="1" applyNumberFormat="1" applyFont="1" applyFill="1" applyBorder="1" applyAlignment="1" applyProtection="1">
      <alignment vertical="center" wrapText="1"/>
    </xf>
    <xf numFmtId="0" fontId="17" fillId="0" borderId="13" xfId="0" applyFont="1" applyBorder="1" applyAlignment="1" applyProtection="1">
      <alignment horizontal="left" wrapText="1"/>
    </xf>
    <xf numFmtId="0" fontId="19" fillId="0" borderId="13" xfId="0" applyFont="1" applyBorder="1" applyAlignment="1" applyProtection="1">
      <alignment horizontal="left" vertical="center" wrapText="1" indent="7"/>
    </xf>
    <xf numFmtId="0" fontId="16" fillId="0" borderId="13" xfId="1" applyFont="1" applyFill="1" applyBorder="1" applyAlignment="1" applyProtection="1">
      <alignment horizontal="left" vertical="center" wrapText="1"/>
    </xf>
    <xf numFmtId="0" fontId="16" fillId="0" borderId="13" xfId="1" applyFont="1" applyFill="1" applyBorder="1" applyAlignment="1" applyProtection="1">
      <alignment horizontal="center" vertical="center" wrapText="1"/>
    </xf>
    <xf numFmtId="164" fontId="12" fillId="0" borderId="13" xfId="1" applyNumberFormat="1" applyFont="1" applyFill="1" applyBorder="1" applyAlignment="1" applyProtection="1">
      <alignment vertical="center" wrapText="1"/>
    </xf>
    <xf numFmtId="16" fontId="19" fillId="0" borderId="13" xfId="2" applyNumberFormat="1" applyFont="1" applyFill="1" applyBorder="1" applyAlignment="1">
      <alignment horizontal="left" vertical="center" indent="5"/>
    </xf>
    <xf numFmtId="0" fontId="19" fillId="0" borderId="13" xfId="0" applyFont="1" applyBorder="1" applyAlignment="1" applyProtection="1">
      <alignment horizontal="center" vertical="center" wrapText="1"/>
    </xf>
    <xf numFmtId="164" fontId="24" fillId="0" borderId="13" xfId="1" applyNumberFormat="1" applyFont="1" applyFill="1" applyBorder="1" applyAlignment="1" applyProtection="1">
      <alignment vertical="center" wrapText="1"/>
      <protection locked="0"/>
    </xf>
    <xf numFmtId="0" fontId="19" fillId="0" borderId="13" xfId="2" applyFont="1" applyFill="1" applyBorder="1" applyAlignment="1">
      <alignment horizontal="left" vertical="center" indent="5"/>
    </xf>
    <xf numFmtId="0" fontId="17" fillId="0" borderId="13" xfId="2" applyFont="1" applyFill="1" applyBorder="1" applyAlignment="1">
      <alignment horizontal="left"/>
    </xf>
    <xf numFmtId="0" fontId="19" fillId="0" borderId="13" xfId="2" applyFont="1" applyFill="1" applyBorder="1" applyAlignment="1">
      <alignment horizontal="left" indent="5"/>
    </xf>
    <xf numFmtId="0" fontId="17" fillId="0" borderId="13" xfId="2" applyFont="1" applyFill="1" applyBorder="1" applyAlignment="1">
      <alignment horizontal="left" wrapText="1"/>
    </xf>
    <xf numFmtId="0" fontId="17" fillId="0" borderId="13" xfId="0" applyFont="1" applyBorder="1" applyAlignment="1" applyProtection="1">
      <alignment horizont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2" fillId="0" borderId="13" xfId="1" applyNumberFormat="1" applyFont="1" applyFill="1" applyBorder="1" applyAlignment="1" applyProtection="1">
      <alignment vertical="center" wrapText="1"/>
      <protection locked="0"/>
    </xf>
    <xf numFmtId="164" fontId="16" fillId="0" borderId="13" xfId="1" applyNumberFormat="1" applyFont="1" applyFill="1" applyBorder="1" applyAlignment="1" applyProtection="1">
      <alignment vertical="center" wrapText="1"/>
    </xf>
    <xf numFmtId="0" fontId="21" fillId="0" borderId="13" xfId="0" applyFont="1" applyBorder="1" applyAlignment="1" applyProtection="1">
      <alignment wrapText="1"/>
    </xf>
    <xf numFmtId="0" fontId="21" fillId="0" borderId="13" xfId="0" applyFont="1" applyBorder="1" applyAlignment="1" applyProtection="1">
      <alignment horizontal="center" wrapText="1"/>
    </xf>
    <xf numFmtId="0" fontId="24" fillId="0" borderId="13" xfId="1" applyFont="1" applyFill="1" applyBorder="1" applyAlignment="1" applyProtection="1">
      <alignment horizontal="center" vertical="center" wrapText="1"/>
    </xf>
    <xf numFmtId="0" fontId="24" fillId="0" borderId="13" xfId="1" applyFont="1" applyFill="1" applyBorder="1" applyAlignment="1" applyProtection="1">
      <alignment horizontal="left" vertical="center" wrapText="1" indent="5"/>
    </xf>
    <xf numFmtId="0" fontId="24" fillId="0" borderId="13" xfId="1" applyFont="1" applyFill="1" applyBorder="1" applyAlignment="1" applyProtection="1">
      <alignment horizontal="center" vertical="center"/>
    </xf>
    <xf numFmtId="0" fontId="24" fillId="0" borderId="13" xfId="1" applyFont="1" applyFill="1" applyBorder="1" applyAlignment="1" applyProtection="1">
      <alignment horizontal="left" indent="5"/>
    </xf>
    <xf numFmtId="0" fontId="24" fillId="0" borderId="13" xfId="1" applyFont="1" applyFill="1" applyBorder="1" applyAlignment="1" applyProtection="1">
      <alignment horizontal="left" vertical="center" wrapText="1" indent="11"/>
    </xf>
    <xf numFmtId="0" fontId="18" fillId="0" borderId="13" xfId="1" applyFont="1" applyFill="1" applyBorder="1" applyAlignment="1" applyProtection="1">
      <alignment vertical="center" wrapText="1"/>
    </xf>
    <xf numFmtId="0" fontId="20" fillId="0" borderId="13" xfId="1" applyFont="1" applyFill="1" applyBorder="1" applyAlignment="1" applyProtection="1">
      <alignment horizontal="left" vertical="center" wrapText="1"/>
    </xf>
    <xf numFmtId="0" fontId="20" fillId="0" borderId="13" xfId="1" applyFont="1" applyFill="1" applyBorder="1" applyAlignment="1" applyProtection="1">
      <alignment horizontal="left" vertical="center" wrapText="1" indent="5"/>
    </xf>
    <xf numFmtId="0" fontId="0" fillId="0" borderId="13" xfId="1" applyFont="1" applyFill="1" applyBorder="1" applyAlignment="1" applyProtection="1">
      <alignment horizontal="center" vertical="center" wrapText="1"/>
    </xf>
    <xf numFmtId="164" fontId="21" fillId="0" borderId="13" xfId="0" quotePrefix="1" applyNumberFormat="1" applyFont="1" applyBorder="1" applyAlignment="1" applyProtection="1">
      <alignment vertical="center" wrapText="1"/>
    </xf>
    <xf numFmtId="0" fontId="21" fillId="0" borderId="13" xfId="0" applyFont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right" vertical="center" wrapText="1" indent="1"/>
    </xf>
    <xf numFmtId="164" fontId="0" fillId="0" borderId="13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left" vertical="center" wrapText="1"/>
    </xf>
    <xf numFmtId="164" fontId="0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56" fillId="0" borderId="13" xfId="0" applyNumberFormat="1" applyFont="1" applyFill="1" applyBorder="1" applyAlignment="1" applyProtection="1">
      <alignment horizontal="right" vertical="center" wrapText="1"/>
    </xf>
    <xf numFmtId="164" fontId="18" fillId="0" borderId="13" xfId="0" applyNumberFormat="1" applyFont="1" applyFill="1" applyBorder="1" applyAlignment="1" applyProtection="1">
      <alignment horizontal="right" vertical="center" wrapText="1"/>
    </xf>
    <xf numFmtId="164" fontId="17" fillId="0" borderId="13" xfId="67" applyNumberFormat="1" applyFont="1" applyBorder="1" applyAlignment="1">
      <alignment horizontal="center" vertical="center" wrapText="1"/>
    </xf>
    <xf numFmtId="164" fontId="17" fillId="0" borderId="13" xfId="67" applyNumberFormat="1" applyFont="1" applyFill="1" applyBorder="1" applyAlignment="1">
      <alignment horizontal="center" vertical="center" wrapText="1"/>
    </xf>
    <xf numFmtId="164" fontId="14" fillId="0" borderId="13" xfId="1" applyNumberFormat="1" applyFont="1" applyFill="1" applyBorder="1" applyAlignment="1" applyProtection="1">
      <alignment horizontal="right" vertical="center" wrapText="1"/>
    </xf>
    <xf numFmtId="164" fontId="21" fillId="0" borderId="13" xfId="161" applyNumberFormat="1" applyFont="1" applyFill="1" applyBorder="1" applyAlignment="1" applyProtection="1">
      <alignment horizontal="center" vertical="center" wrapText="1"/>
    </xf>
    <xf numFmtId="49" fontId="21" fillId="24" borderId="13" xfId="161" applyNumberFormat="1" applyFont="1" applyFill="1" applyBorder="1" applyAlignment="1" applyProtection="1">
      <alignment horizontal="left" vertical="center" wrapText="1" indent="2"/>
    </xf>
    <xf numFmtId="164" fontId="21" fillId="0" borderId="13" xfId="161" applyNumberFormat="1" applyFont="1" applyFill="1" applyBorder="1" applyAlignment="1" applyProtection="1">
      <alignment horizontal="right" vertical="center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98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center" vertical="center" wrapText="1"/>
    </xf>
    <xf numFmtId="0" fontId="18" fillId="0" borderId="0" xfId="1" applyFont="1" applyFill="1" applyProtection="1"/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14" fillId="0" borderId="13" xfId="0" applyNumberFormat="1" applyFont="1" applyFill="1" applyBorder="1" applyAlignment="1" applyProtection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8" fillId="0" borderId="1" xfId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center" vertical="center" wrapText="1"/>
    </xf>
    <xf numFmtId="3" fontId="91" fillId="0" borderId="13" xfId="1" applyNumberFormat="1" applyFont="1" applyFill="1" applyBorder="1" applyAlignment="1" applyProtection="1">
      <alignment horizontal="center"/>
    </xf>
    <xf numFmtId="0" fontId="91" fillId="0" borderId="0" xfId="1" applyFont="1" applyFill="1" applyProtection="1"/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0" fontId="96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18" fillId="0" borderId="14" xfId="1" applyFont="1" applyFill="1" applyBorder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textRotation="180" wrapText="1"/>
    </xf>
    <xf numFmtId="164" fontId="0" fillId="0" borderId="13" xfId="0" applyNumberFormat="1" applyFont="1" applyFill="1" applyBorder="1" applyAlignment="1" applyProtection="1">
      <alignment textRotation="180" wrapText="1"/>
    </xf>
    <xf numFmtId="164" fontId="0" fillId="0" borderId="0" xfId="0" applyNumberFormat="1" applyFont="1" applyFill="1" applyAlignment="1" applyProtection="1">
      <alignment vertical="center" wrapText="1"/>
    </xf>
    <xf numFmtId="3" fontId="0" fillId="0" borderId="13" xfId="1" applyNumberFormat="1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3" fontId="18" fillId="0" borderId="13" xfId="0" applyNumberFormat="1" applyFont="1" applyFill="1" applyBorder="1" applyAlignment="1">
      <alignment horizontal="center" vertical="center" wrapText="1"/>
    </xf>
    <xf numFmtId="10" fontId="18" fillId="0" borderId="13" xfId="0" applyNumberFormat="1" applyFont="1" applyFill="1" applyBorder="1" applyAlignment="1">
      <alignment horizontal="center" vertical="center" wrapText="1"/>
    </xf>
    <xf numFmtId="10" fontId="0" fillId="0" borderId="0" xfId="0" applyNumberFormat="1" applyFont="1" applyFill="1" applyAlignment="1">
      <alignment vertical="center" wrapText="1"/>
    </xf>
    <xf numFmtId="10" fontId="0" fillId="0" borderId="0" xfId="0" applyNumberFormat="1" applyFont="1" applyFill="1" applyBorder="1" applyAlignment="1">
      <alignment vertical="center" wrapText="1"/>
    </xf>
    <xf numFmtId="10" fontId="92" fillId="0" borderId="0" xfId="0" applyNumberFormat="1" applyFont="1" applyFill="1" applyAlignment="1">
      <alignment vertical="center"/>
    </xf>
    <xf numFmtId="10" fontId="97" fillId="0" borderId="0" xfId="0" applyNumberFormat="1" applyFont="1" applyFill="1" applyAlignment="1">
      <alignment vertical="center" wrapText="1"/>
    </xf>
    <xf numFmtId="10" fontId="12" fillId="0" borderId="0" xfId="1" applyNumberFormat="1" applyFont="1" applyFill="1" applyProtection="1"/>
    <xf numFmtId="10" fontId="92" fillId="0" borderId="0" xfId="0" applyNumberFormat="1" applyFont="1" applyFill="1" applyBorder="1" applyAlignment="1" applyProtection="1">
      <alignment horizontal="right" vertical="center"/>
    </xf>
    <xf numFmtId="10" fontId="18" fillId="0" borderId="13" xfId="1" applyNumberFormat="1" applyFont="1" applyFill="1" applyBorder="1" applyAlignment="1" applyProtection="1">
      <alignment horizontal="center" vertical="center"/>
    </xf>
    <xf numFmtId="10" fontId="12" fillId="0" borderId="0" xfId="1" applyNumberFormat="1" applyFont="1" applyFill="1" applyAlignment="1" applyProtection="1"/>
    <xf numFmtId="10" fontId="0" fillId="0" borderId="13" xfId="1" applyNumberFormat="1" applyFont="1" applyFill="1" applyBorder="1" applyAlignment="1" applyProtection="1">
      <alignment horizontal="center" vertical="center"/>
    </xf>
    <xf numFmtId="10" fontId="0" fillId="0" borderId="13" xfId="1" applyNumberFormat="1" applyFont="1" applyFill="1" applyBorder="1" applyAlignment="1" applyProtection="1">
      <alignment horizontal="center"/>
    </xf>
    <xf numFmtId="10" fontId="14" fillId="0" borderId="13" xfId="1" applyNumberFormat="1" applyFont="1" applyFill="1" applyBorder="1" applyAlignment="1" applyProtection="1">
      <alignment horizontal="right" vertical="center" wrapText="1" indent="1"/>
    </xf>
    <xf numFmtId="3" fontId="12" fillId="0" borderId="0" xfId="1" applyNumberFormat="1" applyFont="1" applyFill="1" applyProtection="1"/>
    <xf numFmtId="3" fontId="18" fillId="0" borderId="13" xfId="1" applyNumberFormat="1" applyFont="1" applyFill="1" applyBorder="1" applyAlignment="1" applyProtection="1">
      <alignment vertical="center" wrapText="1"/>
    </xf>
    <xf numFmtId="3" fontId="14" fillId="0" borderId="13" xfId="1" applyNumberFormat="1" applyFont="1" applyFill="1" applyBorder="1" applyAlignment="1" applyProtection="1">
      <alignment vertical="center" wrapText="1"/>
    </xf>
    <xf numFmtId="3" fontId="18" fillId="0" borderId="13" xfId="1" applyNumberFormat="1" applyFont="1" applyFill="1" applyBorder="1" applyAlignment="1" applyProtection="1">
      <alignment vertical="center" wrapText="1"/>
      <protection locked="0"/>
    </xf>
    <xf numFmtId="3" fontId="12" fillId="0" borderId="0" xfId="1" applyNumberFormat="1" applyFont="1" applyFill="1" applyAlignment="1" applyProtection="1"/>
    <xf numFmtId="3" fontId="0" fillId="0" borderId="13" xfId="1" applyNumberFormat="1" applyFont="1" applyFill="1" applyBorder="1" applyAlignment="1" applyProtection="1">
      <alignment horizontal="center"/>
    </xf>
    <xf numFmtId="10" fontId="0" fillId="0" borderId="0" xfId="0" applyNumberFormat="1" applyFill="1" applyAlignment="1" applyProtection="1">
      <alignment vertical="center" wrapText="1"/>
    </xf>
    <xf numFmtId="10" fontId="18" fillId="0" borderId="13" xfId="0" applyNumberFormat="1" applyFont="1" applyFill="1" applyBorder="1" applyAlignment="1" applyProtection="1">
      <alignment horizontal="center" vertical="center" wrapText="1"/>
    </xf>
    <xf numFmtId="10" fontId="0" fillId="0" borderId="13" xfId="0" applyNumberFormat="1" applyFont="1" applyFill="1" applyBorder="1" applyAlignment="1" applyProtection="1">
      <alignment vertical="center" wrapText="1"/>
      <protection locked="0"/>
    </xf>
    <xf numFmtId="10" fontId="28" fillId="0" borderId="12" xfId="0" applyNumberFormat="1" applyFont="1" applyFill="1" applyBorder="1" applyAlignment="1" applyProtection="1"/>
    <xf numFmtId="10" fontId="14" fillId="0" borderId="13" xfId="0" applyNumberFormat="1" applyFont="1" applyFill="1" applyBorder="1" applyAlignment="1" applyProtection="1">
      <alignment horizontal="center" vertical="center" wrapText="1"/>
    </xf>
    <xf numFmtId="10" fontId="29" fillId="0" borderId="13" xfId="0" applyNumberFormat="1" applyFont="1" applyFill="1" applyBorder="1" applyAlignment="1" applyProtection="1">
      <alignment horizontal="center" vertical="center" wrapText="1"/>
    </xf>
    <xf numFmtId="10" fontId="0" fillId="0" borderId="13" xfId="0" applyNumberFormat="1" applyFill="1" applyBorder="1" applyAlignment="1" applyProtection="1">
      <alignment vertical="center" wrapText="1"/>
    </xf>
    <xf numFmtId="9" fontId="0" fillId="0" borderId="0" xfId="0" applyNumberFormat="1" applyFill="1" applyAlignment="1" applyProtection="1">
      <alignment vertical="center" wrapText="1"/>
    </xf>
    <xf numFmtId="9" fontId="18" fillId="0" borderId="13" xfId="0" applyNumberFormat="1" applyFont="1" applyFill="1" applyBorder="1" applyAlignment="1" applyProtection="1">
      <alignment horizontal="center" vertical="center" wrapText="1"/>
    </xf>
    <xf numFmtId="9" fontId="29" fillId="0" borderId="13" xfId="0" applyNumberFormat="1" applyFont="1" applyFill="1" applyBorder="1" applyAlignment="1" applyProtection="1">
      <alignment horizontal="center" vertical="center" wrapText="1"/>
    </xf>
    <xf numFmtId="9" fontId="0" fillId="0" borderId="13" xfId="0" applyNumberFormat="1" applyFont="1" applyFill="1" applyBorder="1" applyAlignment="1" applyProtection="1">
      <alignment vertical="center" wrapText="1"/>
      <protection locked="0"/>
    </xf>
    <xf numFmtId="9" fontId="18" fillId="0" borderId="13" xfId="0" applyNumberFormat="1" applyFont="1" applyFill="1" applyBorder="1" applyAlignment="1" applyProtection="1">
      <alignment vertical="center" wrapText="1"/>
    </xf>
    <xf numFmtId="10" fontId="92" fillId="0" borderId="0" xfId="0" applyNumberFormat="1" applyFont="1" applyFill="1" applyAlignment="1" applyProtection="1">
      <alignment vertical="center" wrapText="1"/>
    </xf>
    <xf numFmtId="10" fontId="0" fillId="0" borderId="0" xfId="1" applyNumberFormat="1" applyFont="1" applyFill="1" applyBorder="1" applyProtection="1"/>
    <xf numFmtId="3" fontId="16" fillId="0" borderId="13" xfId="0" applyNumberFormat="1" applyFont="1" applyFill="1" applyBorder="1" applyAlignment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0" fillId="0" borderId="13" xfId="0" applyNumberFormat="1" applyFill="1" applyBorder="1" applyAlignment="1" applyProtection="1">
      <alignment horizontal="center" wrapText="1"/>
    </xf>
    <xf numFmtId="3" fontId="0" fillId="0" borderId="13" xfId="0" applyNumberFormat="1" applyFill="1" applyBorder="1" applyAlignment="1" applyProtection="1">
      <alignment horizontal="center" wrapText="1"/>
    </xf>
    <xf numFmtId="0" fontId="18" fillId="0" borderId="0" xfId="0" applyFont="1"/>
    <xf numFmtId="0" fontId="14" fillId="0" borderId="13" xfId="1" applyFont="1" applyFill="1" applyBorder="1" applyAlignment="1" applyProtection="1">
      <alignment horizontal="center" vertical="center" wrapText="1"/>
    </xf>
    <xf numFmtId="10" fontId="0" fillId="0" borderId="1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7" fillId="25" borderId="13" xfId="0" applyFont="1" applyFill="1" applyBorder="1" applyAlignment="1" applyProtection="1">
      <alignment horizontal="left" vertical="center" wrapText="1"/>
    </xf>
    <xf numFmtId="0" fontId="17" fillId="25" borderId="13" xfId="0" applyFont="1" applyFill="1" applyBorder="1" applyAlignment="1" applyProtection="1">
      <alignment horizontal="center" vertical="center" wrapText="1"/>
    </xf>
    <xf numFmtId="164" fontId="16" fillId="25" borderId="13" xfId="1" applyNumberFormat="1" applyFont="1" applyFill="1" applyBorder="1" applyAlignment="1" applyProtection="1">
      <alignment vertical="center" wrapText="1"/>
    </xf>
    <xf numFmtId="0" fontId="19" fillId="25" borderId="13" xfId="0" applyFont="1" applyFill="1" applyBorder="1" applyAlignment="1" applyProtection="1">
      <alignment horizontal="left" wrapText="1" indent="5"/>
    </xf>
    <xf numFmtId="164" fontId="12" fillId="25" borderId="13" xfId="1" applyNumberFormat="1" applyFont="1" applyFill="1" applyBorder="1" applyAlignment="1" applyProtection="1">
      <alignment vertical="center" wrapText="1"/>
      <protection locked="0"/>
    </xf>
    <xf numFmtId="0" fontId="19" fillId="25" borderId="13" xfId="0" applyFont="1" applyFill="1" applyBorder="1" applyAlignment="1" applyProtection="1">
      <alignment horizontal="left" vertical="center" wrapText="1" indent="5"/>
    </xf>
    <xf numFmtId="0" fontId="17" fillId="25" borderId="13" xfId="0" applyFont="1" applyFill="1" applyBorder="1" applyAlignment="1" applyProtection="1">
      <alignment vertical="center" wrapText="1"/>
    </xf>
    <xf numFmtId="0" fontId="24" fillId="25" borderId="13" xfId="1" applyFont="1" applyFill="1" applyBorder="1" applyAlignment="1" applyProtection="1">
      <alignment horizontal="left" vertical="center" wrapText="1"/>
    </xf>
    <xf numFmtId="164" fontId="0" fillId="25" borderId="13" xfId="0" applyNumberFormat="1" applyFont="1" applyFill="1" applyBorder="1" applyAlignment="1" applyProtection="1">
      <alignment vertical="center" wrapText="1"/>
      <protection locked="0"/>
    </xf>
    <xf numFmtId="0" fontId="24" fillId="25" borderId="13" xfId="1" applyFont="1" applyFill="1" applyBorder="1" applyAlignment="1" applyProtection="1">
      <alignment horizontal="left" vertical="center" wrapText="1" indent="3"/>
    </xf>
    <xf numFmtId="0" fontId="24" fillId="25" borderId="13" xfId="1" applyFont="1" applyFill="1" applyBorder="1" applyAlignment="1" applyProtection="1">
      <alignment horizontal="left" vertical="center" wrapText="1" indent="4"/>
    </xf>
    <xf numFmtId="10" fontId="0" fillId="25" borderId="13" xfId="0" applyNumberFormat="1" applyFill="1" applyBorder="1" applyAlignment="1" applyProtection="1">
      <alignment vertical="center" wrapText="1"/>
    </xf>
    <xf numFmtId="0" fontId="24" fillId="25" borderId="13" xfId="1" applyFont="1" applyFill="1" applyBorder="1" applyAlignment="1" applyProtection="1">
      <alignment horizontal="left" vertical="center" wrapText="1" indent="8"/>
    </xf>
    <xf numFmtId="0" fontId="24" fillId="25" borderId="13" xfId="1" applyFont="1" applyFill="1" applyBorder="1" applyAlignment="1" applyProtection="1">
      <alignment horizontal="left" vertical="center" wrapText="1" indent="2"/>
    </xf>
    <xf numFmtId="164" fontId="18" fillId="25" borderId="13" xfId="0" applyNumberFormat="1" applyFont="1" applyFill="1" applyBorder="1" applyAlignment="1" applyProtection="1">
      <alignment horizontal="left" vertical="center" wrapText="1"/>
    </xf>
    <xf numFmtId="164" fontId="18" fillId="25" borderId="13" xfId="0" applyNumberFormat="1" applyFont="1" applyFill="1" applyBorder="1" applyAlignment="1" applyProtection="1">
      <alignment horizontal="right" vertical="center" wrapText="1"/>
    </xf>
    <xf numFmtId="164" fontId="16" fillId="0" borderId="0" xfId="1" applyNumberFormat="1" applyFont="1" applyFill="1" applyProtection="1"/>
    <xf numFmtId="0" fontId="0" fillId="25" borderId="13" xfId="1" applyFont="1" applyFill="1" applyBorder="1" applyAlignment="1" applyProtection="1">
      <alignment horizontal="left" vertical="center" wrapText="1"/>
    </xf>
    <xf numFmtId="0" fontId="59" fillId="0" borderId="0" xfId="0" applyFont="1"/>
    <xf numFmtId="0" fontId="59" fillId="0" borderId="0" xfId="0" applyFont="1" applyFill="1"/>
    <xf numFmtId="0" fontId="93" fillId="0" borderId="0" xfId="0" applyFont="1" applyFill="1" applyAlignment="1">
      <alignment horizontal="right"/>
    </xf>
    <xf numFmtId="0" fontId="61" fillId="0" borderId="10" xfId="0" applyFont="1" applyFill="1" applyBorder="1" applyAlignment="1">
      <alignment horizontal="center" vertical="center" wrapText="1"/>
    </xf>
    <xf numFmtId="0" fontId="61" fillId="0" borderId="2" xfId="0" applyFont="1" applyFill="1" applyBorder="1" applyAlignment="1">
      <alignment horizontal="center" vertical="center"/>
    </xf>
    <xf numFmtId="0" fontId="59" fillId="0" borderId="50" xfId="0" applyFont="1" applyFill="1" applyBorder="1" applyAlignment="1">
      <alignment horizontal="center" vertical="center"/>
    </xf>
    <xf numFmtId="0" fontId="117" fillId="0" borderId="51" xfId="0" applyFont="1" applyBorder="1" applyAlignment="1">
      <alignment vertical="center"/>
    </xf>
    <xf numFmtId="0" fontId="59" fillId="0" borderId="53" xfId="0" applyFont="1" applyFill="1" applyBorder="1" applyAlignment="1">
      <alignment horizontal="center" vertical="center"/>
    </xf>
    <xf numFmtId="0" fontId="117" fillId="0" borderId="5" xfId="0" applyFont="1" applyBorder="1" applyAlignment="1">
      <alignment vertical="center"/>
    </xf>
    <xf numFmtId="0" fontId="117" fillId="0" borderId="30" xfId="0" applyFont="1" applyBorder="1" applyAlignment="1">
      <alignment vertical="center"/>
    </xf>
    <xf numFmtId="0" fontId="61" fillId="0" borderId="2" xfId="0" applyFont="1" applyBorder="1" applyAlignment="1">
      <alignment vertical="center"/>
    </xf>
    <xf numFmtId="0" fontId="59" fillId="0" borderId="51" xfId="0" applyFont="1" applyBorder="1" applyAlignment="1">
      <alignment vertical="center"/>
    </xf>
    <xf numFmtId="0" fontId="59" fillId="0" borderId="30" xfId="0" applyFont="1" applyBorder="1" applyAlignment="1">
      <alignment vertical="center"/>
    </xf>
    <xf numFmtId="0" fontId="50" fillId="0" borderId="0" xfId="50" applyFont="1"/>
    <xf numFmtId="0" fontId="50" fillId="0" borderId="0" xfId="50" applyFont="1" applyAlignment="1"/>
    <xf numFmtId="0" fontId="50" fillId="0" borderId="0" xfId="50" applyFont="1" applyAlignment="1">
      <alignment horizontal="right"/>
    </xf>
    <xf numFmtId="0" fontId="119" fillId="0" borderId="0" xfId="65" applyFont="1" applyFill="1" applyBorder="1" applyAlignment="1" applyProtection="1">
      <alignment horizontal="center" vertical="center" wrapText="1"/>
      <protection locked="0"/>
    </xf>
    <xf numFmtId="0" fontId="21" fillId="0" borderId="1" xfId="65" applyFont="1" applyFill="1" applyBorder="1" applyAlignment="1">
      <alignment horizontal="center" vertical="center" wrapText="1"/>
    </xf>
    <xf numFmtId="0" fontId="21" fillId="0" borderId="2" xfId="65" applyFont="1" applyFill="1" applyBorder="1" applyAlignment="1">
      <alignment horizontal="center" vertical="center" wrapText="1"/>
    </xf>
    <xf numFmtId="0" fontId="21" fillId="0" borderId="3" xfId="65" applyFont="1" applyFill="1" applyBorder="1" applyAlignment="1">
      <alignment horizontal="center" vertical="center" wrapText="1"/>
    </xf>
    <xf numFmtId="0" fontId="120" fillId="0" borderId="67" xfId="50" applyFont="1" applyFill="1" applyBorder="1" applyAlignment="1">
      <alignment horizontal="center"/>
    </xf>
    <xf numFmtId="0" fontId="120" fillId="0" borderId="13" xfId="50" applyFont="1" applyFill="1" applyBorder="1" applyAlignment="1">
      <alignment horizontal="center"/>
    </xf>
    <xf numFmtId="0" fontId="120" fillId="0" borderId="1" xfId="50" applyFont="1" applyFill="1" applyBorder="1" applyAlignment="1">
      <alignment horizontal="center"/>
    </xf>
    <xf numFmtId="0" fontId="120" fillId="0" borderId="2" xfId="50" applyFont="1" applyFill="1" applyBorder="1" applyAlignment="1">
      <alignment horizontal="center"/>
    </xf>
    <xf numFmtId="0" fontId="120" fillId="0" borderId="3" xfId="50" applyFont="1" applyFill="1" applyBorder="1" applyAlignment="1">
      <alignment horizontal="center"/>
    </xf>
    <xf numFmtId="0" fontId="17" fillId="0" borderId="62" xfId="50" applyFont="1" applyBorder="1" applyAlignment="1">
      <alignment horizontal="center" vertical="center" wrapText="1"/>
    </xf>
    <xf numFmtId="0" fontId="17" fillId="0" borderId="63" xfId="50" applyFont="1" applyBorder="1" applyAlignment="1">
      <alignment horizontal="center" vertical="center" wrapText="1"/>
    </xf>
    <xf numFmtId="0" fontId="21" fillId="0" borderId="13" xfId="50" applyFont="1" applyBorder="1" applyAlignment="1">
      <alignment horizontal="center" vertical="center" wrapText="1"/>
    </xf>
    <xf numFmtId="164" fontId="50" fillId="0" borderId="0" xfId="50" applyNumberFormat="1" applyFont="1"/>
    <xf numFmtId="168" fontId="59" fillId="0" borderId="55" xfId="0" applyNumberFormat="1" applyFont="1" applyBorder="1" applyAlignment="1">
      <alignment vertical="center"/>
    </xf>
    <xf numFmtId="168" fontId="61" fillId="0" borderId="3" xfId="0" applyNumberFormat="1" applyFont="1" applyBorder="1" applyAlignment="1">
      <alignment vertical="center"/>
    </xf>
    <xf numFmtId="3" fontId="0" fillId="0" borderId="0" xfId="0" applyNumberFormat="1"/>
    <xf numFmtId="0" fontId="38" fillId="0" borderId="0" xfId="47" applyFill="1"/>
    <xf numFmtId="0" fontId="13" fillId="0" borderId="0" xfId="47" applyFont="1" applyFill="1" applyAlignment="1">
      <alignment horizontal="right"/>
    </xf>
    <xf numFmtId="0" fontId="1" fillId="0" borderId="0" xfId="217"/>
    <xf numFmtId="0" fontId="50" fillId="0" borderId="0" xfId="160" applyFont="1" applyAlignment="1">
      <alignment horizontal="right" vertical="center"/>
    </xf>
    <xf numFmtId="0" fontId="17" fillId="0" borderId="0" xfId="50" applyFont="1" applyAlignment="1"/>
    <xf numFmtId="0" fontId="65" fillId="0" borderId="0" xfId="65" applyFont="1" applyFill="1" applyAlignment="1">
      <alignment vertical="center"/>
    </xf>
    <xf numFmtId="0" fontId="17" fillId="0" borderId="0" xfId="50" applyFont="1" applyFill="1"/>
    <xf numFmtId="0" fontId="65" fillId="0" borderId="0" xfId="65" applyFont="1" applyFill="1" applyBorder="1" applyAlignment="1">
      <alignment horizontal="center" vertical="center" wrapText="1"/>
    </xf>
    <xf numFmtId="0" fontId="66" fillId="0" borderId="0" xfId="65" applyFont="1" applyFill="1" applyBorder="1" applyAlignment="1">
      <alignment horizontal="right" wrapText="1"/>
    </xf>
    <xf numFmtId="0" fontId="61" fillId="0" borderId="26" xfId="50" applyFont="1" applyFill="1" applyBorder="1" applyAlignment="1">
      <alignment horizontal="center"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164" fontId="11" fillId="0" borderId="0" xfId="1" applyNumberFormat="1" applyFont="1" applyFill="1" applyBorder="1" applyAlignment="1" applyProtection="1">
      <alignment horizontal="left" vertical="center"/>
    </xf>
    <xf numFmtId="3" fontId="59" fillId="0" borderId="0" xfId="50" applyNumberFormat="1" applyFont="1" applyBorder="1" applyAlignment="1">
      <alignment horizontal="right" vertical="center" wrapText="1"/>
    </xf>
    <xf numFmtId="0" fontId="17" fillId="0" borderId="69" xfId="51" applyFont="1" applyFill="1" applyBorder="1" applyAlignment="1">
      <alignment horizontal="center" vertical="center"/>
    </xf>
    <xf numFmtId="0" fontId="17" fillId="0" borderId="51" xfId="51" applyFont="1" applyFill="1" applyBorder="1" applyAlignment="1">
      <alignment vertical="center" wrapText="1"/>
    </xf>
    <xf numFmtId="0" fontId="17" fillId="0" borderId="51" xfId="51" applyFont="1" applyFill="1" applyBorder="1" applyAlignment="1">
      <alignment horizontal="center" vertical="center" wrapText="1"/>
    </xf>
    <xf numFmtId="4" fontId="17" fillId="0" borderId="51" xfId="51" applyNumberFormat="1" applyFont="1" applyFill="1" applyBorder="1" applyAlignment="1">
      <alignment vertical="center"/>
    </xf>
    <xf numFmtId="3" fontId="17" fillId="0" borderId="51" xfId="51" applyNumberFormat="1" applyFont="1" applyFill="1" applyBorder="1" applyAlignment="1">
      <alignment vertical="center"/>
    </xf>
    <xf numFmtId="0" fontId="17" fillId="0" borderId="53" xfId="51" applyFont="1" applyFill="1" applyBorder="1" applyAlignment="1">
      <alignment horizontal="center" vertical="center" wrapText="1"/>
    </xf>
    <xf numFmtId="0" fontId="17" fillId="0" borderId="80" xfId="51" applyFont="1" applyFill="1" applyBorder="1" applyAlignment="1">
      <alignment vertical="center" wrapText="1"/>
    </xf>
    <xf numFmtId="0" fontId="17" fillId="0" borderId="5" xfId="51" applyFont="1" applyFill="1" applyBorder="1" applyAlignment="1">
      <alignment horizontal="center" vertical="center"/>
    </xf>
    <xf numFmtId="0" fontId="17" fillId="0" borderId="5" xfId="51" applyFont="1" applyFill="1" applyBorder="1" applyAlignment="1">
      <alignment vertical="center"/>
    </xf>
    <xf numFmtId="0" fontId="19" fillId="0" borderId="4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 wrapText="1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5" xfId="51" applyNumberFormat="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7" fillId="0" borderId="4" xfId="51" applyFont="1" applyFill="1" applyBorder="1" applyAlignment="1">
      <alignment horizontal="center" vertical="center"/>
    </xf>
    <xf numFmtId="0" fontId="17" fillId="0" borderId="5" xfId="51" applyFont="1" applyFill="1" applyBorder="1" applyAlignment="1">
      <alignment vertical="center" wrapText="1"/>
    </xf>
    <xf numFmtId="3" fontId="17" fillId="0" borderId="5" xfId="51" applyNumberFormat="1" applyFont="1" applyFill="1" applyBorder="1" applyAlignment="1">
      <alignment vertical="center"/>
    </xf>
    <xf numFmtId="3" fontId="17" fillId="0" borderId="6" xfId="51" applyNumberFormat="1" applyFont="1" applyFill="1" applyBorder="1" applyAlignment="1">
      <alignment vertical="center"/>
    </xf>
    <xf numFmtId="0" fontId="17" fillId="0" borderId="5" xfId="51" applyFont="1" applyFill="1" applyBorder="1" applyAlignment="1">
      <alignment horizontal="center" vertical="center" wrapText="1"/>
    </xf>
    <xf numFmtId="4" fontId="17" fillId="0" borderId="5" xfId="51" applyNumberFormat="1" applyFont="1" applyFill="1" applyBorder="1" applyAlignment="1">
      <alignment vertical="center"/>
    </xf>
    <xf numFmtId="0" fontId="21" fillId="0" borderId="4" xfId="51" applyFont="1" applyFill="1" applyBorder="1" applyAlignment="1">
      <alignment horizontal="center" vertical="center"/>
    </xf>
    <xf numFmtId="0" fontId="21" fillId="0" borderId="5" xfId="51" applyFont="1" applyFill="1" applyBorder="1" applyAlignment="1">
      <alignment vertical="center" wrapText="1"/>
    </xf>
    <xf numFmtId="0" fontId="21" fillId="0" borderId="5" xfId="51" applyFont="1" applyFill="1" applyBorder="1" applyAlignment="1">
      <alignment horizontal="center" vertical="center"/>
    </xf>
    <xf numFmtId="0" fontId="21" fillId="0" borderId="5" xfId="51" applyFont="1" applyFill="1" applyBorder="1" applyAlignment="1">
      <alignment vertical="center"/>
    </xf>
    <xf numFmtId="0" fontId="21" fillId="0" borderId="1" xfId="51" applyFont="1" applyFill="1" applyBorder="1" applyAlignment="1">
      <alignment horizontal="center" vertical="center"/>
    </xf>
    <xf numFmtId="0" fontId="21" fillId="0" borderId="2" xfId="51" applyFont="1" applyFill="1" applyBorder="1" applyAlignment="1">
      <alignment vertical="center" wrapText="1"/>
    </xf>
    <xf numFmtId="0" fontId="21" fillId="0" borderId="2" xfId="51" applyFont="1" applyFill="1" applyBorder="1" applyAlignment="1">
      <alignment horizontal="center" vertical="center"/>
    </xf>
    <xf numFmtId="0" fontId="21" fillId="0" borderId="2" xfId="51" applyFont="1" applyFill="1" applyBorder="1" applyAlignment="1">
      <alignment vertical="center"/>
    </xf>
    <xf numFmtId="3" fontId="21" fillId="0" borderId="3" xfId="51" applyNumberFormat="1" applyFont="1" applyFill="1" applyBorder="1" applyAlignment="1">
      <alignment vertical="center"/>
    </xf>
    <xf numFmtId="0" fontId="17" fillId="0" borderId="0" xfId="51" applyFont="1" applyFill="1"/>
    <xf numFmtId="0" fontId="17" fillId="0" borderId="51" xfId="51" applyFont="1" applyFill="1" applyBorder="1" applyAlignment="1">
      <alignment horizontal="center" vertical="center"/>
    </xf>
    <xf numFmtId="0" fontId="17" fillId="0" borderId="51" xfId="51" applyFont="1" applyFill="1" applyBorder="1" applyAlignment="1">
      <alignment vertical="center"/>
    </xf>
    <xf numFmtId="3" fontId="17" fillId="0" borderId="52" xfId="51" applyNumberFormat="1" applyFont="1" applyFill="1" applyBorder="1" applyAlignment="1">
      <alignment vertical="center"/>
    </xf>
    <xf numFmtId="165" fontId="19" fillId="0" borderId="5" xfId="51" applyNumberFormat="1" applyFont="1" applyFill="1" applyBorder="1" applyAlignment="1">
      <alignment vertical="center"/>
    </xf>
    <xf numFmtId="0" fontId="17" fillId="0" borderId="30" xfId="51" applyFont="1" applyFill="1" applyBorder="1" applyAlignment="1">
      <alignment horizontal="center" vertical="center"/>
    </xf>
    <xf numFmtId="3" fontId="17" fillId="0" borderId="30" xfId="51" applyNumberFormat="1" applyFont="1" applyFill="1" applyBorder="1" applyAlignment="1">
      <alignment vertical="center"/>
    </xf>
    <xf numFmtId="3" fontId="17" fillId="0" borderId="24" xfId="51" applyNumberFormat="1" applyFont="1" applyFill="1" applyBorder="1" applyAlignment="1">
      <alignment vertical="center"/>
    </xf>
    <xf numFmtId="0" fontId="21" fillId="0" borderId="81" xfId="51" applyFont="1" applyFill="1" applyBorder="1" applyAlignment="1">
      <alignment horizontal="center" vertical="center"/>
    </xf>
    <xf numFmtId="0" fontId="21" fillId="0" borderId="82" xfId="51" applyFont="1" applyFill="1" applyBorder="1" applyAlignment="1">
      <alignment vertical="center" wrapText="1"/>
    </xf>
    <xf numFmtId="0" fontId="21" fillId="0" borderId="82" xfId="51" applyFont="1" applyFill="1" applyBorder="1" applyAlignment="1">
      <alignment horizontal="center" vertical="center"/>
    </xf>
    <xf numFmtId="0" fontId="21" fillId="0" borderId="82" xfId="51" applyFont="1" applyFill="1" applyBorder="1" applyAlignment="1">
      <alignment vertical="center"/>
    </xf>
    <xf numFmtId="3" fontId="21" fillId="0" borderId="83" xfId="51" applyNumberFormat="1" applyFont="1" applyFill="1" applyBorder="1" applyAlignment="1">
      <alignment vertical="center"/>
    </xf>
    <xf numFmtId="3" fontId="21" fillId="0" borderId="6" xfId="51" applyNumberFormat="1" applyFont="1" applyFill="1" applyBorder="1" applyAlignment="1">
      <alignment vertical="center"/>
    </xf>
    <xf numFmtId="0" fontId="21" fillId="0" borderId="58" xfId="51" applyFont="1" applyFill="1" applyBorder="1" applyAlignment="1">
      <alignment horizontal="center" vertical="center"/>
    </xf>
    <xf numFmtId="0" fontId="21" fillId="0" borderId="60" xfId="51" applyFont="1" applyFill="1" applyBorder="1" applyAlignment="1">
      <alignment vertical="center" wrapText="1"/>
    </xf>
    <xf numFmtId="0" fontId="21" fillId="0" borderId="60" xfId="51" applyFont="1" applyFill="1" applyBorder="1" applyAlignment="1">
      <alignment horizontal="center" vertical="center"/>
    </xf>
    <xf numFmtId="0" fontId="21" fillId="0" borderId="60" xfId="51" applyFont="1" applyFill="1" applyBorder="1" applyAlignment="1">
      <alignment vertical="center"/>
    </xf>
    <xf numFmtId="3" fontId="21" fillId="0" borderId="61" xfId="51" applyNumberFormat="1" applyFont="1" applyFill="1" applyBorder="1" applyAlignment="1">
      <alignment vertical="center"/>
    </xf>
    <xf numFmtId="0" fontId="21" fillId="24" borderId="2" xfId="51" applyFont="1" applyFill="1" applyBorder="1" applyAlignment="1">
      <alignment horizontal="center" vertical="center"/>
    </xf>
    <xf numFmtId="0" fontId="21" fillId="24" borderId="2" xfId="51" applyFont="1" applyFill="1" applyBorder="1" applyAlignment="1">
      <alignment vertical="center"/>
    </xf>
    <xf numFmtId="164" fontId="118" fillId="0" borderId="0" xfId="0" applyNumberFormat="1" applyFont="1" applyFill="1" applyAlignment="1">
      <alignment vertical="center" wrapText="1"/>
    </xf>
    <xf numFmtId="0" fontId="61" fillId="0" borderId="1" xfId="178" applyFont="1" applyFill="1" applyBorder="1" applyAlignment="1">
      <alignment horizontal="center" vertical="center" wrapText="1"/>
    </xf>
    <xf numFmtId="0" fontId="17" fillId="0" borderId="0" xfId="178" applyFont="1" applyFill="1" applyAlignment="1">
      <alignment horizontal="center" vertical="top" wrapText="1"/>
    </xf>
    <xf numFmtId="0" fontId="59" fillId="0" borderId="4" xfId="178" applyFont="1" applyFill="1" applyBorder="1" applyAlignment="1">
      <alignment horizontal="center"/>
    </xf>
    <xf numFmtId="14" fontId="97" fillId="0" borderId="5" xfId="0" applyNumberFormat="1" applyFont="1" applyFill="1" applyBorder="1" applyAlignment="1"/>
    <xf numFmtId="0" fontId="59" fillId="0" borderId="69" xfId="178" applyFont="1" applyFill="1" applyBorder="1" applyAlignment="1">
      <alignment horizontal="center"/>
    </xf>
    <xf numFmtId="14" fontId="97" fillId="0" borderId="30" xfId="0" applyNumberFormat="1" applyFont="1" applyFill="1" applyBorder="1" applyAlignment="1"/>
    <xf numFmtId="0" fontId="61" fillId="0" borderId="1" xfId="178" applyFont="1" applyFill="1" applyBorder="1" applyAlignment="1">
      <alignment horizontal="center"/>
    </xf>
    <xf numFmtId="0" fontId="61" fillId="0" borderId="2" xfId="178" applyFont="1" applyFill="1" applyBorder="1" applyAlignment="1">
      <alignment horizontal="left"/>
    </xf>
    <xf numFmtId="14" fontId="97" fillId="0" borderId="51" xfId="0" applyNumberFormat="1" applyFont="1" applyFill="1" applyBorder="1" applyAlignment="1"/>
    <xf numFmtId="0" fontId="59" fillId="0" borderId="65" xfId="178" applyFont="1" applyFill="1" applyBorder="1" applyAlignment="1">
      <alignment horizontal="center"/>
    </xf>
    <xf numFmtId="164" fontId="17" fillId="0" borderId="78" xfId="67" applyNumberFormat="1" applyFont="1" applyBorder="1" applyAlignment="1">
      <alignment horizontal="center" vertical="center" wrapText="1"/>
    </xf>
    <xf numFmtId="164" fontId="18" fillId="0" borderId="2" xfId="1" applyNumberFormat="1" applyFont="1" applyFill="1" applyBorder="1" applyAlignment="1" applyProtection="1">
      <alignment vertical="center" wrapText="1"/>
    </xf>
    <xf numFmtId="164" fontId="16" fillId="0" borderId="5" xfId="1" applyNumberFormat="1" applyFont="1" applyFill="1" applyBorder="1" applyAlignment="1" applyProtection="1">
      <alignment vertical="center" wrapText="1"/>
      <protection locked="0"/>
    </xf>
    <xf numFmtId="164" fontId="16" fillId="0" borderId="5" xfId="1" applyNumberFormat="1" applyFont="1" applyFill="1" applyBorder="1" applyAlignment="1" applyProtection="1">
      <alignment vertical="center" wrapText="1"/>
    </xf>
    <xf numFmtId="164" fontId="21" fillId="0" borderId="2" xfId="0" quotePrefix="1" applyNumberFormat="1" applyFont="1" applyBorder="1" applyAlignment="1" applyProtection="1">
      <alignment vertical="center" wrapText="1"/>
    </xf>
    <xf numFmtId="164" fontId="14" fillId="0" borderId="0" xfId="1" applyNumberFormat="1" applyFont="1" applyFill="1" applyBorder="1" applyAlignment="1" applyProtection="1">
      <alignment horizontal="right" vertical="center" wrapText="1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" xfId="1" applyNumberFormat="1" applyFont="1" applyFill="1" applyBorder="1" applyAlignment="1" applyProtection="1">
      <alignment vertical="center" wrapText="1"/>
      <protection locked="0"/>
    </xf>
    <xf numFmtId="41" fontId="14" fillId="0" borderId="13" xfId="0" applyNumberFormat="1" applyFont="1" applyFill="1" applyBorder="1" applyAlignment="1">
      <alignment horizontal="center" vertical="center" wrapText="1"/>
    </xf>
    <xf numFmtId="41" fontId="16" fillId="0" borderId="0" xfId="0" applyNumberFormat="1" applyFont="1" applyFill="1" applyAlignment="1">
      <alignment horizontal="right" vertical="center" wrapText="1"/>
    </xf>
    <xf numFmtId="41" fontId="16" fillId="0" borderId="0" xfId="0" applyNumberFormat="1" applyFont="1" applyFill="1" applyBorder="1" applyAlignment="1">
      <alignment horizontal="right" vertical="center" wrapText="1"/>
    </xf>
    <xf numFmtId="0" fontId="24" fillId="0" borderId="0" xfId="0" applyFont="1" applyFill="1" applyAlignment="1" applyProtection="1">
      <alignment horizontal="right"/>
    </xf>
    <xf numFmtId="0" fontId="14" fillId="0" borderId="87" xfId="1" applyFont="1" applyFill="1" applyBorder="1" applyAlignment="1" applyProtection="1">
      <alignment horizontal="center" vertical="center" wrapText="1"/>
    </xf>
    <xf numFmtId="164" fontId="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>
      <alignment vertical="center" wrapText="1"/>
    </xf>
    <xf numFmtId="164" fontId="24" fillId="0" borderId="0" xfId="0" applyNumberFormat="1" applyFont="1" applyFill="1" applyAlignment="1" applyProtection="1">
      <alignment horizontal="right"/>
    </xf>
    <xf numFmtId="164" fontId="14" fillId="0" borderId="13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Alignment="1">
      <alignment horizontal="right" vertical="center" wrapText="1"/>
    </xf>
    <xf numFmtId="164" fontId="18" fillId="0" borderId="13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right" vertical="center" wrapText="1"/>
    </xf>
    <xf numFmtId="164" fontId="0" fillId="0" borderId="0" xfId="0" applyNumberFormat="1" applyFont="1" applyFill="1" applyAlignment="1">
      <alignment horizontal="right" vertical="center" wrapText="1"/>
    </xf>
    <xf numFmtId="0" fontId="90" fillId="0" borderId="1" xfId="171" applyFont="1" applyFill="1" applyBorder="1" applyAlignment="1" applyProtection="1">
      <alignment horizontal="center" vertical="center" wrapText="1"/>
    </xf>
    <xf numFmtId="0" fontId="90" fillId="0" borderId="2" xfId="171" applyFont="1" applyFill="1" applyBorder="1" applyAlignment="1" applyProtection="1">
      <alignment horizontal="center" vertical="center"/>
    </xf>
    <xf numFmtId="0" fontId="15" fillId="0" borderId="9" xfId="171" applyFont="1" applyFill="1" applyBorder="1" applyAlignment="1" applyProtection="1">
      <alignment horizontal="left" vertical="center" indent="1"/>
    </xf>
    <xf numFmtId="0" fontId="15" fillId="0" borderId="7" xfId="171" applyFont="1" applyFill="1" applyBorder="1" applyAlignment="1" applyProtection="1">
      <alignment horizontal="left" vertical="center" indent="1"/>
    </xf>
    <xf numFmtId="0" fontId="15" fillId="0" borderId="8" xfId="171" applyFont="1" applyFill="1" applyBorder="1" applyAlignment="1" applyProtection="1">
      <alignment horizontal="left" vertical="center" indent="1"/>
    </xf>
    <xf numFmtId="164" fontId="15" fillId="0" borderId="8" xfId="171" applyNumberFormat="1" applyFont="1" applyFill="1" applyBorder="1" applyAlignment="1" applyProtection="1">
      <alignment vertical="center"/>
      <protection locked="0"/>
    </xf>
    <xf numFmtId="0" fontId="15" fillId="0" borderId="4" xfId="171" applyFont="1" applyFill="1" applyBorder="1" applyAlignment="1" applyProtection="1">
      <alignment horizontal="left" vertical="center" indent="1"/>
    </xf>
    <xf numFmtId="0" fontId="15" fillId="0" borderId="5" xfId="171" applyFont="1" applyFill="1" applyBorder="1" applyAlignment="1" applyProtection="1">
      <alignment horizontal="left" vertical="center" wrapText="1" indent="1"/>
    </xf>
    <xf numFmtId="164" fontId="15" fillId="0" borderId="5" xfId="171" applyNumberFormat="1" applyFont="1" applyFill="1" applyBorder="1" applyAlignment="1" applyProtection="1">
      <alignment vertical="center"/>
      <protection locked="0"/>
    </xf>
    <xf numFmtId="0" fontId="15" fillId="0" borderId="5" xfId="171" applyFont="1" applyFill="1" applyBorder="1" applyAlignment="1" applyProtection="1">
      <alignment horizontal="left" vertical="center" indent="1"/>
    </xf>
    <xf numFmtId="0" fontId="15" fillId="0" borderId="65" xfId="171" applyFont="1" applyFill="1" applyBorder="1" applyAlignment="1" applyProtection="1">
      <alignment horizontal="left" vertical="center" indent="1"/>
    </xf>
    <xf numFmtId="0" fontId="15" fillId="0" borderId="66" xfId="171" applyFont="1" applyFill="1" applyBorder="1" applyAlignment="1" applyProtection="1">
      <alignment horizontal="left" vertical="center" wrapText="1" indent="1"/>
    </xf>
    <xf numFmtId="164" fontId="15" fillId="0" borderId="66" xfId="171" applyNumberFormat="1" applyFont="1" applyFill="1" applyBorder="1" applyAlignment="1" applyProtection="1">
      <alignment vertical="center"/>
      <protection locked="0"/>
    </xf>
    <xf numFmtId="0" fontId="15" fillId="0" borderId="1" xfId="171" applyFont="1" applyFill="1" applyBorder="1" applyAlignment="1" applyProtection="1">
      <alignment horizontal="left" vertical="center" indent="1"/>
    </xf>
    <xf numFmtId="0" fontId="95" fillId="0" borderId="2" xfId="171" applyFont="1" applyFill="1" applyBorder="1" applyAlignment="1" applyProtection="1">
      <alignment horizontal="left" vertical="center" indent="1"/>
    </xf>
    <xf numFmtId="164" fontId="96" fillId="0" borderId="2" xfId="171" applyNumberFormat="1" applyFont="1" applyFill="1" applyBorder="1" applyAlignment="1" applyProtection="1">
      <alignment vertical="center"/>
    </xf>
    <xf numFmtId="0" fontId="15" fillId="0" borderId="58" xfId="171" applyFont="1" applyFill="1" applyBorder="1" applyAlignment="1" applyProtection="1">
      <alignment horizontal="left" vertical="center" indent="1"/>
    </xf>
    <xf numFmtId="0" fontId="15" fillId="0" borderId="60" xfId="171" applyFont="1" applyFill="1" applyBorder="1" applyAlignment="1" applyProtection="1">
      <alignment horizontal="left" vertical="center" indent="1"/>
    </xf>
    <xf numFmtId="164" fontId="15" fillId="0" borderId="60" xfId="171" applyNumberFormat="1" applyFont="1" applyFill="1" applyBorder="1" applyAlignment="1" applyProtection="1">
      <alignment vertical="center"/>
      <protection locked="0"/>
    </xf>
    <xf numFmtId="0" fontId="96" fillId="0" borderId="1" xfId="171" applyFont="1" applyFill="1" applyBorder="1" applyAlignment="1" applyProtection="1">
      <alignment horizontal="left" vertical="center" indent="1"/>
    </xf>
    <xf numFmtId="0" fontId="96" fillId="0" borderId="91" xfId="171" applyFont="1" applyFill="1" applyBorder="1" applyAlignment="1" applyProtection="1">
      <alignment horizontal="left" vertical="center" indent="1"/>
    </xf>
    <xf numFmtId="0" fontId="95" fillId="0" borderId="88" xfId="171" applyFont="1" applyFill="1" applyBorder="1" applyAlignment="1" applyProtection="1">
      <alignment horizontal="left" vertical="center" indent="1"/>
    </xf>
    <xf numFmtId="164" fontId="96" fillId="0" borderId="88" xfId="171" applyNumberFormat="1" applyFont="1" applyFill="1" applyBorder="1" applyProtection="1"/>
    <xf numFmtId="0" fontId="21" fillId="0" borderId="60" xfId="2" applyFont="1" applyBorder="1" applyAlignment="1">
      <alignment horizontal="center" vertical="center" wrapText="1"/>
    </xf>
    <xf numFmtId="0" fontId="17" fillId="0" borderId="69" xfId="2" applyFont="1" applyBorder="1" applyAlignment="1">
      <alignment horizontal="center" vertical="center"/>
    </xf>
    <xf numFmtId="0" fontId="17" fillId="0" borderId="51" xfId="2" applyFont="1" applyBorder="1" applyAlignment="1">
      <alignment vertical="center"/>
    </xf>
    <xf numFmtId="0" fontId="17" fillId="0" borderId="51" xfId="2" applyFont="1" applyBorder="1" applyAlignment="1">
      <alignment vertical="center" wrapText="1"/>
    </xf>
    <xf numFmtId="0" fontId="17" fillId="0" borderId="51" xfId="2" applyFont="1" applyBorder="1" applyAlignment="1">
      <alignment horizontal="right" vertical="center"/>
    </xf>
    <xf numFmtId="3" fontId="17" fillId="0" borderId="51" xfId="2" applyNumberFormat="1" applyFont="1" applyBorder="1" applyAlignment="1">
      <alignment horizontal="right" vertical="center"/>
    </xf>
    <xf numFmtId="9" fontId="17" fillId="0" borderId="51" xfId="2" applyNumberFormat="1" applyFont="1" applyBorder="1" applyAlignment="1">
      <alignment vertical="center" wrapText="1"/>
    </xf>
    <xf numFmtId="3" fontId="17" fillId="0" borderId="52" xfId="2" applyNumberFormat="1" applyFont="1" applyBorder="1" applyAlignment="1">
      <alignment horizontal="right" vertical="center"/>
    </xf>
    <xf numFmtId="0" fontId="17" fillId="0" borderId="5" xfId="2" applyFont="1" applyBorder="1" applyAlignment="1">
      <alignment wrapText="1"/>
    </xf>
    <xf numFmtId="0" fontId="17" fillId="0" borderId="5" xfId="2" applyFont="1" applyBorder="1" applyAlignment="1">
      <alignment horizontal="right" vertical="center"/>
    </xf>
    <xf numFmtId="3" fontId="17" fillId="0" borderId="5" xfId="2" applyNumberFormat="1" applyFont="1" applyBorder="1" applyAlignment="1">
      <alignment horizontal="right" vertical="center"/>
    </xf>
    <xf numFmtId="0" fontId="17" fillId="0" borderId="5" xfId="2" applyFont="1" applyBorder="1"/>
    <xf numFmtId="3" fontId="17" fillId="0" borderId="5" xfId="2" applyNumberFormat="1" applyFont="1" applyBorder="1" applyAlignment="1">
      <alignment horizontal="right"/>
    </xf>
    <xf numFmtId="3" fontId="17" fillId="0" borderId="6" xfId="2" applyNumberFormat="1" applyFont="1" applyBorder="1" applyAlignment="1">
      <alignment horizontal="right" vertical="center"/>
    </xf>
    <xf numFmtId="0" fontId="17" fillId="0" borderId="65" xfId="2" applyFont="1" applyBorder="1" applyAlignment="1">
      <alignment horizontal="center" vertical="center"/>
    </xf>
    <xf numFmtId="0" fontId="17" fillId="0" borderId="66" xfId="2" applyFont="1" applyBorder="1" applyAlignment="1">
      <alignment horizontal="left" vertical="center"/>
    </xf>
    <xf numFmtId="0" fontId="17" fillId="0" borderId="66" xfId="2" applyFont="1" applyBorder="1" applyAlignment="1">
      <alignment horizontal="center" vertical="center"/>
    </xf>
    <xf numFmtId="0" fontId="17" fillId="0" borderId="66" xfId="2" applyFont="1" applyBorder="1" applyAlignment="1">
      <alignment horizontal="left" vertical="center" wrapText="1"/>
    </xf>
    <xf numFmtId="0" fontId="17" fillId="0" borderId="66" xfId="2" applyFont="1" applyBorder="1" applyAlignment="1">
      <alignment horizontal="right" vertical="center"/>
    </xf>
    <xf numFmtId="3" fontId="17" fillId="0" borderId="66" xfId="2" applyNumberFormat="1" applyFont="1" applyBorder="1" applyAlignment="1">
      <alignment horizontal="right" vertical="center"/>
    </xf>
    <xf numFmtId="0" fontId="17" fillId="0" borderId="66" xfId="2" applyFont="1" applyBorder="1" applyAlignment="1">
      <alignment vertical="center" wrapText="1"/>
    </xf>
    <xf numFmtId="3" fontId="17" fillId="0" borderId="55" xfId="2" applyNumberFormat="1" applyFont="1" applyBorder="1" applyAlignment="1">
      <alignment horizontal="right" vertical="center"/>
    </xf>
    <xf numFmtId="0" fontId="21" fillId="0" borderId="1" xfId="2" applyFont="1" applyBorder="1"/>
    <xf numFmtId="0" fontId="21" fillId="0" borderId="2" xfId="2" applyFont="1" applyBorder="1"/>
    <xf numFmtId="3" fontId="21" fillId="0" borderId="2" xfId="2" applyNumberFormat="1" applyFont="1" applyBorder="1" applyAlignment="1">
      <alignment horizontal="right"/>
    </xf>
    <xf numFmtId="0" fontId="21" fillId="0" borderId="2" xfId="2" applyFont="1" applyBorder="1" applyAlignment="1">
      <alignment horizontal="right"/>
    </xf>
    <xf numFmtId="3" fontId="21" fillId="0" borderId="3" xfId="2" applyNumberFormat="1" applyFont="1" applyBorder="1" applyAlignment="1">
      <alignment horizontal="right"/>
    </xf>
    <xf numFmtId="0" fontId="102" fillId="0" borderId="1" xfId="173" applyFont="1" applyBorder="1" applyAlignment="1">
      <alignment horizontal="center" vertical="center"/>
    </xf>
    <xf numFmtId="0" fontId="102" fillId="0" borderId="2" xfId="173" applyFont="1" applyBorder="1" applyAlignment="1">
      <alignment horizontal="center" vertical="center"/>
    </xf>
    <xf numFmtId="0" fontId="102" fillId="0" borderId="3" xfId="173" applyFont="1" applyFill="1" applyBorder="1" applyAlignment="1">
      <alignment horizontal="center" vertical="center" wrapText="1"/>
    </xf>
    <xf numFmtId="0" fontId="62" fillId="0" borderId="69" xfId="173" applyFont="1" applyBorder="1" applyAlignment="1">
      <alignment horizontal="center" vertical="center"/>
    </xf>
    <xf numFmtId="0" fontId="62" fillId="0" borderId="51" xfId="173" applyFont="1" applyBorder="1" applyAlignment="1">
      <alignment vertical="center" wrapText="1"/>
    </xf>
    <xf numFmtId="3" fontId="62" fillId="0" borderId="56" xfId="173" applyNumberFormat="1" applyFont="1" applyFill="1" applyBorder="1" applyAlignment="1">
      <alignment vertical="center"/>
    </xf>
    <xf numFmtId="0" fontId="62" fillId="0" borderId="65" xfId="173" applyFont="1" applyBorder="1" applyAlignment="1">
      <alignment horizontal="center" vertical="center"/>
    </xf>
    <xf numFmtId="0" fontId="62" fillId="0" borderId="66" xfId="173" applyFont="1" applyBorder="1" applyAlignment="1">
      <alignment vertical="center"/>
    </xf>
    <xf numFmtId="0" fontId="61" fillId="0" borderId="2" xfId="173" applyFont="1" applyBorder="1" applyAlignment="1">
      <alignment vertical="center"/>
    </xf>
    <xf numFmtId="3" fontId="61" fillId="0" borderId="3" xfId="173" applyNumberFormat="1" applyFont="1" applyFill="1" applyBorder="1" applyAlignment="1">
      <alignment vertical="center"/>
    </xf>
    <xf numFmtId="0" fontId="62" fillId="0" borderId="7" xfId="173" applyFont="1" applyBorder="1" applyAlignment="1">
      <alignment horizontal="center" vertical="center"/>
    </xf>
    <xf numFmtId="0" fontId="62" fillId="0" borderId="8" xfId="173" applyFont="1" applyBorder="1" applyAlignment="1">
      <alignment horizontal="left" vertical="center" wrapText="1"/>
    </xf>
    <xf numFmtId="0" fontId="62" fillId="0" borderId="30" xfId="173" applyFont="1" applyBorder="1" applyAlignment="1">
      <alignment horizontal="left" vertical="center" wrapText="1"/>
    </xf>
    <xf numFmtId="3" fontId="62" fillId="0" borderId="24" xfId="173" applyNumberFormat="1" applyFont="1" applyFill="1" applyBorder="1" applyAlignment="1">
      <alignment vertical="center"/>
    </xf>
    <xf numFmtId="0" fontId="102" fillId="0" borderId="2" xfId="173" applyFont="1" applyBorder="1" applyAlignment="1">
      <alignment horizontal="left" vertical="center"/>
    </xf>
    <xf numFmtId="3" fontId="102" fillId="0" borderId="3" xfId="173" applyNumberFormat="1" applyFont="1" applyBorder="1" applyAlignment="1">
      <alignment vertical="center"/>
    </xf>
    <xf numFmtId="0" fontId="102" fillId="0" borderId="12" xfId="173" applyFont="1" applyBorder="1" applyAlignment="1">
      <alignment vertical="center"/>
    </xf>
    <xf numFmtId="3" fontId="102" fillId="0" borderId="31" xfId="173" applyNumberFormat="1" applyFont="1" applyBorder="1" applyAlignment="1">
      <alignment vertical="center"/>
    </xf>
    <xf numFmtId="0" fontId="104" fillId="0" borderId="94" xfId="173" applyFont="1" applyBorder="1" applyAlignment="1"/>
    <xf numFmtId="0" fontId="18" fillId="0" borderId="2" xfId="1" applyNumberFormat="1" applyFont="1" applyFill="1" applyBorder="1" applyAlignment="1" applyProtection="1">
      <alignment horizontal="center" vertical="center" wrapText="1"/>
    </xf>
    <xf numFmtId="0" fontId="18" fillId="0" borderId="3" xfId="1" applyNumberFormat="1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center" vertical="center" wrapText="1"/>
    </xf>
    <xf numFmtId="0" fontId="15" fillId="0" borderId="26" xfId="1" applyFont="1" applyFill="1" applyBorder="1" applyAlignment="1" applyProtection="1">
      <alignment horizontal="center" vertical="center" wrapText="1"/>
    </xf>
    <xf numFmtId="0" fontId="15" fillId="0" borderId="3" xfId="1" applyFont="1" applyFill="1" applyBorder="1" applyAlignment="1" applyProtection="1">
      <alignment horizontal="center" vertical="center" wrapText="1"/>
    </xf>
    <xf numFmtId="0" fontId="97" fillId="0" borderId="69" xfId="1" applyFont="1" applyFill="1" applyBorder="1" applyAlignment="1" applyProtection="1">
      <alignment horizontal="center" vertical="center" wrapText="1"/>
    </xf>
    <xf numFmtId="0" fontId="59" fillId="0" borderId="51" xfId="0" applyFont="1" applyBorder="1" applyAlignment="1" applyProtection="1">
      <alignment horizontal="left" vertical="center" wrapText="1" indent="1"/>
    </xf>
    <xf numFmtId="164" fontId="70" fillId="0" borderId="51" xfId="1" applyNumberFormat="1" applyFont="1" applyFill="1" applyBorder="1" applyAlignment="1" applyProtection="1">
      <alignment vertical="center" wrapText="1"/>
      <protection locked="0"/>
    </xf>
    <xf numFmtId="164" fontId="70" fillId="0" borderId="52" xfId="1" applyNumberFormat="1" applyFont="1" applyFill="1" applyBorder="1" applyAlignment="1" applyProtection="1">
      <alignment vertical="center" wrapText="1"/>
      <protection locked="0"/>
    </xf>
    <xf numFmtId="0" fontId="97" fillId="0" borderId="4" xfId="1" applyFont="1" applyFill="1" applyBorder="1" applyAlignment="1" applyProtection="1">
      <alignment horizontal="center" vertical="center" wrapText="1"/>
    </xf>
    <xf numFmtId="0" fontId="70" fillId="0" borderId="5" xfId="1" applyFont="1" applyFill="1" applyBorder="1" applyAlignment="1" applyProtection="1">
      <alignment horizontal="left" vertical="center" wrapText="1" indent="1"/>
    </xf>
    <xf numFmtId="164" fontId="70" fillId="0" borderId="5" xfId="1" applyNumberFormat="1" applyFont="1" applyFill="1" applyBorder="1" applyAlignment="1" applyProtection="1">
      <alignment vertical="center" wrapText="1"/>
      <protection locked="0"/>
    </xf>
    <xf numFmtId="164" fontId="70" fillId="0" borderId="71" xfId="1" applyNumberFormat="1" applyFont="1" applyFill="1" applyBorder="1" applyAlignment="1" applyProtection="1">
      <alignment vertical="center" wrapText="1"/>
      <protection locked="0"/>
    </xf>
    <xf numFmtId="164" fontId="70" fillId="0" borderId="6" xfId="1" applyNumberFormat="1" applyFont="1" applyFill="1" applyBorder="1" applyAlignment="1" applyProtection="1">
      <alignment vertical="center" wrapText="1"/>
      <protection locked="0"/>
    </xf>
    <xf numFmtId="0" fontId="59" fillId="0" borderId="5" xfId="0" applyFont="1" applyBorder="1" applyAlignment="1" applyProtection="1">
      <alignment horizontal="left" vertical="center" wrapText="1" indent="1"/>
    </xf>
    <xf numFmtId="164" fontId="97" fillId="0" borderId="5" xfId="1" applyNumberFormat="1" applyFont="1" applyFill="1" applyBorder="1" applyAlignment="1" applyProtection="1">
      <alignment vertical="center" wrapText="1"/>
    </xf>
    <xf numFmtId="164" fontId="97" fillId="0" borderId="6" xfId="1" applyNumberFormat="1" applyFont="1" applyFill="1" applyBorder="1" applyAlignment="1" applyProtection="1">
      <alignment vertical="center" wrapText="1"/>
    </xf>
    <xf numFmtId="0" fontId="97" fillId="0" borderId="9" xfId="1" applyFont="1" applyFill="1" applyBorder="1" applyAlignment="1" applyProtection="1">
      <alignment horizontal="center" vertical="center" wrapText="1"/>
    </xf>
    <xf numFmtId="0" fontId="70" fillId="0" borderId="66" xfId="1" applyFont="1" applyFill="1" applyBorder="1" applyAlignment="1" applyProtection="1">
      <alignment horizontal="left" vertical="center" wrapText="1" indent="1"/>
    </xf>
    <xf numFmtId="164" fontId="97" fillId="0" borderId="66" xfId="1" applyNumberFormat="1" applyFont="1" applyFill="1" applyBorder="1" applyAlignment="1" applyProtection="1">
      <alignment vertical="center" wrapText="1"/>
      <protection locked="0"/>
    </xf>
    <xf numFmtId="164" fontId="97" fillId="0" borderId="72" xfId="1" applyNumberFormat="1" applyFont="1" applyFill="1" applyBorder="1" applyAlignment="1" applyProtection="1">
      <alignment vertical="center" wrapText="1"/>
      <protection locked="0"/>
    </xf>
    <xf numFmtId="164" fontId="97" fillId="0" borderId="55" xfId="1" applyNumberFormat="1" applyFont="1" applyFill="1" applyBorder="1" applyAlignment="1" applyProtection="1">
      <alignment vertical="center" wrapText="1"/>
      <protection locked="0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8" fillId="0" borderId="3" xfId="1" applyNumberFormat="1" applyFont="1" applyFill="1" applyBorder="1" applyAlignment="1" applyProtection="1">
      <alignment vertical="center" wrapText="1"/>
    </xf>
    <xf numFmtId="0" fontId="16" fillId="0" borderId="4" xfId="1" applyFont="1" applyFill="1" applyBorder="1" applyAlignment="1" applyProtection="1">
      <alignment horizontal="left" vertical="center" wrapText="1" indent="1"/>
    </xf>
    <xf numFmtId="0" fontId="16" fillId="0" borderId="5" xfId="1" applyFont="1" applyFill="1" applyBorder="1" applyAlignment="1" applyProtection="1">
      <alignment vertical="center" wrapText="1"/>
    </xf>
    <xf numFmtId="0" fontId="12" fillId="0" borderId="5" xfId="1" applyFont="1" applyFill="1" applyBorder="1" applyAlignment="1" applyProtection="1">
      <alignment vertical="center" wrapText="1"/>
    </xf>
    <xf numFmtId="164" fontId="12" fillId="0" borderId="5" xfId="1" applyNumberFormat="1" applyFont="1" applyFill="1" applyBorder="1" applyAlignment="1" applyProtection="1">
      <alignment vertical="center" wrapText="1"/>
    </xf>
    <xf numFmtId="49" fontId="16" fillId="0" borderId="4" xfId="1" applyNumberFormat="1" applyFont="1" applyFill="1" applyBorder="1" applyAlignment="1" applyProtection="1">
      <alignment horizontal="left" vertical="center" wrapText="1" indent="1"/>
    </xf>
    <xf numFmtId="0" fontId="16" fillId="0" borderId="5" xfId="1" applyFont="1" applyFill="1" applyBorder="1" applyAlignment="1" applyProtection="1">
      <alignment horizontal="left" vertical="center" wrapText="1" indent="1"/>
    </xf>
    <xf numFmtId="0" fontId="17" fillId="0" borderId="5" xfId="0" applyFont="1" applyBorder="1" applyAlignment="1" applyProtection="1">
      <alignment horizontal="left" vertical="center" wrapText="1" indent="1"/>
    </xf>
    <xf numFmtId="0" fontId="12" fillId="0" borderId="5" xfId="1" applyFont="1" applyFill="1" applyBorder="1" applyAlignment="1" applyProtection="1">
      <alignment horizontal="left" vertical="center" wrapText="1" indent="1"/>
    </xf>
    <xf numFmtId="164" fontId="16" fillId="0" borderId="6" xfId="1" applyNumberFormat="1" applyFont="1" applyFill="1" applyBorder="1" applyAlignment="1" applyProtection="1">
      <alignment vertical="center" wrapText="1"/>
    </xf>
    <xf numFmtId="0" fontId="16" fillId="0" borderId="65" xfId="1" applyFont="1" applyFill="1" applyBorder="1" applyAlignment="1" applyProtection="1">
      <alignment horizontal="left" vertical="center" wrapText="1" indent="1"/>
    </xf>
    <xf numFmtId="0" fontId="12" fillId="0" borderId="66" xfId="1" applyFont="1" applyFill="1" applyBorder="1" applyAlignment="1" applyProtection="1">
      <alignment horizontal="left" vertical="center" wrapText="1" indent="1"/>
    </xf>
    <xf numFmtId="164" fontId="17" fillId="0" borderId="66" xfId="0" quotePrefix="1" applyNumberFormat="1" applyFont="1" applyBorder="1" applyAlignment="1" applyProtection="1">
      <alignment vertical="center" wrapText="1"/>
      <protection locked="0"/>
    </xf>
    <xf numFmtId="164" fontId="17" fillId="0" borderId="66" xfId="0" applyNumberFormat="1" applyFont="1" applyBorder="1" applyAlignment="1" applyProtection="1">
      <alignment vertical="center" wrapText="1"/>
      <protection locked="0"/>
    </xf>
    <xf numFmtId="164" fontId="17" fillId="0" borderId="55" xfId="0" quotePrefix="1" applyNumberFormat="1" applyFont="1" applyBorder="1" applyAlignment="1" applyProtection="1">
      <alignment vertical="center" wrapText="1"/>
      <protection locked="0"/>
    </xf>
    <xf numFmtId="164" fontId="8" fillId="0" borderId="0" xfId="1" applyNumberFormat="1" applyFill="1" applyProtection="1"/>
    <xf numFmtId="0" fontId="21" fillId="0" borderId="1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164" fontId="21" fillId="0" borderId="3" xfId="0" quotePrefix="1" applyNumberFormat="1" applyFont="1" applyBorder="1" applyAlignment="1" applyProtection="1">
      <alignment vertical="center" wrapText="1"/>
    </xf>
    <xf numFmtId="0" fontId="61" fillId="0" borderId="60" xfId="172" applyFont="1" applyBorder="1" applyAlignment="1">
      <alignment horizontal="center"/>
    </xf>
    <xf numFmtId="0" fontId="61" fillId="0" borderId="61" xfId="172" applyFont="1" applyBorder="1" applyAlignment="1">
      <alignment horizontal="center"/>
    </xf>
    <xf numFmtId="0" fontId="59" fillId="0" borderId="95" xfId="172" applyFont="1" applyBorder="1" applyAlignment="1">
      <alignment horizontal="left" vertical="center" wrapText="1"/>
    </xf>
    <xf numFmtId="3" fontId="59" fillId="0" borderId="96" xfId="172" applyNumberFormat="1" applyFont="1" applyBorder="1" applyAlignment="1">
      <alignment horizontal="center" vertical="center"/>
    </xf>
    <xf numFmtId="0" fontId="59" fillId="0" borderId="95" xfId="172" applyFont="1" applyBorder="1" applyAlignment="1">
      <alignment horizontal="center" vertical="center" wrapText="1"/>
    </xf>
    <xf numFmtId="3" fontId="59" fillId="0" borderId="51" xfId="172" applyNumberFormat="1" applyFont="1" applyBorder="1" applyAlignment="1">
      <alignment horizontal="center" vertical="center"/>
    </xf>
    <xf numFmtId="3" fontId="59" fillId="0" borderId="52" xfId="172" applyNumberFormat="1" applyFont="1" applyBorder="1" applyAlignment="1">
      <alignment horizontal="center" vertical="center"/>
    </xf>
    <xf numFmtId="3" fontId="61" fillId="0" borderId="77" xfId="172" applyNumberFormat="1" applyFont="1" applyBorder="1" applyAlignment="1">
      <alignment horizontal="center" vertical="center"/>
    </xf>
    <xf numFmtId="3" fontId="61" fillId="0" borderId="2" xfId="172" applyNumberFormat="1" applyFont="1" applyBorder="1" applyAlignment="1">
      <alignment horizontal="center" vertical="center"/>
    </xf>
    <xf numFmtId="3" fontId="61" fillId="0" borderId="3" xfId="172" applyNumberFormat="1" applyFont="1" applyBorder="1" applyAlignment="1">
      <alignment horizontal="center" vertical="center"/>
    </xf>
    <xf numFmtId="0" fontId="102" fillId="0" borderId="3" xfId="175" applyFont="1" applyBorder="1" applyAlignment="1">
      <alignment horizontal="center" vertical="center"/>
    </xf>
    <xf numFmtId="164" fontId="106" fillId="0" borderId="3" xfId="35" applyNumberFormat="1" applyFont="1" applyBorder="1" applyAlignment="1">
      <alignment horizontal="right" vertical="center"/>
    </xf>
    <xf numFmtId="0" fontId="98" fillId="0" borderId="1" xfId="1" applyFont="1" applyFill="1" applyBorder="1" applyAlignment="1" applyProtection="1">
      <alignment horizontal="center" vertical="center" wrapText="1"/>
    </xf>
    <xf numFmtId="0" fontId="98" fillId="0" borderId="2" xfId="1" applyFont="1" applyFill="1" applyBorder="1" applyAlignment="1" applyProtection="1">
      <alignment horizontal="center" vertical="center" wrapText="1"/>
    </xf>
    <xf numFmtId="166" fontId="98" fillId="0" borderId="2" xfId="177" applyNumberFormat="1" applyFont="1" applyFill="1" applyBorder="1" applyAlignment="1" applyProtection="1">
      <alignment horizontal="center" vertical="center" wrapText="1"/>
    </xf>
    <xf numFmtId="166" fontId="98" fillId="0" borderId="3" xfId="177" applyNumberFormat="1" applyFont="1" applyFill="1" applyBorder="1" applyAlignment="1" applyProtection="1">
      <alignment horizontal="center" vertical="center" wrapText="1"/>
    </xf>
    <xf numFmtId="1" fontId="97" fillId="0" borderId="1" xfId="1" applyNumberFormat="1" applyFont="1" applyFill="1" applyBorder="1" applyAlignment="1" applyProtection="1">
      <alignment horizontal="center" vertical="center"/>
    </xf>
    <xf numFmtId="1" fontId="97" fillId="0" borderId="2" xfId="1" applyNumberFormat="1" applyFont="1" applyFill="1" applyBorder="1" applyAlignment="1" applyProtection="1">
      <alignment horizontal="center" vertical="center"/>
    </xf>
    <xf numFmtId="1" fontId="97" fillId="0" borderId="2" xfId="177" applyNumberFormat="1" applyFont="1" applyFill="1" applyBorder="1" applyAlignment="1" applyProtection="1">
      <alignment horizontal="center" vertical="center"/>
    </xf>
    <xf numFmtId="1" fontId="97" fillId="0" borderId="3" xfId="177" applyNumberFormat="1" applyFont="1" applyFill="1" applyBorder="1" applyAlignment="1" applyProtection="1">
      <alignment horizontal="center" vertical="center"/>
    </xf>
    <xf numFmtId="0" fontId="97" fillId="0" borderId="69" xfId="1" applyFont="1" applyFill="1" applyBorder="1" applyAlignment="1" applyProtection="1">
      <alignment horizontal="center" vertical="center"/>
    </xf>
    <xf numFmtId="0" fontId="67" fillId="0" borderId="51" xfId="176" applyFont="1" applyFill="1" applyBorder="1" applyAlignment="1">
      <alignment wrapText="1"/>
    </xf>
    <xf numFmtId="166" fontId="67" fillId="0" borderId="51" xfId="177" applyNumberFormat="1" applyFont="1" applyFill="1" applyBorder="1" applyAlignment="1">
      <alignment horizontal="center" vertical="center"/>
    </xf>
    <xf numFmtId="166" fontId="97" fillId="0" borderId="52" xfId="177" applyNumberFormat="1" applyFont="1" applyFill="1" applyBorder="1" applyAlignment="1" applyProtection="1">
      <alignment vertical="center"/>
      <protection locked="0"/>
    </xf>
    <xf numFmtId="0" fontId="97" fillId="0" borderId="4" xfId="1" applyFont="1" applyFill="1" applyBorder="1" applyAlignment="1" applyProtection="1">
      <alignment horizontal="center" vertical="center"/>
    </xf>
    <xf numFmtId="0" fontId="67" fillId="0" borderId="5" xfId="176" applyFont="1" applyFill="1" applyBorder="1" applyAlignment="1">
      <alignment wrapText="1"/>
    </xf>
    <xf numFmtId="166" fontId="67" fillId="0" borderId="5" xfId="177" applyNumberFormat="1" applyFont="1" applyFill="1" applyBorder="1" applyAlignment="1">
      <alignment horizontal="center" vertical="center"/>
    </xf>
    <xf numFmtId="166" fontId="97" fillId="0" borderId="6" xfId="177" applyNumberFormat="1" applyFont="1" applyFill="1" applyBorder="1" applyAlignment="1" applyProtection="1">
      <alignment vertical="center"/>
      <protection locked="0"/>
    </xf>
    <xf numFmtId="0" fontId="67" fillId="0" borderId="5" xfId="176" applyFont="1" applyBorder="1" applyAlignment="1">
      <alignment wrapText="1"/>
    </xf>
    <xf numFmtId="166" fontId="67" fillId="0" borderId="5" xfId="177" applyNumberFormat="1" applyFont="1" applyBorder="1" applyAlignment="1">
      <alignment vertical="center"/>
    </xf>
    <xf numFmtId="0" fontId="67" fillId="0" borderId="5" xfId="176" applyFont="1" applyBorder="1" applyAlignment="1">
      <alignment vertical="center" wrapText="1"/>
    </xf>
    <xf numFmtId="166" fontId="67" fillId="0" borderId="5" xfId="177" applyNumberFormat="1" applyFont="1" applyBorder="1" applyAlignment="1">
      <alignment horizontal="center" vertical="center"/>
    </xf>
    <xf numFmtId="0" fontId="67" fillId="0" borderId="5" xfId="176" applyFont="1" applyBorder="1" applyAlignment="1">
      <alignment vertical="center" wrapText="1" shrinkToFit="1"/>
    </xf>
    <xf numFmtId="0" fontId="97" fillId="0" borderId="9" xfId="1" applyFont="1" applyFill="1" applyBorder="1" applyAlignment="1" applyProtection="1">
      <alignment horizontal="center" vertical="center"/>
    </xf>
    <xf numFmtId="0" fontId="67" fillId="0" borderId="66" xfId="176" applyFont="1" applyBorder="1" applyAlignment="1">
      <alignment vertical="center" wrapText="1" shrinkToFit="1"/>
    </xf>
    <xf numFmtId="166" fontId="67" fillId="0" borderId="66" xfId="177" applyNumberFormat="1" applyFont="1" applyBorder="1" applyAlignment="1">
      <alignment vertical="center"/>
    </xf>
    <xf numFmtId="166" fontId="97" fillId="0" borderId="55" xfId="177" applyNumberFormat="1" applyFont="1" applyFill="1" applyBorder="1" applyAlignment="1" applyProtection="1">
      <alignment vertical="center"/>
      <protection locked="0"/>
    </xf>
    <xf numFmtId="0" fontId="98" fillId="0" borderId="1" xfId="1" applyFont="1" applyFill="1" applyBorder="1" applyAlignment="1" applyProtection="1">
      <alignment horizontal="center" vertical="center"/>
    </xf>
    <xf numFmtId="0" fontId="98" fillId="0" borderId="2" xfId="1" applyFont="1" applyFill="1" applyBorder="1" applyAlignment="1" applyProtection="1">
      <alignment vertical="center" wrapText="1"/>
      <protection locked="0"/>
    </xf>
    <xf numFmtId="166" fontId="98" fillId="0" borderId="2" xfId="177" applyNumberFormat="1" applyFont="1" applyFill="1" applyBorder="1" applyAlignment="1" applyProtection="1">
      <alignment vertical="center"/>
      <protection locked="0"/>
    </xf>
    <xf numFmtId="166" fontId="98" fillId="0" borderId="3" xfId="177" applyNumberFormat="1" applyFont="1" applyFill="1" applyBorder="1" applyAlignment="1" applyProtection="1">
      <alignment vertical="center"/>
      <protection locked="0"/>
    </xf>
    <xf numFmtId="0" fontId="59" fillId="0" borderId="30" xfId="176" applyFont="1" applyFill="1" applyBorder="1" applyAlignment="1">
      <alignment wrapText="1"/>
    </xf>
    <xf numFmtId="166" fontId="59" fillId="0" borderId="30" xfId="177" applyNumberFormat="1" applyFont="1" applyBorder="1" applyAlignment="1">
      <alignment horizontal="center"/>
    </xf>
    <xf numFmtId="166" fontId="97" fillId="0" borderId="24" xfId="177" applyNumberFormat="1" applyFont="1" applyFill="1" applyBorder="1" applyAlignment="1" applyProtection="1">
      <alignment vertical="center"/>
      <protection locked="0"/>
    </xf>
    <xf numFmtId="0" fontId="59" fillId="0" borderId="51" xfId="176" applyFont="1" applyBorder="1" applyAlignment="1">
      <alignment wrapText="1"/>
    </xf>
    <xf numFmtId="166" fontId="59" fillId="0" borderId="51" xfId="177" applyNumberFormat="1" applyFont="1" applyBorder="1" applyAlignment="1">
      <alignment horizontal="center"/>
    </xf>
    <xf numFmtId="0" fontId="59" fillId="0" borderId="5" xfId="176" applyFont="1" applyBorder="1" applyAlignment="1">
      <alignment wrapText="1"/>
    </xf>
    <xf numFmtId="166" fontId="59" fillId="0" borderId="5" xfId="177" applyNumberFormat="1" applyFont="1" applyFill="1" applyBorder="1" applyAlignment="1">
      <alignment horizontal="center"/>
    </xf>
    <xf numFmtId="0" fontId="59" fillId="0" borderId="5" xfId="176" applyFont="1" applyFill="1" applyBorder="1" applyAlignment="1">
      <alignment wrapText="1"/>
    </xf>
    <xf numFmtId="166" fontId="59" fillId="0" borderId="5" xfId="177" applyNumberFormat="1" applyFont="1" applyBorder="1" applyAlignment="1">
      <alignment horizontal="center"/>
    </xf>
    <xf numFmtId="0" fontId="97" fillId="0" borderId="65" xfId="1" applyFont="1" applyFill="1" applyBorder="1" applyAlignment="1" applyProtection="1">
      <alignment horizontal="center" vertical="center"/>
    </xf>
    <xf numFmtId="0" fontId="59" fillId="0" borderId="66" xfId="176" applyFont="1" applyFill="1" applyBorder="1" applyAlignment="1">
      <alignment wrapText="1"/>
    </xf>
    <xf numFmtId="166" fontId="113" fillId="0" borderId="66" xfId="177" applyNumberFormat="1" applyFont="1" applyFill="1" applyBorder="1" applyAlignment="1"/>
    <xf numFmtId="0" fontId="98" fillId="0" borderId="91" xfId="1" applyFont="1" applyFill="1" applyBorder="1" applyAlignment="1" applyProtection="1">
      <alignment horizontal="center" vertical="center"/>
    </xf>
    <xf numFmtId="0" fontId="98" fillId="0" borderId="88" xfId="1" applyFont="1" applyFill="1" applyBorder="1" applyAlignment="1" applyProtection="1">
      <alignment horizontal="left" vertical="center" wrapText="1"/>
    </xf>
    <xf numFmtId="166" fontId="98" fillId="0" borderId="88" xfId="177" applyNumberFormat="1" applyFont="1" applyFill="1" applyBorder="1" applyAlignment="1" applyProtection="1">
      <alignment vertical="center"/>
    </xf>
    <xf numFmtId="166" fontId="98" fillId="0" borderId="90" xfId="177" applyNumberFormat="1" applyFont="1" applyFill="1" applyBorder="1" applyAlignment="1" applyProtection="1">
      <alignment vertical="center"/>
    </xf>
    <xf numFmtId="0" fontId="24" fillId="0" borderId="12" xfId="0" applyFont="1" applyBorder="1" applyAlignment="1">
      <alignment horizontal="right"/>
    </xf>
    <xf numFmtId="164" fontId="25" fillId="0" borderId="79" xfId="0" applyNumberFormat="1" applyFont="1" applyFill="1" applyBorder="1" applyAlignment="1" applyProtection="1">
      <alignment vertical="center" wrapText="1"/>
    </xf>
    <xf numFmtId="3" fontId="0" fillId="0" borderId="13" xfId="0" applyNumberFormat="1" applyFill="1" applyBorder="1" applyAlignment="1">
      <alignment horizontal="center" vertical="center" wrapText="1"/>
    </xf>
    <xf numFmtId="10" fontId="0" fillId="0" borderId="13" xfId="0" applyNumberFormat="1" applyFill="1" applyBorder="1" applyAlignment="1">
      <alignment horizontal="center" vertical="center" wrapText="1"/>
    </xf>
    <xf numFmtId="49" fontId="16" fillId="0" borderId="87" xfId="1" applyNumberFormat="1" applyFont="1" applyFill="1" applyBorder="1" applyAlignment="1" applyProtection="1">
      <alignment horizontal="center" vertical="center" wrapText="1"/>
    </xf>
    <xf numFmtId="0" fontId="17" fillId="0" borderId="87" xfId="0" applyFont="1" applyBorder="1" applyAlignment="1" applyProtection="1">
      <alignment horizontal="left" vertical="center" wrapText="1"/>
    </xf>
    <xf numFmtId="0" fontId="17" fillId="0" borderId="87" xfId="0" applyFont="1" applyBorder="1" applyAlignment="1" applyProtection="1">
      <alignment horizontal="center" vertical="center" wrapText="1"/>
    </xf>
    <xf numFmtId="164" fontId="16" fillId="0" borderId="87" xfId="1" applyNumberFormat="1" applyFont="1" applyFill="1" applyBorder="1" applyAlignment="1" applyProtection="1">
      <alignment vertical="center" wrapText="1"/>
      <protection locked="0"/>
    </xf>
    <xf numFmtId="3" fontId="12" fillId="0" borderId="0" xfId="1" applyNumberFormat="1" applyFont="1" applyFill="1" applyBorder="1" applyProtection="1"/>
    <xf numFmtId="10" fontId="16" fillId="0" borderId="13" xfId="1" applyNumberFormat="1" applyFont="1" applyFill="1" applyBorder="1" applyAlignment="1" applyProtection="1">
      <alignment vertical="center" wrapText="1"/>
      <protection locked="0"/>
    </xf>
    <xf numFmtId="10" fontId="18" fillId="0" borderId="13" xfId="1" applyNumberFormat="1" applyFont="1" applyFill="1" applyBorder="1" applyAlignment="1" applyProtection="1">
      <alignment horizontal="center" vertical="center" wrapText="1"/>
    </xf>
    <xf numFmtId="10" fontId="18" fillId="0" borderId="13" xfId="1" applyNumberFormat="1" applyFont="1" applyFill="1" applyBorder="1" applyAlignment="1" applyProtection="1">
      <alignment vertical="center" wrapText="1"/>
      <protection locked="0"/>
    </xf>
    <xf numFmtId="41" fontId="28" fillId="0" borderId="0" xfId="0" applyNumberFormat="1" applyFont="1" applyFill="1" applyBorder="1" applyAlignment="1" applyProtection="1">
      <alignment horizontal="right"/>
    </xf>
    <xf numFmtId="41" fontId="18" fillId="0" borderId="13" xfId="0" applyNumberFormat="1" applyFont="1" applyFill="1" applyBorder="1" applyAlignment="1" applyProtection="1">
      <alignment horizontal="center" vertical="center" wrapText="1"/>
    </xf>
    <xf numFmtId="41" fontId="29" fillId="0" borderId="13" xfId="0" applyNumberFormat="1" applyFont="1" applyFill="1" applyBorder="1" applyAlignment="1" applyProtection="1">
      <alignment horizontal="center" vertical="center" wrapText="1"/>
    </xf>
    <xf numFmtId="41" fontId="0" fillId="0" borderId="13" xfId="0" applyNumberFormat="1" applyFill="1" applyBorder="1" applyAlignment="1" applyProtection="1">
      <alignment vertical="center" wrapText="1"/>
    </xf>
    <xf numFmtId="41" fontId="18" fillId="0" borderId="13" xfId="0" applyNumberFormat="1" applyFont="1" applyFill="1" applyBorder="1" applyAlignment="1" applyProtection="1">
      <alignment vertical="center" wrapText="1"/>
    </xf>
    <xf numFmtId="41" fontId="0" fillId="0" borderId="0" xfId="0" applyNumberFormat="1" applyFill="1" applyAlignment="1" applyProtection="1">
      <alignment vertical="center" wrapText="1"/>
    </xf>
    <xf numFmtId="49" fontId="17" fillId="0" borderId="5" xfId="161" applyNumberFormat="1" applyFont="1" applyFill="1" applyBorder="1" applyAlignment="1" applyProtection="1">
      <alignment horizontal="left" vertical="center" wrapText="1" indent="2"/>
    </xf>
    <xf numFmtId="3" fontId="17" fillId="0" borderId="5" xfId="161" applyNumberFormat="1" applyFont="1" applyFill="1" applyBorder="1" applyAlignment="1" applyProtection="1">
      <alignment horizontal="right" vertical="center"/>
    </xf>
    <xf numFmtId="3" fontId="17" fillId="0" borderId="5" xfId="0" applyNumberFormat="1" applyFont="1" applyFill="1" applyBorder="1" applyAlignment="1">
      <alignment horizontal="right" vertical="center"/>
    </xf>
    <xf numFmtId="3" fontId="17" fillId="0" borderId="5" xfId="159" applyNumberFormat="1" applyFont="1" applyBorder="1" applyAlignment="1">
      <alignment horizontal="right" vertical="center"/>
    </xf>
    <xf numFmtId="3" fontId="0" fillId="0" borderId="5" xfId="0" applyNumberFormat="1" applyFont="1" applyBorder="1" applyAlignment="1">
      <alignment horizontal="right" vertical="center"/>
    </xf>
    <xf numFmtId="3" fontId="0" fillId="0" borderId="71" xfId="0" applyNumberFormat="1" applyFont="1" applyBorder="1" applyAlignment="1">
      <alignment horizontal="right" vertical="center"/>
    </xf>
    <xf numFmtId="164" fontId="19" fillId="0" borderId="0" xfId="159" applyNumberFormat="1" applyFont="1" applyBorder="1" applyAlignment="1">
      <alignment vertical="center"/>
    </xf>
    <xf numFmtId="164" fontId="19" fillId="0" borderId="0" xfId="0" applyNumberFormat="1" applyFont="1" applyBorder="1" applyAlignment="1">
      <alignment horizontal="center" vertical="center"/>
    </xf>
    <xf numFmtId="164" fontId="21" fillId="0" borderId="2" xfId="161" applyNumberFormat="1" applyFont="1" applyFill="1" applyBorder="1" applyAlignment="1" applyProtection="1">
      <alignment horizontal="center" vertical="center" wrapText="1"/>
    </xf>
    <xf numFmtId="164" fontId="21" fillId="0" borderId="2" xfId="159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164" fontId="17" fillId="0" borderId="5" xfId="161" applyNumberFormat="1" applyFont="1" applyFill="1" applyBorder="1" applyAlignment="1" applyProtection="1">
      <alignment horizontal="right" vertical="center"/>
    </xf>
    <xf numFmtId="164" fontId="17" fillId="0" borderId="5" xfId="0" applyNumberFormat="1" applyFont="1" applyFill="1" applyBorder="1" applyAlignment="1">
      <alignment horizontal="right" vertical="center"/>
    </xf>
    <xf numFmtId="164" fontId="17" fillId="0" borderId="5" xfId="159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0" fillId="0" borderId="71" xfId="0" applyFont="1" applyBorder="1" applyAlignment="1">
      <alignment horizontal="right" vertical="center"/>
    </xf>
    <xf numFmtId="164" fontId="0" fillId="0" borderId="63" xfId="0" applyNumberFormat="1" applyFont="1" applyBorder="1" applyAlignment="1">
      <alignment horizontal="right" vertical="center"/>
    </xf>
    <xf numFmtId="49" fontId="17" fillId="0" borderId="66" xfId="161" applyNumberFormat="1" applyFont="1" applyFill="1" applyBorder="1" applyAlignment="1" applyProtection="1">
      <alignment horizontal="left" vertical="center" wrapText="1" indent="2"/>
    </xf>
    <xf numFmtId="164" fontId="17" fillId="0" borderId="66" xfId="161" applyNumberFormat="1" applyFont="1" applyFill="1" applyBorder="1" applyAlignment="1" applyProtection="1">
      <alignment horizontal="right" vertical="center"/>
    </xf>
    <xf numFmtId="164" fontId="17" fillId="0" borderId="66" xfId="0" applyNumberFormat="1" applyFont="1" applyFill="1" applyBorder="1" applyAlignment="1">
      <alignment horizontal="right" vertical="center"/>
    </xf>
    <xf numFmtId="164" fontId="17" fillId="0" borderId="66" xfId="159" applyNumberFormat="1" applyFont="1" applyBorder="1" applyAlignment="1">
      <alignment horizontal="right" vertical="center"/>
    </xf>
    <xf numFmtId="0" fontId="0" fillId="0" borderId="66" xfId="0" applyFont="1" applyBorder="1" applyAlignment="1">
      <alignment horizontal="right" vertical="center"/>
    </xf>
    <xf numFmtId="49" fontId="21" fillId="24" borderId="2" xfId="161" applyNumberFormat="1" applyFont="1" applyFill="1" applyBorder="1" applyAlignment="1" applyProtection="1">
      <alignment horizontal="left" vertical="center" wrapText="1" indent="2"/>
    </xf>
    <xf numFmtId="164" fontId="21" fillId="0" borderId="2" xfId="161" applyNumberFormat="1" applyFont="1" applyFill="1" applyBorder="1" applyAlignment="1" applyProtection="1">
      <alignment horizontal="right" vertical="center"/>
    </xf>
    <xf numFmtId="49" fontId="17" fillId="0" borderId="5" xfId="161" applyNumberFormat="1" applyFont="1" applyFill="1" applyBorder="1" applyAlignment="1" applyProtection="1">
      <alignment horizontal="center" vertical="center" wrapText="1"/>
    </xf>
    <xf numFmtId="3" fontId="0" fillId="0" borderId="63" xfId="0" applyNumberFormat="1" applyFont="1" applyBorder="1" applyAlignment="1">
      <alignment horizontal="right" vertical="center"/>
    </xf>
    <xf numFmtId="0" fontId="19" fillId="0" borderId="0" xfId="0" applyFont="1" applyBorder="1"/>
    <xf numFmtId="164" fontId="68" fillId="0" borderId="0" xfId="161" applyNumberFormat="1" applyFont="1" applyFill="1" applyBorder="1" applyAlignment="1" applyProtection="1">
      <alignment horizontal="left" vertical="center" wrapText="1"/>
    </xf>
    <xf numFmtId="0" fontId="94" fillId="0" borderId="0" xfId="0" applyFont="1" applyBorder="1"/>
    <xf numFmtId="0" fontId="19" fillId="0" borderId="0" xfId="0" applyFont="1" applyFill="1" applyBorder="1"/>
    <xf numFmtId="0" fontId="17" fillId="0" borderId="0" xfId="0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19" fillId="0" borderId="0" xfId="0" applyFont="1" applyBorder="1" applyAlignment="1">
      <alignment horizontal="center"/>
    </xf>
    <xf numFmtId="49" fontId="17" fillId="0" borderId="66" xfId="161" applyNumberFormat="1" applyFont="1" applyFill="1" applyBorder="1" applyAlignment="1" applyProtection="1">
      <alignment horizontal="center" vertical="center" wrapText="1"/>
    </xf>
    <xf numFmtId="164" fontId="24" fillId="25" borderId="13" xfId="1" applyNumberFormat="1" applyFont="1" applyFill="1" applyBorder="1" applyAlignment="1" applyProtection="1">
      <alignment vertical="center" wrapText="1"/>
      <protection locked="0"/>
    </xf>
    <xf numFmtId="10" fontId="16" fillId="25" borderId="13" xfId="1" applyNumberFormat="1" applyFont="1" applyFill="1" applyBorder="1" applyAlignment="1" applyProtection="1">
      <alignment vertical="center" wrapText="1"/>
      <protection locked="0"/>
    </xf>
    <xf numFmtId="164" fontId="114" fillId="25" borderId="13" xfId="0" applyNumberFormat="1" applyFont="1" applyFill="1" applyBorder="1" applyAlignment="1" applyProtection="1">
      <alignment vertical="center" wrapText="1"/>
      <protection locked="0"/>
    </xf>
    <xf numFmtId="164" fontId="115" fillId="25" borderId="13" xfId="0" applyNumberFormat="1" applyFont="1" applyFill="1" applyBorder="1" applyAlignment="1" applyProtection="1">
      <alignment vertical="center" wrapText="1"/>
      <protection locked="0"/>
    </xf>
    <xf numFmtId="164" fontId="0" fillId="25" borderId="13" xfId="0" applyNumberFormat="1" applyFont="1" applyFill="1" applyBorder="1" applyAlignment="1" applyProtection="1">
      <alignment horizontal="right" vertical="center" wrapText="1"/>
      <protection locked="0"/>
    </xf>
    <xf numFmtId="164" fontId="24" fillId="25" borderId="13" xfId="0" applyNumberFormat="1" applyFont="1" applyFill="1" applyBorder="1" applyAlignment="1" applyProtection="1">
      <alignment horizontal="right" vertical="center" wrapText="1"/>
      <protection locked="0"/>
    </xf>
    <xf numFmtId="164" fontId="24" fillId="25" borderId="13" xfId="0" applyNumberFormat="1" applyFont="1" applyFill="1" applyBorder="1" applyAlignment="1" applyProtection="1">
      <alignment vertical="center" wrapText="1"/>
      <protection locked="0"/>
    </xf>
    <xf numFmtId="164" fontId="24" fillId="25" borderId="13" xfId="0" applyNumberFormat="1" applyFont="1" applyFill="1" applyBorder="1" applyAlignment="1" applyProtection="1">
      <alignment wrapText="1"/>
    </xf>
    <xf numFmtId="41" fontId="24" fillId="25" borderId="13" xfId="0" applyNumberFormat="1" applyFont="1" applyFill="1" applyBorder="1" applyAlignment="1" applyProtection="1">
      <alignment vertical="center" wrapText="1"/>
    </xf>
    <xf numFmtId="10" fontId="24" fillId="0" borderId="13" xfId="0" applyNumberFormat="1" applyFont="1" applyFill="1" applyBorder="1" applyAlignment="1" applyProtection="1">
      <alignment vertical="center" wrapText="1"/>
      <protection locked="0"/>
    </xf>
    <xf numFmtId="164" fontId="24" fillId="0" borderId="13" xfId="0" applyNumberFormat="1" applyFont="1" applyFill="1" applyBorder="1" applyAlignment="1" applyProtection="1">
      <alignment textRotation="180" wrapText="1"/>
    </xf>
    <xf numFmtId="41" fontId="24" fillId="0" borderId="13" xfId="0" applyNumberFormat="1" applyFont="1" applyFill="1" applyBorder="1" applyAlignment="1" applyProtection="1">
      <alignment vertical="center" wrapText="1"/>
    </xf>
    <xf numFmtId="49" fontId="17" fillId="0" borderId="8" xfId="161" applyNumberFormat="1" applyFont="1" applyFill="1" applyBorder="1" applyAlignment="1" applyProtection="1">
      <alignment horizontal="left" vertical="center" wrapText="1" indent="2"/>
    </xf>
    <xf numFmtId="164" fontId="0" fillId="0" borderId="13" xfId="0" applyNumberFormat="1" applyFont="1" applyBorder="1" applyAlignment="1">
      <alignment horizontal="right" vertical="center"/>
    </xf>
    <xf numFmtId="49" fontId="21" fillId="24" borderId="2" xfId="161" applyNumberFormat="1" applyFont="1" applyFill="1" applyBorder="1" applyAlignment="1" applyProtection="1">
      <alignment horizontal="center" vertical="center" wrapText="1"/>
    </xf>
    <xf numFmtId="3" fontId="21" fillId="0" borderId="2" xfId="161" applyNumberFormat="1" applyFont="1" applyFill="1" applyBorder="1" applyAlignment="1" applyProtection="1">
      <alignment horizontal="right" vertical="center"/>
    </xf>
    <xf numFmtId="164" fontId="17" fillId="0" borderId="62" xfId="50" applyNumberFormat="1" applyFont="1" applyBorder="1" applyAlignment="1">
      <alignment horizontal="right" vertical="center" wrapText="1"/>
    </xf>
    <xf numFmtId="164" fontId="17" fillId="0" borderId="99" xfId="50" applyNumberFormat="1" applyFont="1" applyBorder="1" applyAlignment="1">
      <alignment horizontal="right" vertical="center" wrapText="1"/>
    </xf>
    <xf numFmtId="164" fontId="17" fillId="0" borderId="63" xfId="50" applyNumberFormat="1" applyFont="1" applyBorder="1" applyAlignment="1">
      <alignment horizontal="right" vertical="center" wrapText="1"/>
    </xf>
    <xf numFmtId="164" fontId="17" fillId="0" borderId="101" xfId="50" applyNumberFormat="1" applyFont="1" applyBorder="1" applyAlignment="1">
      <alignment horizontal="right" vertical="center" wrapText="1"/>
    </xf>
    <xf numFmtId="0" fontId="17" fillId="0" borderId="57" xfId="50" applyFont="1" applyBorder="1" applyAlignment="1">
      <alignment horizontal="left" vertical="center" wrapText="1"/>
    </xf>
    <xf numFmtId="0" fontId="17" fillId="0" borderId="53" xfId="50" applyFont="1" applyBorder="1" applyAlignment="1">
      <alignment horizontal="left" vertical="center" wrapText="1"/>
    </xf>
    <xf numFmtId="164" fontId="17" fillId="0" borderId="98" xfId="50" applyNumberFormat="1" applyFont="1" applyBorder="1" applyAlignment="1">
      <alignment vertical="center"/>
    </xf>
    <xf numFmtId="164" fontId="17" fillId="0" borderId="62" xfId="50" applyNumberFormat="1" applyFont="1" applyBorder="1" applyAlignment="1">
      <alignment vertical="center"/>
    </xf>
    <xf numFmtId="164" fontId="17" fillId="0" borderId="99" xfId="50" applyNumberFormat="1" applyFont="1" applyBorder="1" applyAlignment="1">
      <alignment vertical="center"/>
    </xf>
    <xf numFmtId="164" fontId="17" fillId="0" borderId="100" xfId="50" applyNumberFormat="1" applyFont="1" applyBorder="1" applyAlignment="1">
      <alignment vertical="center"/>
    </xf>
    <xf numFmtId="164" fontId="17" fillId="0" borderId="63" xfId="50" applyNumberFormat="1" applyFont="1" applyBorder="1" applyAlignment="1">
      <alignment vertical="center"/>
    </xf>
    <xf numFmtId="164" fontId="17" fillId="0" borderId="101" xfId="50" applyNumberFormat="1" applyFont="1" applyBorder="1" applyAlignment="1">
      <alignment vertical="center"/>
    </xf>
    <xf numFmtId="0" fontId="61" fillId="0" borderId="13" xfId="50" applyFont="1" applyFill="1" applyBorder="1" applyAlignment="1">
      <alignment horizontal="center" vertical="center" wrapText="1"/>
    </xf>
    <xf numFmtId="3" fontId="59" fillId="0" borderId="95" xfId="50" applyNumberFormat="1" applyFont="1" applyBorder="1" applyAlignment="1">
      <alignment horizontal="right" vertical="center" wrapText="1"/>
    </xf>
    <xf numFmtId="3" fontId="59" fillId="0" borderId="63" xfId="50" applyNumberFormat="1" applyFont="1" applyBorder="1" applyAlignment="1">
      <alignment horizontal="right" vertical="center" wrapText="1"/>
    </xf>
    <xf numFmtId="3" fontId="61" fillId="0" borderId="63" xfId="50" applyNumberFormat="1" applyFont="1" applyBorder="1" applyAlignment="1">
      <alignment horizontal="right" vertical="center" wrapText="1"/>
    </xf>
    <xf numFmtId="3" fontId="61" fillId="0" borderId="64" xfId="50" applyNumberFormat="1" applyFont="1" applyBorder="1" applyAlignment="1">
      <alignment horizontal="right" vertical="center" wrapText="1"/>
    </xf>
    <xf numFmtId="3" fontId="61" fillId="26" borderId="13" xfId="50" applyNumberFormat="1" applyFont="1" applyFill="1" applyBorder="1" applyAlignment="1">
      <alignment horizontal="right" vertical="center" wrapText="1"/>
    </xf>
    <xf numFmtId="0" fontId="10" fillId="0" borderId="81" xfId="47" applyFont="1" applyFill="1" applyBorder="1" applyAlignment="1">
      <alignment horizontal="center" vertical="center" wrapText="1"/>
    </xf>
    <xf numFmtId="0" fontId="10" fillId="0" borderId="82" xfId="47" applyFont="1" applyFill="1" applyBorder="1" applyAlignment="1">
      <alignment horizontal="center" vertical="center"/>
    </xf>
    <xf numFmtId="0" fontId="10" fillId="0" borderId="82" xfId="47" applyFont="1" applyFill="1" applyBorder="1" applyAlignment="1">
      <alignment horizontal="center" vertical="center" wrapText="1"/>
    </xf>
    <xf numFmtId="0" fontId="10" fillId="0" borderId="83" xfId="47" applyFont="1" applyFill="1" applyBorder="1" applyAlignment="1">
      <alignment horizontal="center" vertical="center" wrapText="1"/>
    </xf>
    <xf numFmtId="0" fontId="0" fillId="0" borderId="0" xfId="0" applyAlignment="1"/>
    <xf numFmtId="0" fontId="123" fillId="0" borderId="13" xfId="0" applyFont="1" applyBorder="1"/>
    <xf numFmtId="0" fontId="123" fillId="0" borderId="0" xfId="0" applyFont="1"/>
    <xf numFmtId="0" fontId="124" fillId="0" borderId="13" xfId="0" applyFont="1" applyBorder="1" applyAlignment="1">
      <alignment wrapText="1"/>
    </xf>
    <xf numFmtId="0" fontId="125" fillId="0" borderId="13" xfId="0" applyFont="1" applyBorder="1" applyAlignment="1">
      <alignment horizontal="center"/>
    </xf>
    <xf numFmtId="0" fontId="128" fillId="0" borderId="0" xfId="0" applyFont="1"/>
    <xf numFmtId="0" fontId="131" fillId="0" borderId="0" xfId="0" applyFont="1"/>
    <xf numFmtId="0" fontId="126" fillId="0" borderId="13" xfId="0" applyFont="1" applyBorder="1" applyAlignment="1">
      <alignment wrapText="1"/>
    </xf>
    <xf numFmtId="0" fontId="126" fillId="0" borderId="62" xfId="0" applyFont="1" applyBorder="1" applyAlignment="1">
      <alignment wrapText="1"/>
    </xf>
    <xf numFmtId="0" fontId="124" fillId="0" borderId="63" xfId="0" applyFont="1" applyBorder="1" applyAlignment="1">
      <alignment wrapText="1"/>
    </xf>
    <xf numFmtId="0" fontId="130" fillId="0" borderId="63" xfId="0" applyFont="1" applyBorder="1" applyAlignment="1">
      <alignment wrapText="1"/>
    </xf>
    <xf numFmtId="0" fontId="130" fillId="0" borderId="64" xfId="0" applyFont="1" applyBorder="1" applyAlignment="1">
      <alignment wrapText="1"/>
    </xf>
    <xf numFmtId="0" fontId="124" fillId="0" borderId="95" xfId="0" applyFont="1" applyBorder="1" applyAlignment="1">
      <alignment wrapText="1"/>
    </xf>
    <xf numFmtId="0" fontId="124" fillId="0" borderId="97" xfId="0" applyFont="1" applyBorder="1" applyAlignment="1">
      <alignment wrapText="1"/>
    </xf>
    <xf numFmtId="0" fontId="127" fillId="0" borderId="96" xfId="0" applyFont="1" applyBorder="1" applyAlignment="1">
      <alignment wrapText="1"/>
    </xf>
    <xf numFmtId="0" fontId="129" fillId="0" borderId="68" xfId="0" applyFont="1" applyBorder="1" applyAlignment="1">
      <alignment wrapText="1"/>
    </xf>
    <xf numFmtId="0" fontId="125" fillId="0" borderId="68" xfId="0" applyFont="1" applyBorder="1" applyAlignment="1">
      <alignment wrapText="1"/>
    </xf>
    <xf numFmtId="0" fontId="125" fillId="0" borderId="68" xfId="0" applyFont="1" applyBorder="1" applyAlignment="1">
      <alignment horizontal="center" wrapText="1"/>
    </xf>
    <xf numFmtId="0" fontId="125" fillId="0" borderId="105" xfId="0" applyFont="1" applyBorder="1" applyAlignment="1">
      <alignment wrapText="1"/>
    </xf>
    <xf numFmtId="0" fontId="127" fillId="0" borderId="77" xfId="0" applyFont="1" applyBorder="1" applyAlignment="1">
      <alignment wrapText="1"/>
    </xf>
    <xf numFmtId="0" fontId="129" fillId="0" borderId="96" xfId="0" applyFont="1" applyBorder="1" applyAlignment="1">
      <alignment wrapText="1"/>
    </xf>
    <xf numFmtId="0" fontId="129" fillId="0" borderId="85" xfId="0" applyFont="1" applyBorder="1" applyAlignment="1">
      <alignment wrapText="1"/>
    </xf>
    <xf numFmtId="164" fontId="0" fillId="0" borderId="0" xfId="0" applyNumberFormat="1" applyAlignment="1"/>
    <xf numFmtId="164" fontId="124" fillId="0" borderId="13" xfId="0" applyNumberFormat="1" applyFont="1" applyBorder="1" applyAlignment="1">
      <alignment horizontal="center" vertical="center" wrapText="1"/>
    </xf>
    <xf numFmtId="164" fontId="125" fillId="0" borderId="13" xfId="0" applyNumberFormat="1" applyFont="1" applyBorder="1" applyAlignment="1">
      <alignment horizontal="center" vertical="center"/>
    </xf>
    <xf numFmtId="164" fontId="127" fillId="0" borderId="7" xfId="0" applyNumberFormat="1" applyFont="1" applyBorder="1" applyAlignment="1">
      <alignment horizontal="right" vertical="center" wrapText="1"/>
    </xf>
    <xf numFmtId="164" fontId="127" fillId="0" borderId="56" xfId="0" applyNumberFormat="1" applyFont="1" applyBorder="1" applyAlignment="1">
      <alignment horizontal="right" vertical="center" wrapText="1"/>
    </xf>
    <xf numFmtId="164" fontId="127" fillId="0" borderId="103" xfId="0" applyNumberFormat="1" applyFont="1" applyBorder="1" applyAlignment="1">
      <alignment horizontal="right" vertical="center" wrapText="1"/>
    </xf>
    <xf numFmtId="164" fontId="129" fillId="0" borderId="4" xfId="0" applyNumberFormat="1" applyFont="1" applyBorder="1" applyAlignment="1">
      <alignment horizontal="right" vertical="center" wrapText="1"/>
    </xf>
    <xf numFmtId="164" fontId="129" fillId="0" borderId="6" xfId="0" applyNumberFormat="1" applyFont="1" applyBorder="1" applyAlignment="1">
      <alignment horizontal="right" vertical="center" wrapText="1"/>
    </xf>
    <xf numFmtId="164" fontId="129" fillId="0" borderId="80" xfId="0" applyNumberFormat="1" applyFont="1" applyBorder="1" applyAlignment="1">
      <alignment horizontal="right" vertical="center" wrapText="1"/>
    </xf>
    <xf numFmtId="164" fontId="129" fillId="0" borderId="71" xfId="0" applyNumberFormat="1" applyFont="1" applyBorder="1" applyAlignment="1">
      <alignment horizontal="right" vertical="center" wrapText="1"/>
    </xf>
    <xf numFmtId="164" fontId="129" fillId="0" borderId="4" xfId="0" applyNumberFormat="1" applyFont="1" applyBorder="1" applyAlignment="1">
      <alignment horizontal="right" vertical="center"/>
    </xf>
    <xf numFmtId="164" fontId="129" fillId="0" borderId="6" xfId="0" applyNumberFormat="1" applyFont="1" applyBorder="1" applyAlignment="1">
      <alignment horizontal="right" vertical="center"/>
    </xf>
    <xf numFmtId="164" fontId="129" fillId="0" borderId="80" xfId="0" applyNumberFormat="1" applyFont="1" applyBorder="1" applyAlignment="1">
      <alignment horizontal="right" vertical="center"/>
    </xf>
    <xf numFmtId="164" fontId="129" fillId="0" borderId="71" xfId="0" applyNumberFormat="1" applyFont="1" applyBorder="1" applyAlignment="1">
      <alignment horizontal="right" vertical="center"/>
    </xf>
    <xf numFmtId="164" fontId="125" fillId="0" borderId="4" xfId="0" applyNumberFormat="1" applyFont="1" applyBorder="1" applyAlignment="1">
      <alignment horizontal="right" vertical="center"/>
    </xf>
    <xf numFmtId="164" fontId="125" fillId="0" borderId="6" xfId="0" applyNumberFormat="1" applyFont="1" applyBorder="1" applyAlignment="1">
      <alignment horizontal="right" vertical="center"/>
    </xf>
    <xf numFmtId="164" fontId="125" fillId="0" borderId="80" xfId="0" applyNumberFormat="1" applyFont="1" applyBorder="1" applyAlignment="1">
      <alignment horizontal="right" vertical="center"/>
    </xf>
    <xf numFmtId="164" fontId="125" fillId="0" borderId="71" xfId="0" applyNumberFormat="1" applyFont="1" applyBorder="1" applyAlignment="1">
      <alignment horizontal="right" vertical="center"/>
    </xf>
    <xf numFmtId="164" fontId="125" fillId="0" borderId="6" xfId="0" applyNumberFormat="1" applyFont="1" applyBorder="1" applyAlignment="1">
      <alignment horizontal="right" vertical="center" wrapText="1"/>
    </xf>
    <xf numFmtId="164" fontId="125" fillId="0" borderId="71" xfId="0" applyNumberFormat="1" applyFont="1" applyBorder="1" applyAlignment="1">
      <alignment horizontal="right" vertical="center" wrapText="1"/>
    </xf>
    <xf numFmtId="164" fontId="125" fillId="0" borderId="4" xfId="0" applyNumberFormat="1" applyFont="1" applyBorder="1" applyAlignment="1">
      <alignment horizontal="right" vertical="center" wrapText="1"/>
    </xf>
    <xf numFmtId="164" fontId="125" fillId="0" borderId="80" xfId="0" applyNumberFormat="1" applyFont="1" applyBorder="1" applyAlignment="1">
      <alignment horizontal="right" vertical="center" wrapText="1"/>
    </xf>
    <xf numFmtId="164" fontId="125" fillId="0" borderId="65" xfId="0" applyNumberFormat="1" applyFont="1" applyBorder="1" applyAlignment="1">
      <alignment horizontal="right" vertical="center" wrapText="1"/>
    </xf>
    <xf numFmtId="164" fontId="125" fillId="0" borderId="55" xfId="0" applyNumberFormat="1" applyFont="1" applyBorder="1" applyAlignment="1">
      <alignment horizontal="right" vertical="center" wrapText="1"/>
    </xf>
    <xf numFmtId="164" fontId="125" fillId="0" borderId="104" xfId="0" applyNumberFormat="1" applyFont="1" applyBorder="1" applyAlignment="1">
      <alignment horizontal="right" vertical="center" wrapText="1"/>
    </xf>
    <xf numFmtId="164" fontId="125" fillId="0" borderId="72" xfId="0" applyNumberFormat="1" applyFont="1" applyBorder="1" applyAlignment="1">
      <alignment horizontal="right" vertical="center" wrapText="1"/>
    </xf>
    <xf numFmtId="164" fontId="129" fillId="0" borderId="104" xfId="0" applyNumberFormat="1" applyFont="1" applyBorder="1" applyAlignment="1">
      <alignment horizontal="right" vertical="center" wrapText="1"/>
    </xf>
    <xf numFmtId="164" fontId="129" fillId="0" borderId="55" xfId="0" applyNumberFormat="1" applyFont="1" applyBorder="1" applyAlignment="1">
      <alignment horizontal="right" vertical="center" wrapText="1"/>
    </xf>
    <xf numFmtId="164" fontId="127" fillId="0" borderId="13" xfId="0" applyNumberFormat="1" applyFont="1" applyBorder="1" applyAlignment="1">
      <alignment horizontal="right" vertical="center" wrapText="1"/>
    </xf>
    <xf numFmtId="164" fontId="127" fillId="0" borderId="79" xfId="0" applyNumberFormat="1" applyFont="1" applyBorder="1" applyAlignment="1">
      <alignment horizontal="right" vertical="center" wrapText="1"/>
    </xf>
    <xf numFmtId="164" fontId="127" fillId="0" borderId="78" xfId="0" applyNumberFormat="1" applyFont="1" applyBorder="1" applyAlignment="1">
      <alignment horizontal="right" vertical="center" wrapText="1"/>
    </xf>
    <xf numFmtId="164" fontId="129" fillId="0" borderId="79" xfId="0" applyNumberFormat="1" applyFont="1" applyBorder="1" applyAlignment="1">
      <alignment horizontal="right" vertical="center" wrapText="1"/>
    </xf>
    <xf numFmtId="164" fontId="129" fillId="0" borderId="13" xfId="0" applyNumberFormat="1" applyFont="1" applyBorder="1" applyAlignment="1">
      <alignment horizontal="right" vertical="center" wrapText="1"/>
    </xf>
    <xf numFmtId="164" fontId="129" fillId="0" borderId="69" xfId="0" applyNumberFormat="1" applyFont="1" applyBorder="1" applyAlignment="1">
      <alignment horizontal="right" vertical="center"/>
    </xf>
    <xf numFmtId="164" fontId="129" fillId="0" borderId="52" xfId="0" applyNumberFormat="1" applyFont="1" applyBorder="1" applyAlignment="1">
      <alignment horizontal="right" vertical="center"/>
    </xf>
    <xf numFmtId="164" fontId="129" fillId="0" borderId="103" xfId="0" applyNumberFormat="1" applyFont="1" applyBorder="1" applyAlignment="1">
      <alignment horizontal="right" vertical="center"/>
    </xf>
    <xf numFmtId="164" fontId="129" fillId="0" borderId="70" xfId="0" applyNumberFormat="1" applyFont="1" applyBorder="1" applyAlignment="1">
      <alignment horizontal="right" vertical="center"/>
    </xf>
    <xf numFmtId="164" fontId="129" fillId="0" borderId="103" xfId="0" applyNumberFormat="1" applyFont="1" applyBorder="1" applyAlignment="1">
      <alignment horizontal="right" vertical="center" wrapText="1"/>
    </xf>
    <xf numFmtId="164" fontId="129" fillId="0" borderId="52" xfId="0" applyNumberFormat="1" applyFont="1" applyBorder="1" applyAlignment="1">
      <alignment horizontal="right" vertical="center" wrapText="1"/>
    </xf>
    <xf numFmtId="164" fontId="129" fillId="0" borderId="58" xfId="0" applyNumberFormat="1" applyFont="1" applyBorder="1" applyAlignment="1">
      <alignment horizontal="right" vertical="center"/>
    </xf>
    <xf numFmtId="164" fontId="129" fillId="0" borderId="61" xfId="0" applyNumberFormat="1" applyFont="1" applyBorder="1" applyAlignment="1">
      <alignment horizontal="right" vertical="center"/>
    </xf>
    <xf numFmtId="164" fontId="129" fillId="0" borderId="86" xfId="0" applyNumberFormat="1" applyFont="1" applyBorder="1" applyAlignment="1">
      <alignment horizontal="right" vertical="center"/>
    </xf>
    <xf numFmtId="164" fontId="129" fillId="0" borderId="59" xfId="0" applyNumberFormat="1" applyFont="1" applyBorder="1" applyAlignment="1">
      <alignment horizontal="right" vertical="center"/>
    </xf>
    <xf numFmtId="164" fontId="129" fillId="0" borderId="86" xfId="0" applyNumberFormat="1" applyFont="1" applyBorder="1" applyAlignment="1">
      <alignment horizontal="right" vertical="center" wrapText="1"/>
    </xf>
    <xf numFmtId="164" fontId="129" fillId="0" borderId="61" xfId="0" applyNumberFormat="1" applyFont="1" applyBorder="1" applyAlignment="1">
      <alignment horizontal="right" vertical="center" wrapText="1"/>
    </xf>
    <xf numFmtId="164" fontId="0" fillId="0" borderId="0" xfId="0" applyNumberFormat="1" applyAlignment="1">
      <alignment horizontal="right" vertical="center"/>
    </xf>
    <xf numFmtId="0" fontId="21" fillId="0" borderId="14" xfId="65" applyFont="1" applyFill="1" applyBorder="1" applyAlignment="1">
      <alignment horizontal="center" vertical="center" wrapText="1"/>
    </xf>
    <xf numFmtId="0" fontId="21" fillId="0" borderId="42" xfId="65" applyFont="1" applyFill="1" applyBorder="1" applyAlignment="1">
      <alignment horizontal="center" vertical="center" wrapText="1"/>
    </xf>
    <xf numFmtId="164" fontId="127" fillId="0" borderId="96" xfId="0" applyNumberFormat="1" applyFont="1" applyBorder="1" applyAlignment="1">
      <alignment horizontal="right" vertical="center" wrapText="1"/>
    </xf>
    <xf numFmtId="164" fontId="129" fillId="0" borderId="53" xfId="0" applyNumberFormat="1" applyFont="1" applyBorder="1" applyAlignment="1">
      <alignment horizontal="right" vertical="center" wrapText="1"/>
    </xf>
    <xf numFmtId="164" fontId="125" fillId="0" borderId="3" xfId="0" applyNumberFormat="1" applyFont="1" applyBorder="1" applyAlignment="1">
      <alignment horizontal="center" vertical="center"/>
    </xf>
    <xf numFmtId="0" fontId="63" fillId="0" borderId="0" xfId="0" applyFont="1"/>
    <xf numFmtId="164" fontId="0" fillId="0" borderId="0" xfId="0" applyNumberFormat="1"/>
    <xf numFmtId="164" fontId="0" fillId="0" borderId="42" xfId="0" applyNumberFormat="1" applyFont="1" applyBorder="1" applyAlignment="1">
      <alignment horizontal="right" vertical="center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0" fontId="21" fillId="0" borderId="86" xfId="51" applyFont="1" applyBorder="1" applyAlignment="1">
      <alignment horizontal="center" vertical="center"/>
    </xf>
    <xf numFmtId="0" fontId="21" fillId="0" borderId="61" xfId="51" applyFont="1" applyBorder="1" applyAlignment="1">
      <alignment horizontal="center" vertical="center"/>
    </xf>
    <xf numFmtId="0" fontId="17" fillId="0" borderId="103" xfId="51" applyFont="1" applyFill="1" applyBorder="1" applyAlignment="1">
      <alignment vertical="center" wrapText="1"/>
    </xf>
    <xf numFmtId="0" fontId="17" fillId="0" borderId="4" xfId="51" applyFont="1" applyFill="1" applyBorder="1" applyAlignment="1">
      <alignment horizontal="center" vertical="center" wrapText="1"/>
    </xf>
    <xf numFmtId="0" fontId="21" fillId="0" borderId="65" xfId="51" applyFont="1" applyFill="1" applyBorder="1" applyAlignment="1">
      <alignment horizontal="center" vertical="center"/>
    </xf>
    <xf numFmtId="0" fontId="21" fillId="0" borderId="66" xfId="51" applyFont="1" applyFill="1" applyBorder="1" applyAlignment="1">
      <alignment vertical="center"/>
    </xf>
    <xf numFmtId="0" fontId="21" fillId="0" borderId="66" xfId="51" applyFont="1" applyFill="1" applyBorder="1" applyAlignment="1">
      <alignment horizontal="center" vertical="center"/>
    </xf>
    <xf numFmtId="3" fontId="21" fillId="0" borderId="55" xfId="51" applyNumberFormat="1" applyFont="1" applyFill="1" applyBorder="1" applyAlignment="1">
      <alignment vertical="center"/>
    </xf>
    <xf numFmtId="0" fontId="21" fillId="0" borderId="7" xfId="51" applyFont="1" applyFill="1" applyBorder="1" applyAlignment="1">
      <alignment horizontal="center" vertical="center"/>
    </xf>
    <xf numFmtId="0" fontId="21" fillId="0" borderId="8" xfId="51" applyFont="1" applyFill="1" applyBorder="1" applyAlignment="1">
      <alignment vertical="center" wrapText="1"/>
    </xf>
    <xf numFmtId="0" fontId="21" fillId="0" borderId="8" xfId="51" applyFont="1" applyFill="1" applyBorder="1" applyAlignment="1">
      <alignment horizontal="center" vertical="center"/>
    </xf>
    <xf numFmtId="0" fontId="21" fillId="0" borderId="8" xfId="51" applyFont="1" applyFill="1" applyBorder="1" applyAlignment="1">
      <alignment vertical="center"/>
    </xf>
    <xf numFmtId="3" fontId="21" fillId="0" borderId="56" xfId="51" applyNumberFormat="1" applyFont="1" applyFill="1" applyBorder="1" applyAlignment="1">
      <alignment vertical="center"/>
    </xf>
    <xf numFmtId="164" fontId="17" fillId="0" borderId="0" xfId="178" applyNumberFormat="1" applyFont="1" applyFill="1"/>
    <xf numFmtId="0" fontId="61" fillId="0" borderId="2" xfId="178" applyFont="1" applyFill="1" applyBorder="1" applyAlignment="1">
      <alignment horizontal="center" vertical="center" wrapText="1"/>
    </xf>
    <xf numFmtId="0" fontId="61" fillId="0" borderId="3" xfId="178" applyFont="1" applyFill="1" applyBorder="1" applyAlignment="1">
      <alignment horizontal="center" vertical="center" wrapText="1"/>
    </xf>
    <xf numFmtId="164" fontId="102" fillId="0" borderId="13" xfId="48" applyNumberFormat="1" applyFont="1" applyBorder="1" applyAlignment="1">
      <alignment horizontal="center" vertical="center"/>
    </xf>
    <xf numFmtId="164" fontId="102" fillId="0" borderId="13" xfId="48" applyNumberFormat="1" applyFont="1" applyBorder="1" applyAlignment="1">
      <alignment horizontal="center" vertical="center" wrapText="1"/>
    </xf>
    <xf numFmtId="3" fontId="59" fillId="0" borderId="8" xfId="178" applyNumberFormat="1" applyFont="1" applyFill="1" applyBorder="1" applyAlignment="1">
      <alignment horizontal="right"/>
    </xf>
    <xf numFmtId="164" fontId="17" fillId="0" borderId="8" xfId="178" applyNumberFormat="1" applyFont="1" applyFill="1" applyBorder="1" applyAlignment="1">
      <alignment vertical="center"/>
    </xf>
    <xf numFmtId="3" fontId="59" fillId="0" borderId="5" xfId="178" applyNumberFormat="1" applyFont="1" applyFill="1" applyBorder="1" applyAlignment="1">
      <alignment horizontal="right"/>
    </xf>
    <xf numFmtId="164" fontId="17" fillId="0" borderId="5" xfId="178" applyNumberFormat="1" applyFont="1" applyFill="1" applyBorder="1" applyAlignment="1">
      <alignment vertical="center"/>
    </xf>
    <xf numFmtId="3" fontId="59" fillId="0" borderId="60" xfId="178" applyNumberFormat="1" applyFont="1" applyFill="1" applyBorder="1" applyAlignment="1">
      <alignment horizontal="right"/>
    </xf>
    <xf numFmtId="164" fontId="17" fillId="0" borderId="60" xfId="178" applyNumberFormat="1" applyFont="1" applyFill="1" applyBorder="1" applyAlignment="1">
      <alignment vertical="center"/>
    </xf>
    <xf numFmtId="3" fontId="61" fillId="0" borderId="90" xfId="178" applyNumberFormat="1" applyFont="1" applyFill="1" applyBorder="1" applyAlignment="1">
      <alignment horizontal="right"/>
    </xf>
    <xf numFmtId="164" fontId="21" fillId="0" borderId="0" xfId="178" applyNumberFormat="1" applyFont="1" applyFill="1" applyAlignment="1">
      <alignment vertical="center"/>
    </xf>
    <xf numFmtId="164" fontId="17" fillId="0" borderId="8" xfId="178" applyNumberFormat="1" applyFont="1" applyFill="1" applyBorder="1"/>
    <xf numFmtId="164" fontId="17" fillId="0" borderId="60" xfId="178" applyNumberFormat="1" applyFont="1" applyFill="1" applyBorder="1"/>
    <xf numFmtId="164" fontId="11" fillId="0" borderId="0" xfId="1" applyNumberFormat="1" applyFont="1" applyFill="1" applyBorder="1" applyAlignment="1" applyProtection="1">
      <alignment horizontal="left" vertical="center"/>
    </xf>
    <xf numFmtId="3" fontId="17" fillId="0" borderId="70" xfId="0" applyNumberFormat="1" applyFont="1" applyBorder="1" applyAlignment="1" applyProtection="1">
      <alignment horizontal="right" vertical="center" wrapText="1"/>
    </xf>
    <xf numFmtId="3" fontId="17" fillId="0" borderId="71" xfId="0" applyNumberFormat="1" applyFont="1" applyBorder="1" applyAlignment="1" applyProtection="1">
      <alignment horizontal="right" vertical="center" wrapText="1"/>
    </xf>
    <xf numFmtId="164" fontId="18" fillId="0" borderId="71" xfId="1" applyNumberFormat="1" applyFont="1" applyFill="1" applyBorder="1" applyAlignment="1" applyProtection="1">
      <alignment horizontal="right" vertical="center" wrapText="1"/>
    </xf>
    <xf numFmtId="164" fontId="16" fillId="0" borderId="71" xfId="1" applyNumberFormat="1" applyFont="1" applyFill="1" applyBorder="1" applyAlignment="1" applyProtection="1">
      <alignment horizontal="right" vertical="center" wrapText="1"/>
      <protection locked="0"/>
    </xf>
    <xf numFmtId="3" fontId="17" fillId="0" borderId="72" xfId="0" applyNumberFormat="1" applyFont="1" applyBorder="1" applyAlignment="1" applyProtection="1">
      <alignment horizontal="right" vertical="center" wrapText="1"/>
    </xf>
    <xf numFmtId="164" fontId="14" fillId="0" borderId="26" xfId="1" applyNumberFormat="1" applyFont="1" applyFill="1" applyBorder="1" applyAlignment="1" applyProtection="1">
      <alignment horizontal="right" vertical="center" wrapText="1"/>
    </xf>
    <xf numFmtId="3" fontId="17" fillId="0" borderId="70" xfId="0" applyNumberFormat="1" applyFont="1" applyBorder="1" applyAlignment="1" applyProtection="1">
      <alignment horizontal="center" vertical="center" wrapText="1"/>
    </xf>
    <xf numFmtId="164" fontId="16" fillId="0" borderId="71" xfId="1" applyNumberFormat="1" applyFont="1" applyFill="1" applyBorder="1" applyAlignment="1" applyProtection="1">
      <alignment vertical="center" wrapText="1"/>
      <protection locked="0"/>
    </xf>
    <xf numFmtId="3" fontId="17" fillId="0" borderId="71" xfId="0" applyNumberFormat="1" applyFont="1" applyBorder="1" applyAlignment="1" applyProtection="1">
      <alignment horizontal="center" vertical="center" wrapText="1"/>
    </xf>
    <xf numFmtId="3" fontId="17" fillId="0" borderId="72" xfId="0" applyNumberFormat="1" applyFont="1" applyBorder="1" applyAlignment="1" applyProtection="1">
      <alignment horizontal="center" vertical="center" wrapText="1"/>
    </xf>
    <xf numFmtId="164" fontId="18" fillId="0" borderId="26" xfId="1" applyNumberFormat="1" applyFont="1" applyFill="1" applyBorder="1" applyAlignment="1" applyProtection="1">
      <alignment vertical="center" wrapText="1"/>
    </xf>
    <xf numFmtId="3" fontId="16" fillId="0" borderId="109" xfId="1" applyNumberFormat="1" applyFont="1" applyFill="1" applyBorder="1" applyAlignment="1" applyProtection="1">
      <alignment horizontal="center" vertical="center" wrapText="1"/>
    </xf>
    <xf numFmtId="3" fontId="19" fillId="0" borderId="71" xfId="0" applyNumberFormat="1" applyFont="1" applyBorder="1" applyAlignment="1" applyProtection="1">
      <alignment horizontal="right" vertical="center" wrapText="1"/>
    </xf>
    <xf numFmtId="3" fontId="17" fillId="0" borderId="72" xfId="0" applyNumberFormat="1" applyFont="1" applyBorder="1" applyAlignment="1" applyProtection="1">
      <alignment horizontal="right" wrapText="1"/>
    </xf>
    <xf numFmtId="3" fontId="17" fillId="0" borderId="109" xfId="0" applyNumberFormat="1" applyFont="1" applyBorder="1" applyAlignment="1" applyProtection="1">
      <alignment horizontal="right" wrapText="1"/>
    </xf>
    <xf numFmtId="3" fontId="17" fillId="0" borderId="71" xfId="0" applyNumberFormat="1" applyFont="1" applyBorder="1" applyAlignment="1" applyProtection="1">
      <alignment horizontal="right" wrapText="1"/>
    </xf>
    <xf numFmtId="164" fontId="18" fillId="0" borderId="26" xfId="1" applyNumberFormat="1" applyFont="1" applyFill="1" applyBorder="1" applyAlignment="1" applyProtection="1">
      <alignment vertical="center" wrapText="1"/>
      <protection locked="0"/>
    </xf>
    <xf numFmtId="3" fontId="17" fillId="0" borderId="70" xfId="0" applyNumberFormat="1" applyFont="1" applyBorder="1" applyAlignment="1" applyProtection="1">
      <alignment horizontal="right" wrapText="1"/>
    </xf>
    <xf numFmtId="164" fontId="14" fillId="0" borderId="26" xfId="1" applyNumberFormat="1" applyFont="1" applyFill="1" applyBorder="1" applyAlignment="1" applyProtection="1">
      <alignment vertical="center" wrapText="1"/>
    </xf>
    <xf numFmtId="3" fontId="17" fillId="0" borderId="82" xfId="0" applyNumberFormat="1" applyFont="1" applyBorder="1" applyAlignment="1" applyProtection="1">
      <alignment horizontal="center" vertical="center" wrapText="1"/>
    </xf>
    <xf numFmtId="3" fontId="17" fillId="0" borderId="66" xfId="0" applyNumberFormat="1" applyFont="1" applyBorder="1" applyAlignment="1" applyProtection="1">
      <alignment horizontal="center" vertical="center" wrapText="1"/>
    </xf>
    <xf numFmtId="164" fontId="14" fillId="0" borderId="2" xfId="1" applyNumberFormat="1" applyFont="1" applyFill="1" applyBorder="1" applyAlignment="1" applyProtection="1">
      <alignment horizontal="right" vertical="center" wrapText="1"/>
    </xf>
    <xf numFmtId="3" fontId="17" fillId="0" borderId="51" xfId="0" applyNumberFormat="1" applyFont="1" applyBorder="1" applyAlignment="1" applyProtection="1">
      <alignment horizontal="center" vertical="center" wrapText="1"/>
    </xf>
    <xf numFmtId="164" fontId="18" fillId="0" borderId="82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71" xfId="1" applyNumberFormat="1" applyFont="1" applyFill="1" applyBorder="1" applyAlignment="1" applyProtection="1">
      <alignment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0" fontId="14" fillId="0" borderId="26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164" fontId="16" fillId="0" borderId="62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95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95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95" xfId="1" applyNumberFormat="1" applyFont="1" applyFill="1" applyBorder="1" applyAlignment="1" applyProtection="1">
      <alignment vertical="center" wrapText="1"/>
      <protection locked="0"/>
    </xf>
    <xf numFmtId="164" fontId="16" fillId="0" borderId="63" xfId="1" applyNumberFormat="1" applyFont="1" applyFill="1" applyBorder="1" applyAlignment="1" applyProtection="1">
      <alignment vertical="center" wrapText="1"/>
      <protection locked="0"/>
    </xf>
    <xf numFmtId="164" fontId="16" fillId="0" borderId="6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62" xfId="1" applyNumberFormat="1" applyFont="1" applyFill="1" applyBorder="1" applyAlignment="1" applyProtection="1">
      <alignment vertical="center" wrapText="1"/>
    </xf>
    <xf numFmtId="164" fontId="20" fillId="0" borderId="63" xfId="1" applyNumberFormat="1" applyFont="1" applyFill="1" applyBorder="1" applyAlignment="1" applyProtection="1">
      <alignment vertical="center" wrapText="1"/>
      <protection locked="0"/>
    </xf>
    <xf numFmtId="164" fontId="12" fillId="0" borderId="95" xfId="1" applyNumberFormat="1" applyFont="1" applyFill="1" applyBorder="1" applyAlignment="1" applyProtection="1">
      <alignment vertical="center" wrapText="1"/>
      <protection locked="0"/>
    </xf>
    <xf numFmtId="3" fontId="17" fillId="0" borderId="110" xfId="0" applyNumberFormat="1" applyFont="1" applyBorder="1" applyAlignment="1" applyProtection="1">
      <alignment horizontal="center" vertical="center" wrapText="1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6" fillId="0" borderId="64" xfId="1" applyNumberFormat="1" applyFont="1" applyFill="1" applyBorder="1" applyAlignment="1" applyProtection="1">
      <alignment vertical="center" wrapText="1"/>
      <protection locked="0"/>
    </xf>
    <xf numFmtId="164" fontId="12" fillId="0" borderId="95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64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110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95" xfId="1" applyNumberFormat="1" applyFont="1" applyFill="1" applyBorder="1" applyAlignment="1" applyProtection="1">
      <alignment vertical="center" wrapText="1"/>
    </xf>
    <xf numFmtId="164" fontId="16" fillId="0" borderId="63" xfId="1" applyNumberFormat="1" applyFont="1" applyFill="1" applyBorder="1" applyAlignment="1" applyProtection="1">
      <alignment vertical="center" wrapText="1"/>
    </xf>
    <xf numFmtId="164" fontId="12" fillId="0" borderId="64" xfId="1" applyNumberFormat="1" applyFont="1" applyFill="1" applyBorder="1" applyAlignment="1" applyProtection="1">
      <alignment vertical="center" wrapText="1"/>
      <protection locked="0"/>
    </xf>
    <xf numFmtId="3" fontId="16" fillId="0" borderId="8" xfId="1" applyNumberFormat="1" applyFont="1" applyFill="1" applyBorder="1" applyAlignment="1" applyProtection="1">
      <alignment horizontal="right" vertical="center" wrapText="1"/>
    </xf>
    <xf numFmtId="3" fontId="16" fillId="0" borderId="109" xfId="1" applyNumberFormat="1" applyFont="1" applyFill="1" applyBorder="1" applyAlignment="1" applyProtection="1">
      <alignment horizontal="right" vertical="center" wrapText="1"/>
    </xf>
    <xf numFmtId="3" fontId="16" fillId="0" borderId="5" xfId="1" applyNumberFormat="1" applyFont="1" applyFill="1" applyBorder="1" applyAlignment="1" applyProtection="1">
      <alignment horizontal="right" vertical="center" wrapText="1"/>
    </xf>
    <xf numFmtId="3" fontId="16" fillId="0" borderId="71" xfId="1" applyNumberFormat="1" applyFont="1" applyFill="1" applyBorder="1" applyAlignment="1" applyProtection="1">
      <alignment horizontal="right" vertical="center" wrapText="1"/>
    </xf>
    <xf numFmtId="164" fontId="16" fillId="0" borderId="5" xfId="1" applyNumberFormat="1" applyFont="1" applyFill="1" applyBorder="1" applyAlignment="1" applyProtection="1">
      <alignment horizontal="right" vertical="center" wrapText="1"/>
      <protection locked="0"/>
    </xf>
    <xf numFmtId="3" fontId="24" fillId="0" borderId="5" xfId="1" applyNumberFormat="1" applyFont="1" applyFill="1" applyBorder="1" applyAlignment="1" applyProtection="1">
      <alignment horizontal="right" vertical="center"/>
    </xf>
    <xf numFmtId="3" fontId="24" fillId="0" borderId="71" xfId="1" applyNumberFormat="1" applyFont="1" applyFill="1" applyBorder="1" applyAlignment="1" applyProtection="1">
      <alignment horizontal="right" vertical="center"/>
    </xf>
    <xf numFmtId="3" fontId="24" fillId="0" borderId="5" xfId="1" applyNumberFormat="1" applyFont="1" applyFill="1" applyBorder="1" applyAlignment="1" applyProtection="1">
      <alignment horizontal="right" vertical="center" wrapText="1"/>
    </xf>
    <xf numFmtId="3" fontId="24" fillId="0" borderId="71" xfId="1" applyNumberFormat="1" applyFont="1" applyFill="1" applyBorder="1" applyAlignment="1" applyProtection="1">
      <alignment horizontal="right" vertical="center" wrapText="1"/>
    </xf>
    <xf numFmtId="3" fontId="24" fillId="0" borderId="60" xfId="1" applyNumberFormat="1" applyFont="1" applyFill="1" applyBorder="1" applyAlignment="1" applyProtection="1">
      <alignment horizontal="right" vertical="center" wrapText="1"/>
    </xf>
    <xf numFmtId="3" fontId="24" fillId="0" borderId="59" xfId="1" applyNumberFormat="1" applyFont="1" applyFill="1" applyBorder="1" applyAlignment="1" applyProtection="1">
      <alignment horizontal="right" vertical="center" wrapText="1"/>
    </xf>
    <xf numFmtId="3" fontId="18" fillId="0" borderId="26" xfId="1" applyNumberFormat="1" applyFont="1" applyFill="1" applyBorder="1" applyAlignment="1" applyProtection="1">
      <alignment horizontal="right" vertical="center" wrapText="1"/>
    </xf>
    <xf numFmtId="3" fontId="17" fillId="0" borderId="5" xfId="0" applyNumberFormat="1" applyFont="1" applyBorder="1" applyAlignment="1" applyProtection="1">
      <alignment horizontal="right" vertical="center" wrapText="1"/>
    </xf>
    <xf numFmtId="3" fontId="19" fillId="0" borderId="5" xfId="0" applyNumberFormat="1" applyFont="1" applyBorder="1" applyAlignment="1" applyProtection="1">
      <alignment horizontal="right" vertical="center" wrapText="1"/>
    </xf>
    <xf numFmtId="3" fontId="19" fillId="0" borderId="60" xfId="0" applyNumberFormat="1" applyFont="1" applyBorder="1" applyAlignment="1" applyProtection="1">
      <alignment horizontal="right" vertical="center" wrapText="1"/>
    </xf>
    <xf numFmtId="3" fontId="19" fillId="0" borderId="59" xfId="0" applyNumberFormat="1" applyFont="1" applyBorder="1" applyAlignment="1" applyProtection="1">
      <alignment horizontal="right" vertical="center" wrapText="1"/>
    </xf>
    <xf numFmtId="164" fontId="20" fillId="0" borderId="97" xfId="1" applyNumberFormat="1" applyFont="1" applyFill="1" applyBorder="1" applyAlignment="1" applyProtection="1">
      <alignment vertical="center" wrapText="1"/>
      <protection locked="0"/>
    </xf>
    <xf numFmtId="3" fontId="18" fillId="0" borderId="77" xfId="1" applyNumberFormat="1" applyFont="1" applyFill="1" applyBorder="1" applyAlignment="1" applyProtection="1">
      <alignment horizontal="right" vertical="center" wrapText="1"/>
    </xf>
    <xf numFmtId="3" fontId="0" fillId="0" borderId="8" xfId="1" applyNumberFormat="1" applyFont="1" applyFill="1" applyBorder="1" applyAlignment="1" applyProtection="1">
      <alignment horizontal="right" vertical="center" wrapText="1"/>
    </xf>
    <xf numFmtId="3" fontId="0" fillId="0" borderId="109" xfId="1" applyNumberFormat="1" applyFont="1" applyFill="1" applyBorder="1" applyAlignment="1" applyProtection="1">
      <alignment horizontal="right"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3" fontId="21" fillId="0" borderId="26" xfId="0" applyNumberFormat="1" applyFont="1" applyBorder="1" applyAlignment="1" applyProtection="1">
      <alignment vertical="center" wrapText="1"/>
    </xf>
    <xf numFmtId="164" fontId="12" fillId="0" borderId="0" xfId="1" applyNumberFormat="1" applyFont="1" applyFill="1" applyProtection="1"/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164" fontId="18" fillId="0" borderId="2" xfId="1" applyNumberFormat="1" applyFont="1" applyFill="1" applyBorder="1" applyAlignment="1" applyProtection="1">
      <alignment horizontal="center" vertical="center"/>
    </xf>
    <xf numFmtId="164" fontId="18" fillId="0" borderId="79" xfId="1" applyNumberFormat="1" applyFont="1" applyFill="1" applyBorder="1" applyAlignment="1" applyProtection="1">
      <alignment horizontal="center" vertical="center" wrapText="1"/>
    </xf>
    <xf numFmtId="164" fontId="18" fillId="0" borderId="13" xfId="1" applyNumberFormat="1" applyFont="1" applyFill="1" applyBorder="1" applyAlignment="1" applyProtection="1">
      <alignment horizontal="center"/>
    </xf>
    <xf numFmtId="49" fontId="16" fillId="0" borderId="69" xfId="1" applyNumberFormat="1" applyFont="1" applyFill="1" applyBorder="1" applyAlignment="1" applyProtection="1">
      <alignment horizontal="center" vertical="center" wrapText="1"/>
    </xf>
    <xf numFmtId="0" fontId="17" fillId="0" borderId="51" xfId="0" applyFont="1" applyBorder="1" applyAlignment="1" applyProtection="1">
      <alignment horizontal="left" vertical="center" wrapText="1"/>
    </xf>
    <xf numFmtId="0" fontId="17" fillId="0" borderId="51" xfId="0" applyFont="1" applyBorder="1" applyAlignment="1" applyProtection="1">
      <alignment horizontal="center" vertical="center" wrapText="1"/>
    </xf>
    <xf numFmtId="49" fontId="16" fillId="0" borderId="4" xfId="1" applyNumberFormat="1" applyFont="1" applyFill="1" applyBorder="1" applyAlignment="1" applyProtection="1">
      <alignment horizontal="center" vertical="center" wrapText="1"/>
    </xf>
    <xf numFmtId="0" fontId="17" fillId="0" borderId="5" xfId="0" applyFont="1" applyBorder="1" applyAlignment="1" applyProtection="1">
      <alignment horizontal="left" vertical="center" wrapText="1"/>
    </xf>
    <xf numFmtId="0" fontId="17" fillId="0" borderId="5" xfId="0" applyFont="1" applyBorder="1" applyAlignment="1" applyProtection="1">
      <alignment horizontal="center" vertical="center" wrapText="1"/>
    </xf>
    <xf numFmtId="49" fontId="18" fillId="0" borderId="69" xfId="1" applyNumberFormat="1" applyFont="1" applyFill="1" applyBorder="1" applyAlignment="1" applyProtection="1">
      <alignment horizontal="center" vertical="center" wrapText="1"/>
    </xf>
    <xf numFmtId="0" fontId="18" fillId="0" borderId="5" xfId="1" applyFont="1" applyFill="1" applyBorder="1" applyAlignment="1" applyProtection="1">
      <alignment horizontal="left" vertical="center" wrapText="1"/>
    </xf>
    <xf numFmtId="0" fontId="18" fillId="0" borderId="5" xfId="1" applyFont="1" applyFill="1" applyBorder="1" applyAlignment="1" applyProtection="1">
      <alignment horizontal="center" vertical="center" wrapText="1"/>
    </xf>
    <xf numFmtId="0" fontId="19" fillId="0" borderId="5" xfId="0" applyFont="1" applyBorder="1" applyAlignment="1" applyProtection="1">
      <alignment horizontal="left" vertical="center" wrapText="1"/>
    </xf>
    <xf numFmtId="0" fontId="19" fillId="0" borderId="5" xfId="0" applyFont="1" applyBorder="1" applyAlignment="1" applyProtection="1">
      <alignment horizontal="left" vertical="center" wrapText="1" indent="6"/>
    </xf>
    <xf numFmtId="49" fontId="16" fillId="0" borderId="65" xfId="1" applyNumberFormat="1" applyFont="1" applyFill="1" applyBorder="1" applyAlignment="1" applyProtection="1">
      <alignment horizontal="center" vertical="center" wrapText="1"/>
    </xf>
    <xf numFmtId="0" fontId="17" fillId="0" borderId="66" xfId="0" applyFont="1" applyBorder="1" applyAlignment="1" applyProtection="1">
      <alignment horizontal="center" vertical="center" wrapText="1"/>
    </xf>
    <xf numFmtId="49" fontId="18" fillId="0" borderId="1" xfId="1" applyNumberFormat="1" applyFont="1" applyFill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17" fillId="0" borderId="51" xfId="0" applyFont="1" applyBorder="1" applyAlignment="1" applyProtection="1">
      <alignment horizontal="left" wrapText="1"/>
    </xf>
    <xf numFmtId="0" fontId="17" fillId="0" borderId="5" xfId="0" applyFont="1" applyBorder="1" applyAlignment="1" applyProtection="1">
      <alignment horizontal="left" wrapText="1"/>
    </xf>
    <xf numFmtId="0" fontId="19" fillId="0" borderId="5" xfId="0" applyFont="1" applyBorder="1" applyAlignment="1" applyProtection="1">
      <alignment horizontal="left" vertical="center" wrapText="1" indent="7"/>
    </xf>
    <xf numFmtId="49" fontId="16" fillId="0" borderId="9" xfId="1" applyNumberFormat="1" applyFont="1" applyFill="1" applyBorder="1" applyAlignment="1" applyProtection="1">
      <alignment horizontal="center" vertical="center" wrapText="1"/>
    </xf>
    <xf numFmtId="0" fontId="19" fillId="0" borderId="66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16" fontId="19" fillId="0" borderId="5" xfId="2" applyNumberFormat="1" applyFont="1" applyFill="1" applyBorder="1" applyAlignment="1">
      <alignment horizontal="left" vertical="center" indent="5"/>
    </xf>
    <xf numFmtId="0" fontId="19" fillId="0" borderId="5" xfId="0" applyFont="1" applyBorder="1" applyAlignment="1" applyProtection="1">
      <alignment horizontal="center" vertical="center" wrapText="1"/>
    </xf>
    <xf numFmtId="0" fontId="19" fillId="0" borderId="5" xfId="2" applyFont="1" applyFill="1" applyBorder="1" applyAlignment="1">
      <alignment horizontal="left" vertical="center" indent="5"/>
    </xf>
    <xf numFmtId="0" fontId="17" fillId="0" borderId="5" xfId="2" applyFont="1" applyFill="1" applyBorder="1" applyAlignment="1">
      <alignment horizontal="left"/>
    </xf>
    <xf numFmtId="0" fontId="19" fillId="0" borderId="5" xfId="2" applyFont="1" applyFill="1" applyBorder="1" applyAlignment="1">
      <alignment horizontal="left" indent="5"/>
    </xf>
    <xf numFmtId="0" fontId="17" fillId="0" borderId="5" xfId="2" applyFont="1" applyFill="1" applyBorder="1" applyAlignment="1">
      <alignment horizontal="left" wrapText="1"/>
    </xf>
    <xf numFmtId="0" fontId="17" fillId="0" borderId="66" xfId="0" applyFont="1" applyBorder="1" applyAlignment="1" applyProtection="1">
      <alignment horizontal="left" wrapText="1"/>
    </xf>
    <xf numFmtId="0" fontId="17" fillId="0" borderId="66" xfId="0" applyFont="1" applyBorder="1" applyAlignment="1" applyProtection="1">
      <alignment horizontal="center" wrapText="1"/>
    </xf>
    <xf numFmtId="0" fontId="17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center" wrapText="1"/>
    </xf>
    <xf numFmtId="0" fontId="17" fillId="0" borderId="5" xfId="0" applyFont="1" applyBorder="1" applyAlignment="1" applyProtection="1">
      <alignment horizontal="center" wrapText="1"/>
    </xf>
    <xf numFmtId="0" fontId="17" fillId="0" borderId="66" xfId="0" applyFont="1" applyBorder="1" applyAlignment="1" applyProtection="1">
      <alignment horizontal="left" vertical="center" wrapText="1"/>
    </xf>
    <xf numFmtId="0" fontId="14" fillId="0" borderId="2" xfId="1" applyFont="1" applyFill="1" applyBorder="1" applyAlignment="1" applyProtection="1">
      <alignment horizontal="left" vertical="center" wrapText="1"/>
    </xf>
    <xf numFmtId="0" fontId="17" fillId="0" borderId="51" xfId="0" applyFont="1" applyBorder="1" applyAlignment="1" applyProtection="1">
      <alignment horizontal="center" wrapText="1"/>
    </xf>
    <xf numFmtId="0" fontId="17" fillId="0" borderId="2" xfId="0" applyFont="1" applyBorder="1" applyAlignment="1" applyProtection="1">
      <alignment horizont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2" xfId="0" applyFont="1" applyBorder="1" applyAlignment="1" applyProtection="1">
      <alignment horizontal="center" vertical="center" wrapText="1"/>
    </xf>
    <xf numFmtId="0" fontId="17" fillId="0" borderId="60" xfId="0" applyFont="1" applyBorder="1" applyAlignment="1" applyProtection="1">
      <alignment horizontal="center" vertical="center" wrapText="1"/>
    </xf>
    <xf numFmtId="0" fontId="21" fillId="0" borderId="82" xfId="0" applyFont="1" applyBorder="1" applyAlignment="1" applyProtection="1">
      <alignment horizontal="left" vertical="center" wrapText="1"/>
    </xf>
    <xf numFmtId="0" fontId="21" fillId="0" borderId="82" xfId="0" applyFont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0" fontId="19" fillId="0" borderId="5" xfId="0" applyFont="1" applyBorder="1" applyAlignment="1" applyProtection="1">
      <alignment horizontal="left" wrapText="1" indent="5"/>
    </xf>
    <xf numFmtId="0" fontId="19" fillId="0" borderId="66" xfId="0" applyFont="1" applyBorder="1" applyAlignment="1" applyProtection="1">
      <alignment horizontal="left" vertical="center" wrapText="1" indent="5"/>
    </xf>
    <xf numFmtId="0" fontId="21" fillId="0" borderId="2" xfId="0" applyFont="1" applyBorder="1" applyAlignment="1" applyProtection="1">
      <alignment vertical="center" wrapText="1"/>
    </xf>
    <xf numFmtId="49" fontId="16" fillId="0" borderId="7" xfId="1" applyNumberFormat="1" applyFont="1" applyFill="1" applyBorder="1" applyAlignment="1" applyProtection="1">
      <alignment horizontal="left" vertical="center" wrapText="1" indent="1"/>
    </xf>
    <xf numFmtId="0" fontId="16" fillId="0" borderId="5" xfId="1" applyFont="1" applyFill="1" applyBorder="1" applyAlignment="1" applyProtection="1">
      <alignment horizontal="left" vertical="center" wrapText="1"/>
    </xf>
    <xf numFmtId="0" fontId="16" fillId="0" borderId="5" xfId="1" applyFont="1" applyFill="1" applyBorder="1" applyAlignment="1" applyProtection="1">
      <alignment horizontal="center" vertical="center" wrapText="1"/>
    </xf>
    <xf numFmtId="0" fontId="24" fillId="0" borderId="5" xfId="1" applyFont="1" applyFill="1" applyBorder="1" applyAlignment="1" applyProtection="1">
      <alignment horizontal="left" vertical="center" wrapText="1" indent="5"/>
    </xf>
    <xf numFmtId="0" fontId="24" fillId="0" borderId="5" xfId="1" applyFont="1" applyFill="1" applyBorder="1" applyAlignment="1" applyProtection="1">
      <alignment horizontal="center" vertical="center"/>
    </xf>
    <xf numFmtId="0" fontId="24" fillId="0" borderId="5" xfId="1" applyFont="1" applyFill="1" applyBorder="1" applyAlignment="1" applyProtection="1">
      <alignment horizontal="left" indent="5"/>
    </xf>
    <xf numFmtId="0" fontId="24" fillId="0" borderId="5" xfId="1" applyFont="1" applyFill="1" applyBorder="1" applyAlignment="1" applyProtection="1">
      <alignment horizontal="center" vertical="center" wrapText="1"/>
    </xf>
    <xf numFmtId="49" fontId="16" fillId="0" borderId="58" xfId="1" applyNumberFormat="1" applyFont="1" applyFill="1" applyBorder="1" applyAlignment="1" applyProtection="1">
      <alignment horizontal="left" vertical="center" wrapText="1" indent="1"/>
    </xf>
    <xf numFmtId="0" fontId="24" fillId="0" borderId="60" xfId="1" applyFont="1" applyFill="1" applyBorder="1" applyAlignment="1" applyProtection="1">
      <alignment horizontal="left" vertical="center" wrapText="1" indent="11"/>
    </xf>
    <xf numFmtId="0" fontId="24" fillId="0" borderId="60" xfId="1" applyFont="1" applyFill="1" applyBorder="1" applyAlignment="1" applyProtection="1">
      <alignment horizontal="center" vertical="center" wrapText="1"/>
    </xf>
    <xf numFmtId="49" fontId="18" fillId="0" borderId="1" xfId="1" applyNumberFormat="1" applyFont="1" applyFill="1" applyBorder="1" applyAlignment="1" applyProtection="1">
      <alignment horizontal="left" vertical="center" wrapText="1" indent="1"/>
    </xf>
    <xf numFmtId="0" fontId="18" fillId="0" borderId="2" xfId="1" applyFont="1" applyFill="1" applyBorder="1" applyAlignment="1" applyProtection="1">
      <alignment vertical="center" wrapText="1"/>
    </xf>
    <xf numFmtId="0" fontId="20" fillId="0" borderId="5" xfId="1" applyFont="1" applyFill="1" applyBorder="1" applyAlignment="1" applyProtection="1">
      <alignment horizontal="left" vertical="center" wrapText="1"/>
    </xf>
    <xf numFmtId="0" fontId="20" fillId="0" borderId="5" xfId="1" applyFont="1" applyFill="1" applyBorder="1" applyAlignment="1" applyProtection="1">
      <alignment horizontal="left" vertical="center" wrapText="1" indent="5"/>
    </xf>
    <xf numFmtId="0" fontId="20" fillId="0" borderId="60" xfId="1" applyFont="1" applyFill="1" applyBorder="1" applyAlignment="1" applyProtection="1">
      <alignment horizontal="left" vertical="center" wrapText="1" indent="5"/>
    </xf>
    <xf numFmtId="0" fontId="19" fillId="0" borderId="60" xfId="0" applyFont="1" applyBorder="1" applyAlignment="1" applyProtection="1">
      <alignment horizontal="center" vertical="center" wrapText="1"/>
    </xf>
    <xf numFmtId="0" fontId="0" fillId="0" borderId="8" xfId="1" applyFont="1" applyFill="1" applyBorder="1" applyAlignment="1" applyProtection="1">
      <alignment horizontal="left" vertical="center" wrapText="1"/>
    </xf>
    <xf numFmtId="0" fontId="0" fillId="0" borderId="8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/>
    </xf>
    <xf numFmtId="164" fontId="18" fillId="0" borderId="26" xfId="1" applyNumberFormat="1" applyFont="1" applyFill="1" applyBorder="1" applyAlignment="1" applyProtection="1">
      <alignment horizontal="center" vertical="center"/>
    </xf>
    <xf numFmtId="164" fontId="18" fillId="0" borderId="78" xfId="1" applyNumberFormat="1" applyFont="1" applyFill="1" applyBorder="1" applyAlignment="1" applyProtection="1">
      <alignment horizontal="center"/>
    </xf>
    <xf numFmtId="164" fontId="14" fillId="0" borderId="78" xfId="1" applyNumberFormat="1" applyFont="1" applyFill="1" applyBorder="1" applyAlignment="1" applyProtection="1">
      <alignment horizontal="right" vertical="center" wrapText="1"/>
    </xf>
    <xf numFmtId="164" fontId="18" fillId="0" borderId="87" xfId="1" applyNumberFormat="1" applyFont="1" applyFill="1" applyBorder="1" applyAlignment="1" applyProtection="1">
      <alignment horizontal="center" vertical="center" wrapText="1"/>
    </xf>
    <xf numFmtId="164" fontId="12" fillId="0" borderId="62" xfId="1" applyNumberFormat="1" applyFont="1" applyFill="1" applyBorder="1" applyProtection="1"/>
    <xf numFmtId="164" fontId="12" fillId="0" borderId="63" xfId="1" applyNumberFormat="1" applyFont="1" applyFill="1" applyBorder="1" applyProtection="1"/>
    <xf numFmtId="164" fontId="0" fillId="0" borderId="63" xfId="1" applyNumberFormat="1" applyFont="1" applyFill="1" applyBorder="1" applyProtection="1"/>
    <xf numFmtId="164" fontId="12" fillId="0" borderId="64" xfId="1" applyNumberFormat="1" applyFont="1" applyFill="1" applyBorder="1" applyProtection="1"/>
    <xf numFmtId="164" fontId="12" fillId="0" borderId="95" xfId="1" applyNumberFormat="1" applyFont="1" applyFill="1" applyBorder="1" applyProtection="1"/>
    <xf numFmtId="0" fontId="92" fillId="0" borderId="0" xfId="0" applyFont="1"/>
    <xf numFmtId="168" fontId="61" fillId="0" borderId="6" xfId="0" applyNumberFormat="1" applyFont="1" applyBorder="1" applyAlignment="1">
      <alignment vertical="center"/>
    </xf>
    <xf numFmtId="168" fontId="61" fillId="0" borderId="52" xfId="0" applyNumberFormat="1" applyFont="1" applyBorder="1" applyAlignment="1">
      <alignment vertical="center"/>
    </xf>
    <xf numFmtId="0" fontId="14" fillId="0" borderId="13" xfId="1" applyFont="1" applyFill="1" applyBorder="1" applyAlignment="1" applyProtection="1">
      <alignment horizontal="center" vertical="center" wrapText="1"/>
    </xf>
    <xf numFmtId="164" fontId="11" fillId="0" borderId="0" xfId="1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164" fontId="18" fillId="0" borderId="87" xfId="1" applyNumberFormat="1" applyFont="1" applyFill="1" applyBorder="1" applyAlignment="1" applyProtection="1">
      <alignment horizontal="center" vertical="center"/>
    </xf>
    <xf numFmtId="164" fontId="18" fillId="0" borderId="13" xfId="1" applyNumberFormat="1" applyFont="1" applyFill="1" applyBorder="1" applyAlignment="1" applyProtection="1">
      <alignment horizontal="center" vertical="center"/>
    </xf>
    <xf numFmtId="164" fontId="16" fillId="0" borderId="68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63" xfId="1" applyNumberFormat="1" applyFont="1" applyFill="1" applyBorder="1" applyAlignment="1" applyProtection="1">
      <alignment horizontal="right" vertical="center" wrapText="1"/>
      <protection locked="0"/>
    </xf>
    <xf numFmtId="0" fontId="17" fillId="0" borderId="30" xfId="0" applyFont="1" applyBorder="1" applyAlignment="1" applyProtection="1">
      <alignment horizontal="center" vertical="center" wrapText="1"/>
    </xf>
    <xf numFmtId="3" fontId="17" fillId="0" borderId="111" xfId="0" applyNumberFormat="1" applyFont="1" applyBorder="1" applyAlignment="1" applyProtection="1">
      <alignment horizontal="right" vertical="center" wrapText="1"/>
    </xf>
    <xf numFmtId="164" fontId="12" fillId="0" borderId="106" xfId="1" applyNumberFormat="1" applyFont="1" applyFill="1" applyBorder="1" applyAlignment="1" applyProtection="1">
      <alignment vertical="center" wrapText="1"/>
      <protection locked="0"/>
    </xf>
    <xf numFmtId="0" fontId="17" fillId="0" borderId="30" xfId="0" applyFont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horizontal="right" vertical="center"/>
    </xf>
    <xf numFmtId="164" fontId="16" fillId="0" borderId="95" xfId="1" applyNumberFormat="1" applyFont="1" applyFill="1" applyBorder="1" applyAlignment="1" applyProtection="1">
      <alignment horizontal="right" vertical="center"/>
    </xf>
    <xf numFmtId="164" fontId="12" fillId="0" borderId="95" xfId="1" applyNumberFormat="1" applyFont="1" applyFill="1" applyBorder="1" applyAlignment="1" applyProtection="1">
      <alignment horizontal="right" vertical="center"/>
    </xf>
    <xf numFmtId="164" fontId="16" fillId="0" borderId="63" xfId="1" applyNumberFormat="1" applyFont="1" applyFill="1" applyBorder="1" applyAlignment="1" applyProtection="1">
      <alignment horizontal="right" vertical="center"/>
    </xf>
    <xf numFmtId="164" fontId="12" fillId="0" borderId="63" xfId="1" applyNumberFormat="1" applyFont="1" applyFill="1" applyBorder="1" applyAlignment="1" applyProtection="1">
      <alignment horizontal="right" vertical="center"/>
    </xf>
    <xf numFmtId="164" fontId="18" fillId="0" borderId="53" xfId="1" applyNumberFormat="1" applyFont="1" applyFill="1" applyBorder="1" applyAlignment="1" applyProtection="1">
      <alignment horizontal="right" vertical="center"/>
    </xf>
    <xf numFmtId="164" fontId="18" fillId="0" borderId="63" xfId="1" applyNumberFormat="1" applyFont="1" applyFill="1" applyBorder="1" applyAlignment="1" applyProtection="1">
      <alignment horizontal="right" vertical="center"/>
    </xf>
    <xf numFmtId="164" fontId="16" fillId="0" borderId="53" xfId="1" applyNumberFormat="1" applyFont="1" applyFill="1" applyBorder="1" applyAlignment="1" applyProtection="1">
      <alignment horizontal="right" vertical="center"/>
    </xf>
    <xf numFmtId="164" fontId="16" fillId="0" borderId="64" xfId="1" applyNumberFormat="1" applyFont="1" applyFill="1" applyBorder="1" applyAlignment="1" applyProtection="1">
      <alignment horizontal="right" vertical="center"/>
    </xf>
    <xf numFmtId="164" fontId="12" fillId="0" borderId="64" xfId="1" applyNumberFormat="1" applyFont="1" applyFill="1" applyBorder="1" applyAlignment="1" applyProtection="1">
      <alignment horizontal="right" vertical="center"/>
    </xf>
    <xf numFmtId="164" fontId="16" fillId="0" borderId="50" xfId="1" applyNumberFormat="1" applyFont="1" applyFill="1" applyBorder="1" applyAlignment="1" applyProtection="1">
      <alignment horizontal="right" vertical="center"/>
    </xf>
    <xf numFmtId="164" fontId="16" fillId="0" borderId="54" xfId="1" applyNumberFormat="1" applyFont="1" applyFill="1" applyBorder="1" applyAlignment="1" applyProtection="1">
      <alignment horizontal="right" vertical="center"/>
    </xf>
    <xf numFmtId="164" fontId="18" fillId="0" borderId="78" xfId="1" applyNumberFormat="1" applyFont="1" applyFill="1" applyBorder="1" applyAlignment="1" applyProtection="1">
      <alignment horizontal="right" vertical="center" wrapText="1"/>
    </xf>
    <xf numFmtId="164" fontId="12" fillId="0" borderId="107" xfId="1" applyNumberFormat="1" applyFont="1" applyFill="1" applyBorder="1" applyAlignment="1" applyProtection="1">
      <alignment horizontal="right" vertical="center"/>
    </xf>
    <xf numFmtId="164" fontId="0" fillId="0" borderId="107" xfId="1" applyNumberFormat="1" applyFont="1" applyFill="1" applyBorder="1" applyAlignment="1" applyProtection="1">
      <alignment horizontal="right" vertical="center"/>
    </xf>
    <xf numFmtId="164" fontId="16" fillId="0" borderId="78" xfId="1" applyNumberFormat="1" applyFont="1" applyFill="1" applyBorder="1" applyAlignment="1" applyProtection="1">
      <alignment horizontal="right" vertical="center"/>
    </xf>
    <xf numFmtId="164" fontId="16" fillId="0" borderId="13" xfId="1" applyNumberFormat="1" applyFont="1" applyFill="1" applyBorder="1" applyAlignment="1" applyProtection="1">
      <alignment horizontal="right" vertical="center"/>
    </xf>
    <xf numFmtId="164" fontId="18" fillId="0" borderId="7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78" xfId="1" applyNumberFormat="1" applyFont="1" applyFill="1" applyBorder="1" applyAlignment="1" applyProtection="1">
      <alignment horizontal="right" vertical="center"/>
    </xf>
    <xf numFmtId="164" fontId="16" fillId="0" borderId="84" xfId="1" applyNumberFormat="1" applyFont="1" applyFill="1" applyBorder="1" applyAlignment="1" applyProtection="1">
      <alignment horizontal="right" vertical="center"/>
    </xf>
    <xf numFmtId="164" fontId="16" fillId="0" borderId="106" xfId="1" applyNumberFormat="1" applyFont="1" applyFill="1" applyBorder="1" applyAlignment="1" applyProtection="1">
      <alignment horizontal="right" vertical="center"/>
    </xf>
    <xf numFmtId="164" fontId="12" fillId="0" borderId="106" xfId="1" applyNumberFormat="1" applyFont="1" applyFill="1" applyBorder="1" applyAlignment="1" applyProtection="1">
      <alignment horizontal="right" vertical="center"/>
    </xf>
    <xf numFmtId="10" fontId="24" fillId="0" borderId="0" xfId="0" applyNumberFormat="1" applyFont="1" applyFill="1" applyBorder="1" applyAlignment="1" applyProtection="1">
      <alignment horizontal="right" vertical="center"/>
    </xf>
    <xf numFmtId="10" fontId="18" fillId="0" borderId="87" xfId="1" applyNumberFormat="1" applyFont="1" applyFill="1" applyBorder="1" applyAlignment="1" applyProtection="1">
      <alignment horizontal="center" vertical="center"/>
    </xf>
    <xf numFmtId="10" fontId="8" fillId="0" borderId="0" xfId="1" applyNumberFormat="1" applyFill="1" applyAlignment="1" applyProtection="1">
      <alignment horizontal="right" vertical="center"/>
    </xf>
    <xf numFmtId="10" fontId="29" fillId="0" borderId="13" xfId="1" applyNumberFormat="1" applyFont="1" applyFill="1" applyBorder="1" applyAlignment="1" applyProtection="1">
      <alignment horizontal="right" vertical="center"/>
    </xf>
    <xf numFmtId="10" fontId="16" fillId="0" borderId="95" xfId="1" applyNumberFormat="1" applyFont="1" applyFill="1" applyBorder="1" applyAlignment="1" applyProtection="1">
      <alignment horizontal="right" vertical="center"/>
    </xf>
    <xf numFmtId="10" fontId="16" fillId="0" borderId="106" xfId="1" applyNumberFormat="1" applyFont="1" applyFill="1" applyBorder="1" applyAlignment="1" applyProtection="1">
      <alignment horizontal="right" vertical="center"/>
    </xf>
    <xf numFmtId="10" fontId="16" fillId="0" borderId="13" xfId="1" applyNumberFormat="1" applyFont="1" applyFill="1" applyBorder="1" applyAlignment="1" applyProtection="1">
      <alignment horizontal="right" vertical="center"/>
    </xf>
    <xf numFmtId="10" fontId="16" fillId="0" borderId="63" xfId="1" applyNumberFormat="1" applyFont="1" applyFill="1" applyBorder="1" applyAlignment="1" applyProtection="1">
      <alignment horizontal="right" vertical="center"/>
    </xf>
    <xf numFmtId="10" fontId="16" fillId="0" borderId="64" xfId="1" applyNumberFormat="1" applyFont="1" applyFill="1" applyBorder="1" applyAlignment="1" applyProtection="1">
      <alignment horizontal="right" vertical="center"/>
    </xf>
    <xf numFmtId="10" fontId="18" fillId="0" borderId="13" xfId="1" applyNumberFormat="1" applyFont="1" applyFill="1" applyBorder="1" applyAlignment="1" applyProtection="1">
      <alignment horizontal="right" vertical="center"/>
    </xf>
    <xf numFmtId="10" fontId="12" fillId="0" borderId="62" xfId="1" applyNumberFormat="1" applyFont="1" applyFill="1" applyBorder="1" applyAlignment="1" applyProtection="1">
      <alignment horizontal="right" vertical="center"/>
    </xf>
    <xf numFmtId="10" fontId="12" fillId="0" borderId="63" xfId="1" applyNumberFormat="1" applyFont="1" applyFill="1" applyBorder="1" applyAlignment="1" applyProtection="1">
      <alignment horizontal="right" vertical="center"/>
    </xf>
    <xf numFmtId="10" fontId="12" fillId="0" borderId="64" xfId="1" applyNumberFormat="1" applyFont="1" applyFill="1" applyBorder="1" applyAlignment="1" applyProtection="1">
      <alignment horizontal="right" vertical="center"/>
    </xf>
    <xf numFmtId="10" fontId="12" fillId="0" borderId="95" xfId="1" applyNumberFormat="1" applyFont="1" applyFill="1" applyBorder="1" applyAlignment="1" applyProtection="1">
      <alignment horizontal="right" vertical="center"/>
    </xf>
    <xf numFmtId="10" fontId="12" fillId="0" borderId="0" xfId="1" applyNumberFormat="1" applyFont="1" applyFill="1" applyAlignment="1" applyProtection="1">
      <alignment horizontal="right" vertical="center"/>
    </xf>
    <xf numFmtId="164" fontId="18" fillId="0" borderId="78" xfId="1" applyNumberFormat="1" applyFont="1" applyFill="1" applyBorder="1" applyAlignment="1" applyProtection="1">
      <alignment horizontal="right" vertical="center"/>
    </xf>
    <xf numFmtId="164" fontId="18" fillId="0" borderId="13" xfId="1" applyNumberFormat="1" applyFont="1" applyFill="1" applyBorder="1" applyAlignment="1" applyProtection="1">
      <alignment horizontal="right" vertical="center"/>
    </xf>
    <xf numFmtId="10" fontId="18" fillId="0" borderId="95" xfId="1" applyNumberFormat="1" applyFont="1" applyFill="1" applyBorder="1" applyAlignment="1" applyProtection="1">
      <alignment horizontal="right" vertical="center"/>
    </xf>
    <xf numFmtId="0" fontId="102" fillId="0" borderId="13" xfId="173" applyFont="1" applyBorder="1" applyAlignment="1">
      <alignment horizontal="center" vertical="center" wrapText="1"/>
    </xf>
    <xf numFmtId="0" fontId="62" fillId="0" borderId="95" xfId="173" applyFont="1" applyBorder="1"/>
    <xf numFmtId="3" fontId="62" fillId="0" borderId="64" xfId="173" applyNumberFormat="1" applyFont="1" applyBorder="1"/>
    <xf numFmtId="0" fontId="62" fillId="0" borderId="4" xfId="173" applyFont="1" applyBorder="1" applyAlignment="1">
      <alignment horizontal="center" vertical="center"/>
    </xf>
    <xf numFmtId="0" fontId="62" fillId="0" borderId="5" xfId="173" applyFont="1" applyBorder="1" applyAlignment="1">
      <alignment horizontal="left" vertical="center" wrapText="1"/>
    </xf>
    <xf numFmtId="3" fontId="62" fillId="0" borderId="6" xfId="173" applyNumberFormat="1" applyFont="1" applyFill="1" applyBorder="1" applyAlignment="1">
      <alignment vertical="center"/>
    </xf>
    <xf numFmtId="0" fontId="62" fillId="0" borderId="66" xfId="173" applyFont="1" applyBorder="1" applyAlignment="1">
      <alignment horizontal="left" vertical="center" wrapText="1"/>
    </xf>
    <xf numFmtId="3" fontId="62" fillId="0" borderId="55" xfId="173" applyNumberFormat="1" applyFont="1" applyFill="1" applyBorder="1" applyAlignment="1">
      <alignment vertical="center"/>
    </xf>
    <xf numFmtId="0" fontId="0" fillId="25" borderId="0" xfId="0" applyFill="1"/>
    <xf numFmtId="0" fontId="25" fillId="25" borderId="37" xfId="213" applyFont="1" applyFill="1" applyBorder="1" applyProtection="1"/>
    <xf numFmtId="0" fontId="12" fillId="25" borderId="0" xfId="213" applyFont="1" applyFill="1" applyBorder="1" applyAlignment="1" applyProtection="1"/>
    <xf numFmtId="0" fontId="12" fillId="25" borderId="38" xfId="213" applyFont="1" applyFill="1" applyBorder="1" applyAlignment="1" applyProtection="1"/>
    <xf numFmtId="164" fontId="21" fillId="25" borderId="37" xfId="160" applyNumberFormat="1" applyFont="1" applyFill="1" applyBorder="1" applyAlignment="1">
      <alignment horizontal="left" vertical="center"/>
    </xf>
    <xf numFmtId="164" fontId="21" fillId="25" borderId="0" xfId="160" applyNumberFormat="1" applyFont="1" applyFill="1" applyBorder="1" applyAlignment="1">
      <alignment horizontal="right" vertical="center" wrapText="1"/>
    </xf>
    <xf numFmtId="164" fontId="17" fillId="25" borderId="0" xfId="160" applyNumberFormat="1" applyFont="1" applyFill="1" applyBorder="1" applyAlignment="1">
      <alignment horizontal="left" vertical="center" wrapText="1"/>
    </xf>
    <xf numFmtId="164" fontId="50" fillId="25" borderId="38" xfId="160" applyNumberFormat="1" applyFont="1" applyFill="1" applyBorder="1" applyAlignment="1">
      <alignment vertical="center"/>
    </xf>
    <xf numFmtId="3" fontId="17" fillId="25" borderId="0" xfId="160" applyNumberFormat="1" applyFont="1" applyFill="1" applyBorder="1" applyAlignment="1">
      <alignment horizontal="right" vertical="center" wrapText="1"/>
    </xf>
    <xf numFmtId="10" fontId="17" fillId="25" borderId="0" xfId="160" applyNumberFormat="1" applyFont="1" applyFill="1" applyBorder="1" applyAlignment="1">
      <alignment horizontal="left" vertical="center"/>
    </xf>
    <xf numFmtId="0" fontId="17" fillId="25" borderId="0" xfId="160" applyNumberFormat="1" applyFont="1" applyFill="1" applyBorder="1" applyAlignment="1">
      <alignment horizontal="left" vertical="center"/>
    </xf>
    <xf numFmtId="164" fontId="17" fillId="25" borderId="39" xfId="160" applyNumberFormat="1" applyFont="1" applyFill="1" applyBorder="1" applyAlignment="1">
      <alignment vertical="center"/>
    </xf>
    <xf numFmtId="164" fontId="17" fillId="25" borderId="33" xfId="160" applyNumberFormat="1" applyFont="1" applyFill="1" applyBorder="1" applyAlignment="1">
      <alignment vertical="center"/>
    </xf>
    <xf numFmtId="3" fontId="93" fillId="25" borderId="40" xfId="76" applyNumberFormat="1" applyFont="1" applyFill="1" applyBorder="1" applyAlignment="1">
      <alignment horizontal="right" vertical="center"/>
    </xf>
    <xf numFmtId="164" fontId="21" fillId="25" borderId="41" xfId="160" applyNumberFormat="1" applyFont="1" applyFill="1" applyBorder="1" applyAlignment="1">
      <alignment horizontal="center" vertical="center"/>
    </xf>
    <xf numFmtId="164" fontId="21" fillId="25" borderId="42" xfId="160" applyNumberFormat="1" applyFont="1" applyFill="1" applyBorder="1" applyAlignment="1">
      <alignment horizontal="center" vertical="center" wrapText="1"/>
    </xf>
    <xf numFmtId="164" fontId="21" fillId="25" borderId="42" xfId="160" applyNumberFormat="1" applyFont="1" applyFill="1" applyBorder="1" applyAlignment="1">
      <alignment horizontal="center" vertical="center"/>
    </xf>
    <xf numFmtId="164" fontId="21" fillId="25" borderId="43" xfId="160" applyNumberFormat="1" applyFont="1" applyFill="1" applyBorder="1" applyAlignment="1">
      <alignment horizontal="center" vertical="center"/>
    </xf>
    <xf numFmtId="164" fontId="21" fillId="25" borderId="0" xfId="160" applyNumberFormat="1" applyFont="1" applyFill="1" applyBorder="1" applyAlignment="1">
      <alignment horizontal="center" vertical="center"/>
    </xf>
    <xf numFmtId="164" fontId="21" fillId="25" borderId="44" xfId="160" applyNumberFormat="1" applyFont="1" applyFill="1" applyBorder="1" applyAlignment="1">
      <alignment horizontal="center" vertical="center" wrapText="1"/>
    </xf>
    <xf numFmtId="164" fontId="21" fillId="25" borderId="13" xfId="160" applyNumberFormat="1" applyFont="1" applyFill="1" applyBorder="1" applyAlignment="1">
      <alignment horizontal="right" vertical="center"/>
    </xf>
    <xf numFmtId="164" fontId="21" fillId="25" borderId="45" xfId="160" applyNumberFormat="1" applyFont="1" applyFill="1" applyBorder="1" applyAlignment="1">
      <alignment horizontal="right" vertical="center"/>
    </xf>
    <xf numFmtId="164" fontId="17" fillId="25" borderId="44" xfId="160" applyNumberFormat="1" applyFont="1" applyFill="1" applyBorder="1" applyAlignment="1">
      <alignment vertical="center" wrapText="1"/>
    </xf>
    <xf numFmtId="164" fontId="17" fillId="25" borderId="13" xfId="160" applyNumberFormat="1" applyFont="1" applyFill="1" applyBorder="1" applyAlignment="1">
      <alignment vertical="center" wrapText="1"/>
    </xf>
    <xf numFmtId="164" fontId="17" fillId="25" borderId="44" xfId="160" applyNumberFormat="1" applyFont="1" applyFill="1" applyBorder="1" applyAlignment="1">
      <alignment horizontal="left" vertical="center" wrapText="1"/>
    </xf>
    <xf numFmtId="164" fontId="17" fillId="25" borderId="13" xfId="160" applyNumberFormat="1" applyFont="1" applyFill="1" applyBorder="1" applyAlignment="1">
      <alignment horizontal="right" vertical="center"/>
    </xf>
    <xf numFmtId="164" fontId="21" fillId="25" borderId="13" xfId="160" applyNumberFormat="1" applyFont="1" applyFill="1" applyBorder="1" applyAlignment="1">
      <alignment vertical="center" wrapText="1"/>
    </xf>
    <xf numFmtId="164" fontId="21" fillId="25" borderId="44" xfId="160" applyNumberFormat="1" applyFont="1" applyFill="1" applyBorder="1" applyAlignment="1">
      <alignment horizontal="left" vertical="center" wrapText="1"/>
    </xf>
    <xf numFmtId="164" fontId="17" fillId="25" borderId="13" xfId="160" applyNumberFormat="1" applyFont="1" applyFill="1" applyBorder="1" applyAlignment="1">
      <alignment horizontal="right" vertical="center" wrapText="1"/>
    </xf>
    <xf numFmtId="164" fontId="94" fillId="25" borderId="44" xfId="160" applyNumberFormat="1" applyFont="1" applyFill="1" applyBorder="1" applyAlignment="1">
      <alignment vertical="center" wrapText="1"/>
    </xf>
    <xf numFmtId="164" fontId="94" fillId="25" borderId="13" xfId="160" applyNumberFormat="1" applyFont="1" applyFill="1" applyBorder="1" applyAlignment="1">
      <alignment horizontal="right" vertical="center" wrapText="1"/>
    </xf>
    <xf numFmtId="164" fontId="94" fillId="25" borderId="46" xfId="160" applyNumberFormat="1" applyFont="1" applyFill="1" applyBorder="1" applyAlignment="1">
      <alignment vertical="center" wrapText="1"/>
    </xf>
    <xf numFmtId="164" fontId="94" fillId="25" borderId="47" xfId="160" applyNumberFormat="1" applyFont="1" applyFill="1" applyBorder="1" applyAlignment="1">
      <alignment horizontal="right" vertical="center" wrapText="1"/>
    </xf>
    <xf numFmtId="164" fontId="21" fillId="25" borderId="48" xfId="160" applyNumberFormat="1" applyFont="1" applyFill="1" applyBorder="1" applyAlignment="1">
      <alignment horizontal="right" vertical="center"/>
    </xf>
    <xf numFmtId="168" fontId="0" fillId="25" borderId="0" xfId="0" applyNumberFormat="1" applyFill="1"/>
    <xf numFmtId="3" fontId="91" fillId="25" borderId="0" xfId="0" applyNumberFormat="1" applyFont="1" applyFill="1" applyBorder="1" applyAlignment="1" applyProtection="1">
      <alignment vertical="center"/>
    </xf>
    <xf numFmtId="0" fontId="12" fillId="25" borderId="0" xfId="0" applyFont="1" applyFill="1" applyBorder="1"/>
    <xf numFmtId="0" fontId="12" fillId="25" borderId="0" xfId="0" applyFont="1" applyFill="1"/>
    <xf numFmtId="3" fontId="92" fillId="25" borderId="0" xfId="0" applyNumberFormat="1" applyFont="1" applyFill="1" applyBorder="1" applyAlignment="1" applyProtection="1">
      <alignment vertical="center"/>
    </xf>
    <xf numFmtId="0" fontId="0" fillId="25" borderId="0" xfId="0" applyFill="1" applyBorder="1"/>
    <xf numFmtId="164" fontId="21" fillId="25" borderId="32" xfId="160" applyNumberFormat="1" applyFont="1" applyFill="1" applyBorder="1" applyAlignment="1">
      <alignment horizontal="center" vertical="center"/>
    </xf>
    <xf numFmtId="164" fontId="21" fillId="25" borderId="78" xfId="160" applyNumberFormat="1" applyFont="1" applyFill="1" applyBorder="1" applyAlignment="1">
      <alignment horizontal="right" vertical="center"/>
    </xf>
    <xf numFmtId="164" fontId="17" fillId="25" borderId="78" xfId="160" applyNumberFormat="1" applyFont="1" applyFill="1" applyBorder="1" applyAlignment="1">
      <alignment vertical="center" wrapText="1"/>
    </xf>
    <xf numFmtId="164" fontId="17" fillId="25" borderId="45" xfId="160" applyNumberFormat="1" applyFont="1" applyFill="1" applyBorder="1" applyAlignment="1">
      <alignment vertical="center" wrapText="1"/>
    </xf>
    <xf numFmtId="164" fontId="17" fillId="25" borderId="78" xfId="160" applyNumberFormat="1" applyFont="1" applyFill="1" applyBorder="1" applyAlignment="1">
      <alignment horizontal="right" vertical="center"/>
    </xf>
    <xf numFmtId="164" fontId="17" fillId="25" borderId="45" xfId="160" applyNumberFormat="1" applyFont="1" applyFill="1" applyBorder="1" applyAlignment="1">
      <alignment horizontal="right" vertical="center"/>
    </xf>
    <xf numFmtId="164" fontId="21" fillId="25" borderId="45" xfId="160" applyNumberFormat="1" applyFont="1" applyFill="1" applyBorder="1" applyAlignment="1">
      <alignment vertical="center" wrapText="1"/>
    </xf>
    <xf numFmtId="164" fontId="17" fillId="25" borderId="78" xfId="160" applyNumberFormat="1" applyFont="1" applyFill="1" applyBorder="1" applyAlignment="1">
      <alignment horizontal="right" vertical="center" wrapText="1"/>
    </xf>
    <xf numFmtId="0" fontId="0" fillId="25" borderId="0" xfId="0" applyFill="1" applyBorder="1" applyAlignment="1"/>
    <xf numFmtId="164" fontId="94" fillId="25" borderId="78" xfId="160" applyNumberFormat="1" applyFont="1" applyFill="1" applyBorder="1" applyAlignment="1">
      <alignment horizontal="right" vertical="center" wrapText="1"/>
    </xf>
    <xf numFmtId="164" fontId="94" fillId="25" borderId="49" xfId="160" applyNumberFormat="1" applyFont="1" applyFill="1" applyBorder="1" applyAlignment="1">
      <alignment horizontal="right" vertical="center" wrapText="1"/>
    </xf>
    <xf numFmtId="164" fontId="21" fillId="25" borderId="48" xfId="160" applyNumberFormat="1" applyFont="1" applyFill="1" applyBorder="1" applyAlignment="1">
      <alignment vertical="center" wrapText="1"/>
    </xf>
    <xf numFmtId="164" fontId="94" fillId="25" borderId="0" xfId="160" applyNumberFormat="1" applyFont="1" applyFill="1" applyBorder="1" applyAlignment="1">
      <alignment horizontal="left" vertical="center" wrapText="1" indent="1"/>
    </xf>
    <xf numFmtId="164" fontId="94" fillId="25" borderId="0" xfId="160" applyNumberFormat="1" applyFont="1" applyFill="1" applyBorder="1" applyAlignment="1">
      <alignment horizontal="right" vertical="center" wrapText="1"/>
    </xf>
    <xf numFmtId="164" fontId="94" fillId="25" borderId="0" xfId="160" applyNumberFormat="1" applyFont="1" applyFill="1" applyBorder="1" applyAlignment="1">
      <alignment horizontal="right" vertical="center"/>
    </xf>
    <xf numFmtId="164" fontId="21" fillId="25" borderId="78" xfId="160" applyNumberFormat="1" applyFont="1" applyFill="1" applyBorder="1" applyAlignment="1">
      <alignment vertical="center" wrapText="1"/>
    </xf>
    <xf numFmtId="164" fontId="0" fillId="25" borderId="0" xfId="0" applyNumberFormat="1" applyFill="1"/>
    <xf numFmtId="164" fontId="94" fillId="25" borderId="45" xfId="160" applyNumberFormat="1" applyFont="1" applyFill="1" applyBorder="1" applyAlignment="1">
      <alignment horizontal="right" vertical="center" wrapText="1"/>
    </xf>
    <xf numFmtId="164" fontId="94" fillId="25" borderId="48" xfId="160" applyNumberFormat="1" applyFont="1" applyFill="1" applyBorder="1" applyAlignment="1">
      <alignment horizontal="right" vertical="center" wrapText="1"/>
    </xf>
    <xf numFmtId="49" fontId="0" fillId="25" borderId="0" xfId="0" applyNumberFormat="1" applyFill="1"/>
    <xf numFmtId="2" fontId="0" fillId="25" borderId="0" xfId="0" applyNumberFormat="1" applyFill="1"/>
    <xf numFmtId="164" fontId="94" fillId="25" borderId="48" xfId="160" applyNumberFormat="1" applyFont="1" applyFill="1" applyBorder="1" applyAlignment="1">
      <alignment horizontal="right" vertical="center"/>
    </xf>
    <xf numFmtId="164" fontId="94" fillId="25" borderId="92" xfId="160" applyNumberFormat="1" applyFont="1" applyFill="1" applyBorder="1" applyAlignment="1">
      <alignment vertical="center" wrapText="1"/>
    </xf>
    <xf numFmtId="164" fontId="94" fillId="25" borderId="87" xfId="160" applyNumberFormat="1" applyFont="1" applyFill="1" applyBorder="1" applyAlignment="1">
      <alignment horizontal="right" vertical="center" wrapText="1"/>
    </xf>
    <xf numFmtId="164" fontId="94" fillId="25" borderId="93" xfId="160" applyNumberFormat="1" applyFont="1" applyFill="1" applyBorder="1" applyAlignment="1">
      <alignment horizontal="right" vertical="center" wrapText="1"/>
    </xf>
    <xf numFmtId="46" fontId="0" fillId="25" borderId="0" xfId="0" applyNumberFormat="1" applyFill="1"/>
    <xf numFmtId="164" fontId="17" fillId="25" borderId="0" xfId="160" applyNumberFormat="1" applyFont="1" applyFill="1" applyBorder="1" applyAlignment="1">
      <alignment horizontal="right" vertical="center" wrapText="1"/>
    </xf>
    <xf numFmtId="0" fontId="67" fillId="0" borderId="0" xfId="48" applyFont="1"/>
    <xf numFmtId="164" fontId="62" fillId="0" borderId="0" xfId="48" applyNumberFormat="1" applyFont="1"/>
    <xf numFmtId="0" fontId="61" fillId="0" borderId="13" xfId="48" applyFont="1" applyBorder="1" applyAlignment="1">
      <alignment horizontal="center" vertical="center" wrapText="1"/>
    </xf>
    <xf numFmtId="166" fontId="61" fillId="0" borderId="13" xfId="35" applyNumberFormat="1" applyFont="1" applyBorder="1" applyAlignment="1">
      <alignment horizontal="center" vertical="center" wrapText="1"/>
    </xf>
    <xf numFmtId="0" fontId="59" fillId="0" borderId="62" xfId="48" applyFont="1" applyBorder="1" applyAlignment="1">
      <alignment horizontal="center" vertical="center"/>
    </xf>
    <xf numFmtId="164" fontId="59" fillId="0" borderId="8" xfId="35" applyNumberFormat="1" applyFont="1" applyFill="1" applyBorder="1" applyAlignment="1">
      <alignment vertical="center"/>
    </xf>
    <xf numFmtId="164" fontId="62" fillId="0" borderId="8" xfId="48" applyNumberFormat="1" applyFont="1" applyBorder="1" applyAlignment="1">
      <alignment vertical="center"/>
    </xf>
    <xf numFmtId="0" fontId="59" fillId="0" borderId="63" xfId="48" applyFont="1" applyBorder="1" applyAlignment="1">
      <alignment horizontal="center" vertical="center"/>
    </xf>
    <xf numFmtId="164" fontId="59" fillId="0" borderId="5" xfId="35" applyNumberFormat="1" applyFont="1" applyFill="1" applyBorder="1" applyAlignment="1">
      <alignment vertical="center"/>
    </xf>
    <xf numFmtId="164" fontId="62" fillId="0" borderId="5" xfId="48" applyNumberFormat="1" applyFont="1" applyBorder="1" applyAlignment="1">
      <alignment vertical="center"/>
    </xf>
    <xf numFmtId="164" fontId="68" fillId="0" borderId="5" xfId="35" applyNumberFormat="1" applyFont="1" applyFill="1" applyBorder="1" applyAlignment="1">
      <alignment vertical="center"/>
    </xf>
    <xf numFmtId="164" fontId="103" fillId="0" borderId="5" xfId="48" applyNumberFormat="1" applyFont="1" applyBorder="1" applyAlignment="1">
      <alignment vertical="center"/>
    </xf>
    <xf numFmtId="0" fontId="103" fillId="0" borderId="0" xfId="48" applyFont="1"/>
    <xf numFmtId="164" fontId="59" fillId="0" borderId="5" xfId="35" applyNumberFormat="1" applyFont="1" applyBorder="1" applyAlignment="1">
      <alignment vertical="center"/>
    </xf>
    <xf numFmtId="0" fontId="62" fillId="0" borderId="4" xfId="48" applyFont="1" applyBorder="1"/>
    <xf numFmtId="0" fontId="62" fillId="0" borderId="5" xfId="48" applyFont="1" applyBorder="1"/>
    <xf numFmtId="0" fontId="59" fillId="0" borderId="64" xfId="48" applyFont="1" applyBorder="1" applyAlignment="1">
      <alignment horizontal="center" vertical="center"/>
    </xf>
    <xf numFmtId="164" fontId="59" fillId="0" borderId="60" xfId="35" applyNumberFormat="1" applyFont="1" applyBorder="1" applyAlignment="1">
      <alignment vertical="center"/>
    </xf>
    <xf numFmtId="164" fontId="62" fillId="0" borderId="60" xfId="48" applyNumberFormat="1" applyFont="1" applyBorder="1" applyAlignment="1">
      <alignment vertical="center"/>
    </xf>
    <xf numFmtId="0" fontId="59" fillId="0" borderId="97" xfId="48" applyFont="1" applyBorder="1" applyAlignment="1">
      <alignment horizontal="center" vertical="center"/>
    </xf>
    <xf numFmtId="164" fontId="61" fillId="0" borderId="2" xfId="35" applyNumberFormat="1" applyFont="1" applyBorder="1" applyAlignment="1">
      <alignment vertical="center"/>
    </xf>
    <xf numFmtId="164" fontId="61" fillId="0" borderId="3" xfId="35" applyNumberFormat="1" applyFont="1" applyBorder="1" applyAlignment="1">
      <alignment vertical="center"/>
    </xf>
    <xf numFmtId="0" fontId="62" fillId="0" borderId="0" xfId="48" applyFont="1" applyAlignment="1">
      <alignment wrapText="1"/>
    </xf>
    <xf numFmtId="166" fontId="61" fillId="0" borderId="79" xfId="35" applyNumberFormat="1" applyFont="1" applyBorder="1" applyAlignment="1">
      <alignment horizontal="center" vertical="center" wrapText="1"/>
    </xf>
    <xf numFmtId="164" fontId="59" fillId="0" borderId="8" xfId="35" applyNumberFormat="1" applyFont="1" applyBorder="1" applyAlignment="1">
      <alignment vertical="center"/>
    </xf>
    <xf numFmtId="164" fontId="59" fillId="0" borderId="8" xfId="48" applyNumberFormat="1" applyFont="1" applyBorder="1"/>
    <xf numFmtId="164" fontId="59" fillId="0" borderId="5" xfId="48" applyNumberFormat="1" applyFont="1" applyBorder="1"/>
    <xf numFmtId="164" fontId="62" fillId="25" borderId="0" xfId="48" applyNumberFormat="1" applyFont="1" applyFill="1"/>
    <xf numFmtId="164" fontId="61" fillId="0" borderId="90" xfId="35" applyNumberFormat="1" applyFont="1" applyBorder="1" applyAlignment="1">
      <alignment vertical="center"/>
    </xf>
    <xf numFmtId="0" fontId="21" fillId="0" borderId="13" xfId="144" applyFont="1" applyFill="1" applyBorder="1" applyAlignment="1">
      <alignment horizontal="center" vertical="center" wrapText="1"/>
    </xf>
    <xf numFmtId="0" fontId="118" fillId="0" borderId="108" xfId="0" applyFont="1" applyBorder="1" applyAlignment="1"/>
    <xf numFmtId="49" fontId="17" fillId="0" borderId="8" xfId="0" applyNumberFormat="1" applyFont="1" applyFill="1" applyBorder="1" applyAlignment="1">
      <alignment horizontal="center" vertical="center"/>
    </xf>
    <xf numFmtId="164" fontId="17" fillId="0" borderId="8" xfId="0" applyNumberFormat="1" applyFont="1" applyFill="1" applyBorder="1" applyAlignment="1">
      <alignment vertical="center" wrapText="1"/>
    </xf>
    <xf numFmtId="164" fontId="17" fillId="0" borderId="56" xfId="0" applyNumberFormat="1" applyFont="1" applyFill="1" applyBorder="1" applyAlignment="1">
      <alignment vertical="center" wrapText="1"/>
    </xf>
    <xf numFmtId="164" fontId="118" fillId="0" borderId="104" xfId="0" applyNumberFormat="1" applyFont="1" applyFill="1" applyBorder="1" applyAlignment="1" applyProtection="1">
      <alignment vertical="center" wrapText="1"/>
      <protection locked="0"/>
    </xf>
    <xf numFmtId="49" fontId="17" fillId="0" borderId="5" xfId="0" applyNumberFormat="1" applyFont="1" applyFill="1" applyBorder="1" applyAlignment="1">
      <alignment horizontal="center" vertical="center"/>
    </xf>
    <xf numFmtId="164" fontId="17" fillId="0" borderId="5" xfId="0" applyNumberFormat="1" applyFont="1" applyFill="1" applyBorder="1" applyAlignment="1">
      <alignment vertical="center" wrapText="1"/>
    </xf>
    <xf numFmtId="164" fontId="17" fillId="0" borderId="6" xfId="0" applyNumberFormat="1" applyFont="1" applyFill="1" applyBorder="1" applyAlignment="1">
      <alignment vertical="center" wrapText="1"/>
    </xf>
    <xf numFmtId="164" fontId="118" fillId="0" borderId="80" xfId="0" applyNumberFormat="1" applyFont="1" applyFill="1" applyBorder="1" applyAlignment="1" applyProtection="1">
      <alignment vertical="center" wrapText="1"/>
      <protection locked="0"/>
    </xf>
    <xf numFmtId="164" fontId="118" fillId="0" borderId="80" xfId="0" applyNumberFormat="1" applyFont="1" applyFill="1" applyBorder="1" applyAlignment="1">
      <alignment vertical="center" wrapText="1"/>
    </xf>
    <xf numFmtId="0" fontId="118" fillId="0" borderId="80" xfId="0" applyFont="1" applyBorder="1" applyAlignment="1">
      <alignment wrapText="1"/>
    </xf>
    <xf numFmtId="0" fontId="109" fillId="0" borderId="80" xfId="176" applyFont="1" applyFill="1" applyBorder="1" applyAlignment="1">
      <alignment wrapText="1"/>
    </xf>
    <xf numFmtId="0" fontId="109" fillId="0" borderId="80" xfId="176" applyFont="1" applyBorder="1" applyAlignment="1">
      <alignment wrapText="1"/>
    </xf>
    <xf numFmtId="0" fontId="109" fillId="0" borderId="80" xfId="176" applyFont="1" applyBorder="1" applyAlignment="1">
      <alignment vertical="center" wrapText="1"/>
    </xf>
    <xf numFmtId="0" fontId="109" fillId="0" borderId="80" xfId="176" applyFont="1" applyBorder="1" applyAlignment="1">
      <alignment vertical="center" wrapText="1" shrinkToFit="1"/>
    </xf>
    <xf numFmtId="0" fontId="109" fillId="0" borderId="104" xfId="176" applyFont="1" applyBorder="1" applyAlignment="1">
      <alignment vertical="center" wrapText="1" shrinkToFit="1"/>
    </xf>
    <xf numFmtId="0" fontId="109" fillId="0" borderId="104" xfId="176" applyFont="1" applyFill="1" applyBorder="1" applyAlignment="1">
      <alignment wrapText="1"/>
    </xf>
    <xf numFmtId="49" fontId="17" fillId="0" borderId="66" xfId="0" applyNumberFormat="1" applyFont="1" applyFill="1" applyBorder="1" applyAlignment="1">
      <alignment horizontal="center" vertical="center"/>
    </xf>
    <xf numFmtId="164" fontId="17" fillId="0" borderId="66" xfId="0" applyNumberFormat="1" applyFont="1" applyFill="1" applyBorder="1" applyAlignment="1">
      <alignment vertical="center" wrapText="1"/>
    </xf>
    <xf numFmtId="164" fontId="17" fillId="0" borderId="55" xfId="0" applyNumberFormat="1" applyFont="1" applyFill="1" applyBorder="1" applyAlignment="1">
      <alignment vertical="center" wrapText="1"/>
    </xf>
    <xf numFmtId="164" fontId="118" fillId="0" borderId="115" xfId="0" applyNumberFormat="1" applyFont="1" applyFill="1" applyBorder="1" applyAlignment="1">
      <alignment vertical="center" wrapText="1"/>
    </xf>
    <xf numFmtId="49" fontId="17" fillId="0" borderId="30" xfId="0" applyNumberFormat="1" applyFont="1" applyFill="1" applyBorder="1" applyAlignment="1">
      <alignment horizontal="center" vertical="center"/>
    </xf>
    <xf numFmtId="164" fontId="17" fillId="0" borderId="30" xfId="0" applyNumberFormat="1" applyFont="1" applyFill="1" applyBorder="1" applyAlignment="1">
      <alignment vertical="center" wrapText="1"/>
    </xf>
    <xf numFmtId="164" fontId="17" fillId="0" borderId="24" xfId="0" applyNumberFormat="1" applyFont="1" applyFill="1" applyBorder="1" applyAlignment="1">
      <alignment vertical="center" wrapText="1"/>
    </xf>
    <xf numFmtId="164" fontId="17" fillId="0" borderId="13" xfId="0" applyNumberFormat="1" applyFont="1" applyFill="1" applyBorder="1" applyAlignment="1">
      <alignment horizontal="center" vertical="center" wrapText="1"/>
    </xf>
    <xf numFmtId="164" fontId="134" fillId="0" borderId="112" xfId="0" applyNumberFormat="1" applyFont="1" applyFill="1" applyBorder="1" applyAlignment="1">
      <alignment vertical="center" wrapText="1"/>
    </xf>
    <xf numFmtId="164" fontId="21" fillId="24" borderId="2" xfId="0" applyNumberFormat="1" applyFont="1" applyFill="1" applyBorder="1" applyAlignment="1">
      <alignment horizontal="center" vertical="center" wrapText="1"/>
    </xf>
    <xf numFmtId="164" fontId="21" fillId="24" borderId="2" xfId="0" applyNumberFormat="1" applyFont="1" applyFill="1" applyBorder="1" applyAlignment="1">
      <alignment vertical="center" wrapText="1"/>
    </xf>
    <xf numFmtId="164" fontId="21" fillId="0" borderId="2" xfId="0" applyNumberFormat="1" applyFont="1" applyFill="1" applyBorder="1" applyAlignment="1">
      <alignment vertical="center" wrapText="1"/>
    </xf>
    <xf numFmtId="164" fontId="21" fillId="0" borderId="3" xfId="0" applyNumberFormat="1" applyFont="1" applyFill="1" applyBorder="1" applyAlignment="1">
      <alignment vertical="center" wrapText="1"/>
    </xf>
    <xf numFmtId="164" fontId="118" fillId="0" borderId="104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wrapText="1"/>
    </xf>
    <xf numFmtId="164" fontId="17" fillId="0" borderId="0" xfId="161" applyNumberFormat="1" applyFont="1" applyFill="1" applyBorder="1" applyAlignment="1" applyProtection="1">
      <alignment horizontal="right" vertical="center" wrapText="1"/>
    </xf>
    <xf numFmtId="164" fontId="17" fillId="0" borderId="0" xfId="0" applyNumberFormat="1" applyFont="1" applyBorder="1" applyAlignment="1">
      <alignment horizontal="right" vertical="center"/>
    </xf>
    <xf numFmtId="0" fontId="21" fillId="0" borderId="60" xfId="51" applyFont="1" applyBorder="1" applyAlignment="1">
      <alignment horizontal="center" vertical="center" wrapText="1"/>
    </xf>
    <xf numFmtId="0" fontId="21" fillId="0" borderId="8" xfId="51" applyFont="1" applyBorder="1" applyAlignment="1">
      <alignment horizontal="center" vertical="center"/>
    </xf>
    <xf numFmtId="0" fontId="0" fillId="0" borderId="5" xfId="0" applyBorder="1"/>
    <xf numFmtId="164" fontId="0" fillId="0" borderId="5" xfId="0" applyNumberFormat="1" applyBorder="1"/>
    <xf numFmtId="164" fontId="129" fillId="0" borderId="63" xfId="0" applyNumberFormat="1" applyFont="1" applyBorder="1" applyAlignment="1">
      <alignment horizontal="right" vertical="center" wrapText="1"/>
    </xf>
    <xf numFmtId="164" fontId="125" fillId="0" borderId="63" xfId="0" applyNumberFormat="1" applyFont="1" applyBorder="1" applyAlignment="1">
      <alignment horizontal="right" vertical="center" wrapText="1"/>
    </xf>
    <xf numFmtId="164" fontId="129" fillId="0" borderId="107" xfId="0" applyNumberFormat="1" applyFont="1" applyBorder="1" applyAlignment="1">
      <alignment horizontal="right" vertical="center" wrapText="1"/>
    </xf>
    <xf numFmtId="165" fontId="17" fillId="0" borderId="30" xfId="51" applyNumberFormat="1" applyFont="1" applyFill="1" applyBorder="1" applyAlignment="1">
      <alignment vertical="center"/>
    </xf>
    <xf numFmtId="0" fontId="61" fillId="0" borderId="13" xfId="48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4" fillId="0" borderId="0" xfId="47" applyFont="1" applyFill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>
      <alignment vertical="center" wrapText="1"/>
    </xf>
    <xf numFmtId="164" fontId="17" fillId="0" borderId="109" xfId="178" applyNumberFormat="1" applyFont="1" applyFill="1" applyBorder="1" applyAlignment="1">
      <alignment vertical="center"/>
    </xf>
    <xf numFmtId="164" fontId="17" fillId="0" borderId="71" xfId="178" applyNumberFormat="1" applyFont="1" applyFill="1" applyBorder="1" applyAlignment="1">
      <alignment vertical="center"/>
    </xf>
    <xf numFmtId="164" fontId="17" fillId="0" borderId="59" xfId="178" applyNumberFormat="1" applyFont="1" applyFill="1" applyBorder="1" applyAlignment="1">
      <alignment vertical="center"/>
    </xf>
    <xf numFmtId="3" fontId="61" fillId="0" borderId="13" xfId="178" applyNumberFormat="1" applyFont="1" applyFill="1" applyBorder="1" applyAlignment="1">
      <alignment horizontal="right"/>
    </xf>
    <xf numFmtId="164" fontId="17" fillId="0" borderId="8" xfId="178" applyNumberFormat="1" applyFont="1" applyFill="1" applyBorder="1" applyAlignment="1">
      <alignment horizontal="right" vertical="center"/>
    </xf>
    <xf numFmtId="164" fontId="17" fillId="0" borderId="5" xfId="178" applyNumberFormat="1" applyFont="1" applyFill="1" applyBorder="1" applyAlignment="1">
      <alignment horizontal="right" vertical="center"/>
    </xf>
    <xf numFmtId="164" fontId="17" fillId="0" borderId="60" xfId="178" applyNumberFormat="1" applyFont="1" applyFill="1" applyBorder="1" applyAlignment="1">
      <alignment horizontal="right" vertical="center"/>
    </xf>
    <xf numFmtId="10" fontId="17" fillId="0" borderId="56" xfId="178" applyNumberFormat="1" applyFont="1" applyFill="1" applyBorder="1" applyAlignment="1">
      <alignment horizontal="right" vertical="center"/>
    </xf>
    <xf numFmtId="10" fontId="17" fillId="0" borderId="6" xfId="178" applyNumberFormat="1" applyFont="1" applyFill="1" applyBorder="1" applyAlignment="1">
      <alignment horizontal="right" vertical="center"/>
    </xf>
    <xf numFmtId="10" fontId="17" fillId="0" borderId="61" xfId="178" applyNumberFormat="1" applyFont="1" applyFill="1" applyBorder="1" applyAlignment="1">
      <alignment horizontal="right" vertical="center"/>
    </xf>
    <xf numFmtId="10" fontId="21" fillId="0" borderId="13" xfId="178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 wrapText="1"/>
    </xf>
    <xf numFmtId="0" fontId="17" fillId="0" borderId="84" xfId="178" applyFont="1" applyFill="1" applyBorder="1" applyAlignment="1">
      <alignment horizontal="center" vertical="top" wrapText="1"/>
    </xf>
    <xf numFmtId="0" fontId="17" fillId="0" borderId="0" xfId="178" applyFont="1" applyFill="1" applyBorder="1" applyAlignment="1">
      <alignment horizontal="center" vertical="top" wrapText="1"/>
    </xf>
    <xf numFmtId="164" fontId="17" fillId="0" borderId="109" xfId="178" applyNumberFormat="1" applyFont="1" applyFill="1" applyBorder="1"/>
    <xf numFmtId="164" fontId="17" fillId="0" borderId="59" xfId="178" applyNumberFormat="1" applyFont="1" applyFill="1" applyBorder="1"/>
    <xf numFmtId="10" fontId="17" fillId="0" borderId="56" xfId="178" applyNumberFormat="1" applyFont="1" applyFill="1" applyBorder="1"/>
    <xf numFmtId="10" fontId="17" fillId="0" borderId="61" xfId="178" applyNumberFormat="1" applyFont="1" applyFill="1" applyBorder="1"/>
    <xf numFmtId="10" fontId="21" fillId="0" borderId="13" xfId="178" applyNumberFormat="1" applyFont="1" applyFill="1" applyBorder="1"/>
    <xf numFmtId="164" fontId="62" fillId="0" borderId="60" xfId="48" applyNumberFormat="1" applyFont="1" applyBorder="1"/>
    <xf numFmtId="164" fontId="62" fillId="0" borderId="5" xfId="48" applyNumberFormat="1" applyFont="1" applyBorder="1"/>
    <xf numFmtId="164" fontId="59" fillId="0" borderId="60" xfId="35" applyNumberFormat="1" applyFont="1" applyFill="1" applyBorder="1" applyAlignment="1">
      <alignment vertical="center"/>
    </xf>
    <xf numFmtId="0" fontId="62" fillId="0" borderId="0" xfId="48" applyFont="1" applyAlignment="1">
      <alignment horizontal="right" vertical="center"/>
    </xf>
    <xf numFmtId="10" fontId="62" fillId="0" borderId="0" xfId="48" applyNumberFormat="1" applyFont="1" applyAlignment="1">
      <alignment horizontal="right" vertical="center"/>
    </xf>
    <xf numFmtId="10" fontId="62" fillId="0" borderId="13" xfId="48" applyNumberFormat="1" applyFont="1" applyBorder="1" applyAlignment="1">
      <alignment horizontal="right" vertical="center"/>
    </xf>
    <xf numFmtId="164" fontId="61" fillId="0" borderId="3" xfId="35" applyNumberFormat="1" applyFont="1" applyBorder="1" applyAlignment="1">
      <alignment horizontal="right" vertical="center"/>
    </xf>
    <xf numFmtId="3" fontId="62" fillId="0" borderId="8" xfId="48" applyNumberFormat="1" applyFont="1" applyBorder="1" applyAlignment="1">
      <alignment horizontal="right" vertical="center"/>
    </xf>
    <xf numFmtId="10" fontId="62" fillId="0" borderId="56" xfId="48" applyNumberFormat="1" applyFont="1" applyBorder="1" applyAlignment="1">
      <alignment horizontal="right" vertical="center"/>
    </xf>
    <xf numFmtId="3" fontId="62" fillId="0" borderId="5" xfId="48" applyNumberFormat="1" applyFont="1" applyBorder="1" applyAlignment="1">
      <alignment horizontal="right" vertical="center"/>
    </xf>
    <xf numFmtId="10" fontId="62" fillId="0" borderId="6" xfId="48" applyNumberFormat="1" applyFont="1" applyBorder="1" applyAlignment="1">
      <alignment horizontal="right" vertical="center"/>
    </xf>
    <xf numFmtId="3" fontId="62" fillId="0" borderId="60" xfId="48" applyNumberFormat="1" applyFont="1" applyBorder="1" applyAlignment="1">
      <alignment horizontal="right" vertical="center"/>
    </xf>
    <xf numFmtId="10" fontId="62" fillId="0" borderId="61" xfId="48" applyNumberFormat="1" applyFont="1" applyBorder="1" applyAlignment="1">
      <alignment horizontal="right" vertical="center"/>
    </xf>
    <xf numFmtId="164" fontId="61" fillId="0" borderId="90" xfId="35" applyNumberFormat="1" applyFont="1" applyBorder="1" applyAlignment="1">
      <alignment horizontal="right" vertical="center"/>
    </xf>
    <xf numFmtId="164" fontId="62" fillId="0" borderId="109" xfId="48" applyNumberFormat="1" applyFont="1" applyBorder="1" applyAlignment="1">
      <alignment vertical="center"/>
    </xf>
    <xf numFmtId="164" fontId="62" fillId="0" borderId="71" xfId="48" applyNumberFormat="1" applyFont="1" applyBorder="1" applyAlignment="1">
      <alignment vertical="center"/>
    </xf>
    <xf numFmtId="164" fontId="62" fillId="0" borderId="59" xfId="48" applyNumberFormat="1" applyFont="1" applyBorder="1" applyAlignment="1">
      <alignment vertical="center"/>
    </xf>
    <xf numFmtId="3" fontId="103" fillId="0" borderId="5" xfId="48" applyNumberFormat="1" applyFont="1" applyBorder="1" applyAlignment="1">
      <alignment horizontal="right" vertical="center"/>
    </xf>
    <xf numFmtId="0" fontId="8" fillId="0" borderId="0" xfId="1" applyFont="1" applyFill="1" applyAlignment="1" applyProtection="1">
      <alignment horizontal="center"/>
    </xf>
    <xf numFmtId="164" fontId="17" fillId="0" borderId="87" xfId="0" applyNumberFormat="1" applyFont="1" applyFill="1" applyBorder="1" applyAlignment="1">
      <alignment horizontal="center" vertical="center" wrapText="1"/>
    </xf>
    <xf numFmtId="164" fontId="17" fillId="0" borderId="106" xfId="0" applyNumberFormat="1" applyFont="1" applyFill="1" applyBorder="1" applyAlignment="1">
      <alignment horizontal="center" vertical="center" wrapText="1"/>
    </xf>
    <xf numFmtId="164" fontId="17" fillId="0" borderId="95" xfId="0" applyNumberFormat="1" applyFont="1" applyFill="1" applyBorder="1" applyAlignment="1">
      <alignment horizontal="center" vertical="center" wrapText="1"/>
    </xf>
    <xf numFmtId="164" fontId="17" fillId="0" borderId="63" xfId="0" applyNumberFormat="1" applyFont="1" applyFill="1" applyBorder="1" applyAlignment="1">
      <alignment horizontal="center" vertical="center" wrapText="1"/>
    </xf>
    <xf numFmtId="164" fontId="17" fillId="0" borderId="64" xfId="0" applyNumberFormat="1" applyFont="1" applyFill="1" applyBorder="1" applyAlignment="1">
      <alignment horizontal="center" vertical="center" wrapText="1"/>
    </xf>
    <xf numFmtId="0" fontId="59" fillId="0" borderId="13" xfId="48" applyFont="1" applyBorder="1" applyAlignment="1">
      <alignment horizontal="center" vertical="center"/>
    </xf>
    <xf numFmtId="0" fontId="102" fillId="0" borderId="13" xfId="48" applyFont="1" applyBorder="1" applyAlignment="1">
      <alignment horizontal="center" vertical="center"/>
    </xf>
    <xf numFmtId="10" fontId="102" fillId="0" borderId="13" xfId="48" applyNumberFormat="1" applyFont="1" applyBorder="1" applyAlignment="1">
      <alignment horizontal="center" vertical="center"/>
    </xf>
    <xf numFmtId="3" fontId="102" fillId="0" borderId="13" xfId="48" applyNumberFormat="1" applyFont="1" applyBorder="1" applyAlignment="1">
      <alignment horizontal="right" vertical="center"/>
    </xf>
    <xf numFmtId="10" fontId="102" fillId="0" borderId="13" xfId="48" applyNumberFormat="1" applyFont="1" applyBorder="1" applyAlignment="1">
      <alignment horizontal="right" vertical="center"/>
    </xf>
    <xf numFmtId="164" fontId="17" fillId="0" borderId="79" xfId="67" applyNumberFormat="1" applyFont="1" applyBorder="1" applyAlignment="1">
      <alignment horizontal="center" vertical="center" wrapText="1"/>
    </xf>
    <xf numFmtId="164" fontId="61" fillId="0" borderId="13" xfId="67" applyNumberFormat="1" applyFont="1" applyBorder="1" applyAlignment="1">
      <alignment vertical="center" wrapText="1"/>
    </xf>
    <xf numFmtId="164" fontId="17" fillId="0" borderId="62" xfId="67" applyNumberFormat="1" applyFont="1" applyBorder="1" applyAlignment="1">
      <alignment horizontal="left" vertical="center" wrapText="1"/>
    </xf>
    <xf numFmtId="164" fontId="17" fillId="0" borderId="63" xfId="67" applyNumberFormat="1" applyFont="1" applyFill="1" applyBorder="1" applyAlignment="1">
      <alignment horizontal="left" vertical="center"/>
    </xf>
    <xf numFmtId="164" fontId="61" fillId="0" borderId="63" xfId="67" applyNumberFormat="1" applyFont="1" applyBorder="1" applyAlignment="1">
      <alignment vertical="center" wrapText="1"/>
    </xf>
    <xf numFmtId="164" fontId="59" fillId="0" borderId="97" xfId="67" applyNumberFormat="1" applyFont="1" applyBorder="1" applyAlignment="1">
      <alignment vertical="center" wrapText="1"/>
    </xf>
    <xf numFmtId="49" fontId="14" fillId="0" borderId="1" xfId="1" applyNumberFormat="1" applyFont="1" applyFill="1" applyBorder="1" applyAlignment="1" applyProtection="1">
      <alignment horizontal="left" vertical="center" wrapText="1" indent="1"/>
    </xf>
    <xf numFmtId="0" fontId="14" fillId="0" borderId="1" xfId="1" applyFont="1" applyFill="1" applyBorder="1" applyAlignment="1" applyProtection="1">
      <alignment horizontal="left" vertical="center" wrapText="1" indent="1"/>
    </xf>
    <xf numFmtId="164" fontId="17" fillId="0" borderId="8" xfId="0" applyNumberFormat="1" applyFont="1" applyBorder="1" applyAlignment="1">
      <alignment horizontal="right" vertical="center"/>
    </xf>
    <xf numFmtId="164" fontId="17" fillId="0" borderId="56" xfId="161" applyNumberFormat="1" applyFont="1" applyFill="1" applyBorder="1" applyAlignment="1" applyProtection="1">
      <alignment horizontal="right" vertical="center"/>
    </xf>
    <xf numFmtId="164" fontId="17" fillId="0" borderId="5" xfId="0" applyNumberFormat="1" applyFont="1" applyBorder="1" applyAlignment="1">
      <alignment horizontal="right" vertical="center"/>
    </xf>
    <xf numFmtId="164" fontId="17" fillId="0" borderId="6" xfId="161" applyNumberFormat="1" applyFont="1" applyFill="1" applyBorder="1" applyAlignment="1" applyProtection="1">
      <alignment horizontal="right" vertical="center"/>
    </xf>
    <xf numFmtId="3" fontId="17" fillId="0" borderId="6" xfId="161" applyNumberFormat="1" applyFont="1" applyFill="1" applyBorder="1" applyAlignment="1" applyProtection="1">
      <alignment horizontal="right" vertical="center"/>
    </xf>
    <xf numFmtId="164" fontId="21" fillId="0" borderId="5" xfId="0" applyNumberFormat="1" applyFont="1" applyBorder="1" applyAlignment="1">
      <alignment horizontal="right" vertical="center"/>
    </xf>
    <xf numFmtId="49" fontId="17" fillId="0" borderId="60" xfId="161" applyNumberFormat="1" applyFont="1" applyFill="1" applyBorder="1" applyAlignment="1" applyProtection="1">
      <alignment horizontal="left" vertical="center" wrapText="1" indent="2"/>
    </xf>
    <xf numFmtId="164" fontId="17" fillId="0" borderId="60" xfId="0" applyNumberFormat="1" applyFont="1" applyBorder="1" applyAlignment="1">
      <alignment horizontal="right" vertical="center"/>
    </xf>
    <xf numFmtId="164" fontId="17" fillId="0" borderId="61" xfId="161" applyNumberFormat="1" applyFont="1" applyFill="1" applyBorder="1" applyAlignment="1" applyProtection="1">
      <alignment horizontal="right" vertical="center"/>
    </xf>
    <xf numFmtId="164" fontId="21" fillId="0" borderId="79" xfId="161" applyNumberFormat="1" applyFont="1" applyFill="1" applyBorder="1" applyAlignment="1" applyProtection="1">
      <alignment horizontal="center" vertical="center" wrapText="1"/>
    </xf>
    <xf numFmtId="164" fontId="17" fillId="0" borderId="108" xfId="161" applyNumberFormat="1" applyFont="1" applyFill="1" applyBorder="1" applyAlignment="1" applyProtection="1">
      <alignment horizontal="left" vertical="center" wrapText="1"/>
    </xf>
    <xf numFmtId="164" fontId="17" fillId="0" borderId="80" xfId="161" applyNumberFormat="1" applyFont="1" applyFill="1" applyBorder="1" applyAlignment="1" applyProtection="1">
      <alignment horizontal="left" vertical="center" wrapText="1"/>
    </xf>
    <xf numFmtId="164" fontId="17" fillId="0" borderId="80" xfId="161" applyNumberFormat="1" applyFont="1" applyFill="1" applyBorder="1" applyAlignment="1" applyProtection="1">
      <alignment vertical="center" wrapText="1"/>
    </xf>
    <xf numFmtId="164" fontId="17" fillId="0" borderId="86" xfId="161" applyNumberFormat="1" applyFont="1" applyFill="1" applyBorder="1" applyAlignment="1" applyProtection="1">
      <alignment horizontal="left" vertical="center" wrapText="1"/>
    </xf>
    <xf numFmtId="164" fontId="21" fillId="0" borderId="79" xfId="161" applyNumberFormat="1" applyFont="1" applyFill="1" applyBorder="1" applyAlignment="1" applyProtection="1">
      <alignment vertical="center" wrapText="1"/>
    </xf>
    <xf numFmtId="164" fontId="17" fillId="0" borderId="62" xfId="161" applyNumberFormat="1" applyFont="1" applyFill="1" applyBorder="1" applyAlignment="1" applyProtection="1">
      <alignment horizontal="center" vertical="center" wrapText="1"/>
    </xf>
    <xf numFmtId="164" fontId="17" fillId="0" borderId="63" xfId="161" applyNumberFormat="1" applyFont="1" applyFill="1" applyBorder="1" applyAlignment="1" applyProtection="1">
      <alignment horizontal="center" vertical="center" wrapText="1"/>
    </xf>
    <xf numFmtId="164" fontId="17" fillId="0" borderId="97" xfId="161" applyNumberFormat="1" applyFont="1" applyFill="1" applyBorder="1" applyAlignment="1" applyProtection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 wrapText="1"/>
    </xf>
    <xf numFmtId="164" fontId="16" fillId="0" borderId="8" xfId="0" applyNumberFormat="1" applyFont="1" applyFill="1" applyBorder="1" applyAlignment="1" applyProtection="1">
      <alignment horizontal="right" vertical="center" wrapText="1"/>
    </xf>
    <xf numFmtId="0" fontId="14" fillId="0" borderId="8" xfId="0" applyFont="1" applyFill="1" applyBorder="1" applyAlignment="1">
      <alignment horizontal="center" vertical="center" wrapText="1"/>
    </xf>
    <xf numFmtId="41" fontId="14" fillId="0" borderId="8" xfId="0" applyNumberFormat="1" applyFont="1" applyFill="1" applyBorder="1" applyAlignment="1">
      <alignment horizontal="right" vertical="center" wrapText="1"/>
    </xf>
    <xf numFmtId="3" fontId="18" fillId="0" borderId="8" xfId="0" applyNumberFormat="1" applyFont="1" applyFill="1" applyBorder="1" applyAlignment="1">
      <alignment horizontal="center" vertical="center" wrapText="1"/>
    </xf>
    <xf numFmtId="10" fontId="0" fillId="0" borderId="56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164" fontId="16" fillId="0" borderId="5" xfId="0" applyNumberFormat="1" applyFont="1" applyFill="1" applyBorder="1" applyAlignment="1" applyProtection="1">
      <alignment horizontal="right" vertical="center" wrapText="1"/>
    </xf>
    <xf numFmtId="3" fontId="14" fillId="0" borderId="5" xfId="0" applyNumberFormat="1" applyFont="1" applyFill="1" applyBorder="1" applyAlignment="1">
      <alignment horizontal="center" vertical="center" wrapText="1"/>
    </xf>
    <xf numFmtId="41" fontId="14" fillId="0" borderId="5" xfId="0" applyNumberFormat="1" applyFont="1" applyFill="1" applyBorder="1" applyAlignment="1">
      <alignment horizontal="right" vertical="center" wrapText="1"/>
    </xf>
    <xf numFmtId="3" fontId="0" fillId="0" borderId="5" xfId="0" applyNumberFormat="1" applyFont="1" applyFill="1" applyBorder="1" applyAlignment="1">
      <alignment horizontal="center" vertical="center" wrapText="1"/>
    </xf>
    <xf numFmtId="10" fontId="0" fillId="0" borderId="6" xfId="0" applyNumberFormat="1" applyFont="1" applyFill="1" applyBorder="1" applyAlignment="1">
      <alignment horizontal="center" vertical="center" wrapText="1"/>
    </xf>
    <xf numFmtId="41" fontId="0" fillId="0" borderId="5" xfId="0" applyNumberFormat="1" applyFont="1" applyFill="1" applyBorder="1" applyAlignment="1">
      <alignment horizontal="center" vertical="center" wrapText="1"/>
    </xf>
    <xf numFmtId="41" fontId="0" fillId="0" borderId="5" xfId="0" applyNumberFormat="1" applyFont="1" applyFill="1" applyBorder="1" applyAlignment="1">
      <alignment horizontal="right" vertical="center" wrapText="1"/>
    </xf>
    <xf numFmtId="164" fontId="14" fillId="0" borderId="5" xfId="0" applyNumberFormat="1" applyFont="1" applyFill="1" applyBorder="1" applyAlignment="1" applyProtection="1">
      <alignment horizontal="right" vertical="center" wrapText="1"/>
    </xf>
    <xf numFmtId="0" fontId="14" fillId="0" borderId="5" xfId="0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164" fontId="16" fillId="0" borderId="5" xfId="0" applyNumberFormat="1" applyFont="1" applyFill="1" applyBorder="1" applyAlignment="1" applyProtection="1">
      <alignment horizontal="right" vertical="center" wrapText="1"/>
      <protection locked="0"/>
    </xf>
    <xf numFmtId="41" fontId="16" fillId="0" borderId="5" xfId="0" applyNumberFormat="1" applyFont="1" applyFill="1" applyBorder="1" applyAlignment="1">
      <alignment horizontal="right" vertical="center" wrapText="1"/>
    </xf>
    <xf numFmtId="3" fontId="0" fillId="0" borderId="5" xfId="0" applyNumberFormat="1" applyFont="1" applyFill="1" applyBorder="1" applyAlignment="1">
      <alignment vertical="center" wrapText="1"/>
    </xf>
    <xf numFmtId="10" fontId="0" fillId="0" borderId="6" xfId="0" applyNumberFormat="1" applyFont="1" applyFill="1" applyBorder="1" applyAlignment="1">
      <alignment vertical="center" wrapText="1"/>
    </xf>
    <xf numFmtId="164" fontId="16" fillId="0" borderId="5" xfId="0" applyNumberFormat="1" applyFont="1" applyFill="1" applyBorder="1" applyAlignment="1">
      <alignment vertical="center" wrapText="1"/>
    </xf>
    <xf numFmtId="0" fontId="19" fillId="0" borderId="5" xfId="0" applyFont="1" applyBorder="1" applyAlignment="1">
      <alignment horizontal="center" vertical="center"/>
    </xf>
    <xf numFmtId="16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41" fontId="20" fillId="0" borderId="5" xfId="0" applyNumberFormat="1" applyFont="1" applyFill="1" applyBorder="1" applyAlignment="1">
      <alignment horizontal="right" vertical="center" wrapText="1"/>
    </xf>
    <xf numFmtId="164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1" applyFont="1" applyFill="1" applyBorder="1" applyAlignment="1" applyProtection="1">
      <alignment horizontal="center" vertical="center" wrapText="1"/>
    </xf>
    <xf numFmtId="0" fontId="0" fillId="0" borderId="66" xfId="0" applyFont="1" applyFill="1" applyBorder="1" applyAlignment="1" applyProtection="1">
      <alignment horizontal="center" vertical="center" wrapText="1"/>
    </xf>
    <xf numFmtId="164" fontId="16" fillId="0" borderId="66" xfId="0" applyNumberFormat="1" applyFont="1" applyFill="1" applyBorder="1" applyAlignment="1" applyProtection="1">
      <alignment horizontal="right" vertical="center" wrapText="1"/>
    </xf>
    <xf numFmtId="41" fontId="0" fillId="0" borderId="66" xfId="0" applyNumberFormat="1" applyFont="1" applyFill="1" applyBorder="1" applyAlignment="1">
      <alignment horizontal="center" vertical="center" wrapText="1"/>
    </xf>
    <xf numFmtId="41" fontId="0" fillId="0" borderId="66" xfId="0" applyNumberFormat="1" applyFont="1" applyFill="1" applyBorder="1" applyAlignment="1">
      <alignment horizontal="right" vertical="center" wrapText="1"/>
    </xf>
    <xf numFmtId="3" fontId="0" fillId="0" borderId="66" xfId="0" applyNumberFormat="1" applyFont="1" applyFill="1" applyBorder="1" applyAlignment="1">
      <alignment horizontal="center" vertical="center" wrapText="1"/>
    </xf>
    <xf numFmtId="10" fontId="0" fillId="0" borderId="55" xfId="0" applyNumberFormat="1" applyFont="1" applyFill="1" applyBorder="1" applyAlignment="1">
      <alignment horizontal="center" vertical="center" wrapText="1"/>
    </xf>
    <xf numFmtId="0" fontId="0" fillId="0" borderId="51" xfId="0" applyFont="1" applyFill="1" applyBorder="1" applyAlignment="1" applyProtection="1">
      <alignment horizontal="center" vertical="center" wrapText="1"/>
    </xf>
    <xf numFmtId="164" fontId="14" fillId="0" borderId="51" xfId="0" applyNumberFormat="1" applyFont="1" applyFill="1" applyBorder="1" applyAlignment="1" applyProtection="1">
      <alignment horizontal="right" vertical="center" wrapText="1"/>
    </xf>
    <xf numFmtId="0" fontId="14" fillId="0" borderId="51" xfId="0" applyFont="1" applyFill="1" applyBorder="1" applyAlignment="1">
      <alignment horizontal="center" vertical="center" wrapText="1"/>
    </xf>
    <xf numFmtId="41" fontId="14" fillId="0" borderId="51" xfId="0" applyNumberFormat="1" applyFont="1" applyFill="1" applyBorder="1" applyAlignment="1">
      <alignment horizontal="right" vertical="center" wrapText="1"/>
    </xf>
    <xf numFmtId="3" fontId="18" fillId="0" borderId="51" xfId="0" applyNumberFormat="1" applyFont="1" applyFill="1" applyBorder="1" applyAlignment="1">
      <alignment horizontal="center" vertical="center" wrapText="1"/>
    </xf>
    <xf numFmtId="10" fontId="0" fillId="0" borderId="5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 applyProtection="1">
      <alignment horizontal="right" vertical="center" wrapText="1"/>
    </xf>
    <xf numFmtId="41" fontId="14" fillId="0" borderId="2" xfId="0" applyNumberFormat="1" applyFont="1" applyFill="1" applyBorder="1" applyAlignment="1" applyProtection="1">
      <alignment horizontal="right" vertical="center" wrapText="1"/>
    </xf>
    <xf numFmtId="10" fontId="18" fillId="0" borderId="3" xfId="0" applyNumberFormat="1" applyFont="1" applyFill="1" applyBorder="1" applyAlignment="1">
      <alignment horizontal="center" vertical="center" wrapText="1"/>
    </xf>
    <xf numFmtId="164" fontId="14" fillId="0" borderId="66" xfId="0" applyNumberFormat="1" applyFont="1" applyFill="1" applyBorder="1" applyAlignment="1" applyProtection="1">
      <alignment horizontal="right" vertical="center" wrapText="1"/>
    </xf>
    <xf numFmtId="0" fontId="14" fillId="0" borderId="66" xfId="0" applyFont="1" applyFill="1" applyBorder="1" applyAlignment="1">
      <alignment horizontal="center" vertical="center" wrapText="1"/>
    </xf>
    <xf numFmtId="41" fontId="14" fillId="0" borderId="66" xfId="0" applyNumberFormat="1" applyFont="1" applyFill="1" applyBorder="1" applyAlignment="1">
      <alignment horizontal="right" vertical="center" wrapText="1"/>
    </xf>
    <xf numFmtId="3" fontId="18" fillId="0" borderId="66" xfId="0" applyNumberFormat="1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/>
    </xf>
    <xf numFmtId="164" fontId="16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51" xfId="0" applyFont="1" applyFill="1" applyBorder="1" applyAlignment="1">
      <alignment vertical="center" wrapText="1"/>
    </xf>
    <xf numFmtId="41" fontId="16" fillId="0" borderId="51" xfId="0" applyNumberFormat="1" applyFont="1" applyFill="1" applyBorder="1" applyAlignment="1">
      <alignment horizontal="right" vertical="center" wrapText="1"/>
    </xf>
    <xf numFmtId="3" fontId="0" fillId="0" borderId="51" xfId="0" applyNumberFormat="1" applyFont="1" applyFill="1" applyBorder="1" applyAlignment="1">
      <alignment vertical="center" wrapText="1"/>
    </xf>
    <xf numFmtId="10" fontId="0" fillId="0" borderId="52" xfId="0" applyNumberFormat="1" applyFont="1" applyFill="1" applyBorder="1" applyAlignment="1">
      <alignment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10" fontId="0" fillId="0" borderId="3" xfId="0" applyNumberFormat="1" applyFont="1" applyFill="1" applyBorder="1" applyAlignment="1">
      <alignment horizontal="center" vertical="center" wrapText="1"/>
    </xf>
    <xf numFmtId="0" fontId="17" fillId="0" borderId="108" xfId="0" applyFont="1" applyBorder="1" applyAlignment="1">
      <alignment vertical="center" wrapText="1"/>
    </xf>
    <xf numFmtId="0" fontId="17" fillId="0" borderId="80" xfId="0" applyFont="1" applyBorder="1" applyAlignment="1">
      <alignment vertical="center" wrapText="1"/>
    </xf>
    <xf numFmtId="0" fontId="17" fillId="0" borderId="104" xfId="0" applyFont="1" applyBorder="1" applyAlignment="1">
      <alignment vertical="center" wrapText="1"/>
    </xf>
    <xf numFmtId="0" fontId="21" fillId="0" borderId="112" xfId="0" applyFont="1" applyFill="1" applyBorder="1" applyAlignment="1">
      <alignment horizontal="left" vertical="center" wrapText="1"/>
    </xf>
    <xf numFmtId="0" fontId="17" fillId="0" borderId="103" xfId="0" applyFont="1" applyBorder="1" applyAlignment="1">
      <alignment vertical="center" wrapText="1"/>
    </xf>
    <xf numFmtId="0" fontId="21" fillId="0" borderId="112" xfId="0" applyFont="1" applyFill="1" applyBorder="1" applyAlignment="1">
      <alignment vertical="center" wrapText="1"/>
    </xf>
    <xf numFmtId="0" fontId="17" fillId="0" borderId="103" xfId="0" applyFont="1" applyBorder="1" applyAlignment="1">
      <alignment vertical="center"/>
    </xf>
    <xf numFmtId="0" fontId="17" fillId="0" borderId="80" xfId="0" applyFont="1" applyBorder="1" applyAlignment="1">
      <alignment vertical="center"/>
    </xf>
    <xf numFmtId="0" fontId="19" fillId="0" borderId="80" xfId="0" applyFont="1" applyBorder="1" applyAlignment="1">
      <alignment horizontal="left" vertical="center" indent="2"/>
    </xf>
    <xf numFmtId="0" fontId="17" fillId="0" borderId="80" xfId="0" applyFont="1" applyBorder="1" applyAlignment="1">
      <alignment horizontal="left" vertical="center"/>
    </xf>
    <xf numFmtId="0" fontId="17" fillId="0" borderId="80" xfId="0" applyFont="1" applyFill="1" applyBorder="1" applyAlignment="1">
      <alignment vertical="center"/>
    </xf>
    <xf numFmtId="0" fontId="0" fillId="0" borderId="80" xfId="1" applyFont="1" applyFill="1" applyBorder="1" applyAlignment="1" applyProtection="1">
      <alignment horizontal="left" vertical="center" wrapText="1"/>
    </xf>
    <xf numFmtId="0" fontId="24" fillId="0" borderId="80" xfId="1" applyFont="1" applyFill="1" applyBorder="1" applyAlignment="1" applyProtection="1">
      <alignment horizontal="left" vertical="center" wrapText="1" indent="4"/>
    </xf>
    <xf numFmtId="0" fontId="24" fillId="0" borderId="80" xfId="1" applyFont="1" applyFill="1" applyBorder="1" applyAlignment="1" applyProtection="1">
      <alignment horizontal="left" vertical="center" wrapText="1" indent="1"/>
    </xf>
    <xf numFmtId="0" fontId="0" fillId="0" borderId="62" xfId="0" applyFont="1" applyFill="1" applyBorder="1" applyAlignment="1" applyProtection="1">
      <alignment horizontal="center" vertical="center" wrapText="1"/>
    </xf>
    <xf numFmtId="0" fontId="0" fillId="0" borderId="63" xfId="0" applyFont="1" applyFill="1" applyBorder="1" applyAlignment="1" applyProtection="1">
      <alignment horizontal="center" vertical="center" wrapText="1"/>
    </xf>
    <xf numFmtId="0" fontId="0" fillId="0" borderId="64" xfId="0" applyFont="1" applyFill="1" applyBorder="1" applyAlignment="1" applyProtection="1">
      <alignment horizontal="center" vertical="center" wrapText="1"/>
    </xf>
    <xf numFmtId="0" fontId="0" fillId="0" borderId="95" xfId="0" applyFont="1" applyFill="1" applyBorder="1" applyAlignment="1" applyProtection="1">
      <alignment horizontal="center" vertical="center" wrapText="1"/>
    </xf>
    <xf numFmtId="0" fontId="17" fillId="0" borderId="104" xfId="0" applyFont="1" applyBorder="1" applyAlignment="1">
      <alignment vertical="center"/>
    </xf>
    <xf numFmtId="0" fontId="17" fillId="0" borderId="66" xfId="0" applyFont="1" applyBorder="1" applyAlignment="1">
      <alignment horizontal="center" vertical="center"/>
    </xf>
    <xf numFmtId="164" fontId="20" fillId="0" borderId="66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66" xfId="0" applyNumberFormat="1" applyFont="1" applyFill="1" applyBorder="1" applyAlignment="1">
      <alignment vertical="center" wrapText="1"/>
    </xf>
    <xf numFmtId="3" fontId="0" fillId="0" borderId="66" xfId="0" applyNumberFormat="1" applyFont="1" applyFill="1" applyBorder="1" applyAlignment="1">
      <alignment vertical="center" wrapText="1"/>
    </xf>
    <xf numFmtId="10" fontId="0" fillId="0" borderId="55" xfId="0" applyNumberFormat="1" applyFont="1" applyFill="1" applyBorder="1" applyAlignment="1">
      <alignment vertical="center" wrapText="1"/>
    </xf>
    <xf numFmtId="0" fontId="18" fillId="0" borderId="112" xfId="1" applyFont="1" applyFill="1" applyBorder="1" applyAlignment="1" applyProtection="1">
      <alignment horizontal="left" vertical="center" wrapText="1"/>
    </xf>
    <xf numFmtId="16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2" xfId="0" applyNumberFormat="1" applyFont="1" applyFill="1" applyBorder="1" applyAlignment="1" applyProtection="1">
      <alignment horizontal="right" vertical="center" wrapText="1"/>
      <protection locked="0"/>
    </xf>
    <xf numFmtId="41" fontId="14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8" fillId="0" borderId="2" xfId="0" applyNumberFormat="1" applyFont="1" applyFill="1" applyBorder="1" applyAlignment="1" applyProtection="1">
      <alignment horizontal="right" vertical="center" wrapText="1"/>
      <protection locked="0"/>
    </xf>
    <xf numFmtId="10" fontId="18" fillId="0" borderId="3" xfId="0" applyNumberFormat="1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41" fontId="23" fillId="0" borderId="2" xfId="0" applyNumberFormat="1" applyFont="1" applyFill="1" applyBorder="1" applyAlignment="1">
      <alignment horizontal="right" vertical="center" wrapText="1"/>
    </xf>
    <xf numFmtId="3" fontId="18" fillId="0" borderId="2" xfId="0" applyNumberFormat="1" applyFont="1" applyFill="1" applyBorder="1" applyAlignment="1">
      <alignment vertical="center" wrapText="1"/>
    </xf>
    <xf numFmtId="164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Fill="1" applyBorder="1" applyAlignment="1">
      <alignment vertical="center" wrapText="1"/>
    </xf>
    <xf numFmtId="41" fontId="20" fillId="0" borderId="2" xfId="0" applyNumberFormat="1" applyFont="1" applyFill="1" applyBorder="1" applyAlignment="1">
      <alignment horizontal="right" vertical="center" wrapText="1"/>
    </xf>
    <xf numFmtId="3" fontId="0" fillId="0" borderId="2" xfId="0" applyNumberFormat="1" applyFont="1" applyFill="1" applyBorder="1" applyAlignment="1">
      <alignment vertical="center" wrapText="1"/>
    </xf>
    <xf numFmtId="10" fontId="0" fillId="0" borderId="3" xfId="0" applyNumberFormat="1" applyFont="1" applyFill="1" applyBorder="1" applyAlignment="1">
      <alignment vertical="center" wrapText="1"/>
    </xf>
    <xf numFmtId="0" fontId="0" fillId="0" borderId="103" xfId="1" applyFont="1" applyFill="1" applyBorder="1" applyAlignment="1" applyProtection="1">
      <alignment horizontal="left" vertical="center" wrapText="1"/>
    </xf>
    <xf numFmtId="0" fontId="0" fillId="0" borderId="51" xfId="1" applyFont="1" applyFill="1" applyBorder="1" applyAlignment="1" applyProtection="1">
      <alignment horizontal="center" vertical="center" wrapText="1"/>
    </xf>
    <xf numFmtId="164" fontId="16" fillId="0" borderId="51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04" xfId="1" applyFont="1" applyFill="1" applyBorder="1" applyAlignment="1" applyProtection="1">
      <alignment horizontal="left" vertical="center" wrapText="1" indent="6"/>
    </xf>
    <xf numFmtId="0" fontId="24" fillId="0" borderId="66" xfId="1" applyFont="1" applyFill="1" applyBorder="1" applyAlignment="1" applyProtection="1">
      <alignment horizontal="center" vertical="center" wrapText="1"/>
    </xf>
    <xf numFmtId="164" fontId="16" fillId="0" borderId="66" xfId="1" applyNumberFormat="1" applyFont="1" applyFill="1" applyBorder="1" applyAlignment="1" applyProtection="1">
      <alignment horizontal="right" vertical="center" wrapText="1"/>
      <protection locked="0"/>
    </xf>
    <xf numFmtId="41" fontId="16" fillId="0" borderId="66" xfId="0" applyNumberFormat="1" applyFont="1" applyFill="1" applyBorder="1" applyAlignment="1">
      <alignment horizontal="right" vertical="center" wrapText="1"/>
    </xf>
    <xf numFmtId="0" fontId="18" fillId="0" borderId="42" xfId="0" applyFont="1" applyFill="1" applyBorder="1" applyAlignment="1" applyProtection="1">
      <alignment horizontal="center" vertical="center" wrapText="1"/>
    </xf>
    <xf numFmtId="0" fontId="18" fillId="0" borderId="116" xfId="1" applyFont="1" applyFill="1" applyBorder="1" applyAlignment="1" applyProtection="1">
      <alignment horizontal="left" vertical="center" wrapText="1"/>
    </xf>
    <xf numFmtId="0" fontId="18" fillId="0" borderId="88" xfId="1" applyFont="1" applyFill="1" applyBorder="1" applyAlignment="1" applyProtection="1">
      <alignment horizontal="center" vertical="center" wrapText="1"/>
    </xf>
    <xf numFmtId="164" fontId="14" fillId="0" borderId="88" xfId="1" applyNumberFormat="1" applyFont="1" applyFill="1" applyBorder="1" applyAlignment="1" applyProtection="1">
      <alignment horizontal="right" vertical="center" wrapText="1"/>
    </xf>
    <xf numFmtId="10" fontId="18" fillId="0" borderId="90" xfId="0" applyNumberFormat="1" applyFont="1" applyFill="1" applyBorder="1" applyAlignment="1">
      <alignment vertical="center" wrapText="1"/>
    </xf>
    <xf numFmtId="41" fontId="14" fillId="0" borderId="2" xfId="1" applyNumberFormat="1" applyFont="1" applyFill="1" applyBorder="1" applyAlignment="1" applyProtection="1">
      <alignment horizontal="right" vertical="center" wrapText="1"/>
    </xf>
    <xf numFmtId="0" fontId="18" fillId="0" borderId="8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41" fontId="14" fillId="0" borderId="8" xfId="0" applyNumberFormat="1" applyFont="1" applyFill="1" applyBorder="1" applyAlignment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164" fontId="12" fillId="0" borderId="5" xfId="0" applyNumberFormat="1" applyFont="1" applyFill="1" applyBorder="1" applyAlignment="1">
      <alignment vertical="center" wrapText="1"/>
    </xf>
    <xf numFmtId="3" fontId="12" fillId="0" borderId="5" xfId="0" applyNumberFormat="1" applyFont="1" applyFill="1" applyBorder="1" applyAlignment="1">
      <alignment vertical="center" wrapText="1"/>
    </xf>
    <xf numFmtId="3" fontId="24" fillId="0" borderId="5" xfId="0" applyNumberFormat="1" applyFont="1" applyFill="1" applyBorder="1" applyAlignment="1">
      <alignment vertical="center" wrapText="1"/>
    </xf>
    <xf numFmtId="0" fontId="18" fillId="0" borderId="79" xfId="1" applyFont="1" applyFill="1" applyBorder="1" applyAlignment="1" applyProtection="1">
      <alignment horizontal="center" vertical="center" wrapText="1"/>
    </xf>
    <xf numFmtId="0" fontId="18" fillId="0" borderId="108" xfId="1" applyFont="1" applyFill="1" applyBorder="1" applyAlignment="1" applyProtection="1">
      <alignment horizontal="center" vertical="center" wrapText="1"/>
    </xf>
    <xf numFmtId="0" fontId="12" fillId="0" borderId="80" xfId="1" applyFont="1" applyFill="1" applyBorder="1" applyAlignment="1" applyProtection="1">
      <alignment horizontal="left" vertical="center" wrapText="1" indent="1"/>
    </xf>
    <xf numFmtId="0" fontId="18" fillId="0" borderId="62" xfId="1" applyFont="1" applyFill="1" applyBorder="1" applyAlignment="1" applyProtection="1">
      <alignment horizontal="center" vertical="center" wrapText="1"/>
    </xf>
    <xf numFmtId="49" fontId="12" fillId="0" borderId="63" xfId="1" applyNumberFormat="1" applyFont="1" applyFill="1" applyBorder="1" applyAlignment="1" applyProtection="1">
      <alignment horizontal="center" vertical="center" wrapText="1"/>
    </xf>
    <xf numFmtId="49" fontId="12" fillId="0" borderId="64" xfId="1" applyNumberFormat="1" applyFont="1" applyFill="1" applyBorder="1" applyAlignment="1" applyProtection="1">
      <alignment horizontal="center" vertical="center" wrapText="1"/>
    </xf>
    <xf numFmtId="0" fontId="12" fillId="0" borderId="104" xfId="1" applyFont="1" applyFill="1" applyBorder="1" applyAlignment="1" applyProtection="1">
      <alignment horizontal="left" vertical="center" wrapText="1" indent="1"/>
    </xf>
    <xf numFmtId="0" fontId="12" fillId="0" borderId="66" xfId="1" applyFont="1" applyFill="1" applyBorder="1" applyAlignment="1" applyProtection="1">
      <alignment horizontal="center" vertical="center" wrapText="1"/>
    </xf>
    <xf numFmtId="164" fontId="16" fillId="0" borderId="66" xfId="1" applyNumberFormat="1" applyFont="1" applyFill="1" applyBorder="1" applyAlignment="1" applyProtection="1">
      <alignment vertical="center" wrapText="1"/>
      <protection locked="0"/>
    </xf>
    <xf numFmtId="164" fontId="12" fillId="0" borderId="66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49" fontId="12" fillId="0" borderId="95" xfId="1" applyNumberFormat="1" applyFont="1" applyFill="1" applyBorder="1" applyAlignment="1" applyProtection="1">
      <alignment horizontal="center" vertical="center" wrapText="1"/>
    </xf>
    <xf numFmtId="0" fontId="12" fillId="0" borderId="103" xfId="1" applyFont="1" applyFill="1" applyBorder="1" applyAlignment="1" applyProtection="1">
      <alignment horizontal="left" vertical="center" wrapText="1" indent="1"/>
    </xf>
    <xf numFmtId="0" fontId="12" fillId="0" borderId="51" xfId="1" applyFont="1" applyFill="1" applyBorder="1" applyAlignment="1" applyProtection="1">
      <alignment horizontal="center" vertical="center" wrapText="1"/>
    </xf>
    <xf numFmtId="164" fontId="16" fillId="0" borderId="51" xfId="1" applyNumberFormat="1" applyFont="1" applyFill="1" applyBorder="1" applyAlignment="1" applyProtection="1">
      <alignment vertical="center" wrapText="1"/>
      <protection locked="0"/>
    </xf>
    <xf numFmtId="3" fontId="24" fillId="0" borderId="51" xfId="0" applyNumberFormat="1" applyFont="1" applyFill="1" applyBorder="1" applyAlignment="1">
      <alignment vertical="center" wrapText="1"/>
    </xf>
    <xf numFmtId="41" fontId="0" fillId="0" borderId="51" xfId="0" applyNumberFormat="1" applyFont="1" applyFill="1" applyBorder="1" applyAlignment="1">
      <alignment horizontal="right" vertical="center" wrapText="1"/>
    </xf>
    <xf numFmtId="3" fontId="12" fillId="0" borderId="51" xfId="0" applyNumberFormat="1" applyFont="1" applyFill="1" applyBorder="1" applyAlignment="1">
      <alignment vertical="center" wrapText="1"/>
    </xf>
    <xf numFmtId="0" fontId="18" fillId="0" borderId="112" xfId="1" applyFont="1" applyFill="1" applyBorder="1" applyAlignment="1" applyProtection="1">
      <alignment vertical="center" wrapText="1"/>
    </xf>
    <xf numFmtId="164" fontId="14" fillId="0" borderId="2" xfId="1" applyNumberFormat="1" applyFont="1" applyFill="1" applyBorder="1" applyAlignment="1" applyProtection="1">
      <alignment vertical="center" wrapText="1"/>
      <protection locked="0"/>
    </xf>
    <xf numFmtId="164" fontId="18" fillId="0" borderId="2" xfId="1" applyNumberFormat="1" applyFont="1" applyFill="1" applyBorder="1" applyAlignment="1" applyProtection="1">
      <alignment vertical="center" wrapText="1"/>
      <protection locked="0"/>
    </xf>
    <xf numFmtId="41" fontId="14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66" xfId="0" applyFont="1" applyFill="1" applyBorder="1" applyAlignment="1">
      <alignment vertical="center" wrapText="1"/>
    </xf>
    <xf numFmtId="0" fontId="18" fillId="0" borderId="112" xfId="1" applyFont="1" applyFill="1" applyBorder="1" applyAlignment="1" applyProtection="1">
      <alignment horizontal="left" vertical="center" wrapText="1" indent="1"/>
    </xf>
    <xf numFmtId="164" fontId="14" fillId="0" borderId="2" xfId="1" applyNumberFormat="1" applyFont="1" applyFill="1" applyBorder="1" applyAlignment="1" applyProtection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8" fillId="0" borderId="42" xfId="1" applyFont="1" applyFill="1" applyBorder="1" applyAlignment="1" applyProtection="1">
      <alignment horizontal="center" vertical="center" wrapText="1"/>
    </xf>
    <xf numFmtId="0" fontId="18" fillId="0" borderId="116" xfId="1" applyFont="1" applyFill="1" applyBorder="1" applyAlignment="1" applyProtection="1">
      <alignment horizontal="left" vertical="center" wrapText="1" indent="1"/>
    </xf>
    <xf numFmtId="164" fontId="14" fillId="0" borderId="88" xfId="1" applyNumberFormat="1" applyFont="1" applyFill="1" applyBorder="1" applyAlignment="1" applyProtection="1">
      <alignment vertical="center" wrapText="1"/>
    </xf>
    <xf numFmtId="164" fontId="18" fillId="0" borderId="88" xfId="1" applyNumberFormat="1" applyFont="1" applyFill="1" applyBorder="1" applyAlignment="1" applyProtection="1">
      <alignment vertical="center" wrapText="1"/>
    </xf>
    <xf numFmtId="41" fontId="14" fillId="0" borderId="88" xfId="1" applyNumberFormat="1" applyFont="1" applyFill="1" applyBorder="1" applyAlignment="1" applyProtection="1">
      <alignment horizontal="right" vertical="center" wrapText="1"/>
    </xf>
    <xf numFmtId="0" fontId="18" fillId="0" borderId="2" xfId="0" applyFont="1" applyFill="1" applyBorder="1" applyAlignment="1">
      <alignment vertical="center" wrapText="1"/>
    </xf>
    <xf numFmtId="49" fontId="17" fillId="0" borderId="51" xfId="161" applyNumberFormat="1" applyFont="1" applyFill="1" applyBorder="1" applyAlignment="1" applyProtection="1">
      <alignment horizontal="left" vertical="center" wrapText="1" indent="2"/>
    </xf>
    <xf numFmtId="3" fontId="17" fillId="0" borderId="51" xfId="161" applyNumberFormat="1" applyFont="1" applyFill="1" applyBorder="1" applyAlignment="1" applyProtection="1">
      <alignment horizontal="right" vertical="center"/>
    </xf>
    <xf numFmtId="3" fontId="17" fillId="0" borderId="51" xfId="0" applyNumberFormat="1" applyFont="1" applyFill="1" applyBorder="1" applyAlignment="1">
      <alignment horizontal="right" vertical="center"/>
    </xf>
    <xf numFmtId="3" fontId="17" fillId="0" borderId="51" xfId="159" applyNumberFormat="1" applyFont="1" applyBorder="1" applyAlignment="1">
      <alignment horizontal="right" vertical="center"/>
    </xf>
    <xf numFmtId="3" fontId="0" fillId="0" borderId="51" xfId="0" applyNumberFormat="1" applyFont="1" applyBorder="1" applyAlignment="1">
      <alignment horizontal="right" vertical="center"/>
    </xf>
    <xf numFmtId="164" fontId="21" fillId="0" borderId="2" xfId="0" applyNumberFormat="1" applyFont="1" applyFill="1" applyBorder="1" applyAlignment="1">
      <alignment horizontal="center" vertical="center" wrapText="1"/>
    </xf>
    <xf numFmtId="164" fontId="21" fillId="0" borderId="112" xfId="161" applyNumberFormat="1" applyFont="1" applyFill="1" applyBorder="1" applyAlignment="1" applyProtection="1">
      <alignment horizontal="center" vertical="center" wrapText="1"/>
    </xf>
    <xf numFmtId="164" fontId="17" fillId="0" borderId="103" xfId="161" applyNumberFormat="1" applyFont="1" applyFill="1" applyBorder="1" applyAlignment="1" applyProtection="1">
      <alignment vertical="center" wrapText="1"/>
    </xf>
    <xf numFmtId="164" fontId="17" fillId="0" borderId="95" xfId="161" applyNumberFormat="1" applyFont="1" applyFill="1" applyBorder="1" applyAlignment="1" applyProtection="1">
      <alignment horizontal="center" vertical="center" wrapText="1"/>
    </xf>
    <xf numFmtId="164" fontId="17" fillId="0" borderId="64" xfId="161" applyNumberFormat="1" applyFont="1" applyFill="1" applyBorder="1" applyAlignment="1" applyProtection="1">
      <alignment horizontal="center" vertical="center" wrapText="1"/>
    </xf>
    <xf numFmtId="164" fontId="17" fillId="0" borderId="104" xfId="161" applyNumberFormat="1" applyFont="1" applyFill="1" applyBorder="1" applyAlignment="1" applyProtection="1">
      <alignment vertical="center" wrapText="1"/>
    </xf>
    <xf numFmtId="3" fontId="17" fillId="0" borderId="66" xfId="161" applyNumberFormat="1" applyFont="1" applyFill="1" applyBorder="1" applyAlignment="1" applyProtection="1">
      <alignment horizontal="right" vertical="center"/>
    </xf>
    <xf numFmtId="3" fontId="17" fillId="0" borderId="66" xfId="0" applyNumberFormat="1" applyFont="1" applyFill="1" applyBorder="1" applyAlignment="1">
      <alignment horizontal="right" vertical="center"/>
    </xf>
    <xf numFmtId="3" fontId="17" fillId="0" borderId="66" xfId="159" applyNumberFormat="1" applyFont="1" applyBorder="1" applyAlignment="1">
      <alignment horizontal="right" vertical="center"/>
    </xf>
    <xf numFmtId="3" fontId="0" fillId="0" borderId="66" xfId="0" applyNumberFormat="1" applyFont="1" applyBorder="1" applyAlignment="1">
      <alignment horizontal="right" vertical="center"/>
    </xf>
    <xf numFmtId="164" fontId="21" fillId="0" borderId="116" xfId="161" applyNumberFormat="1" applyFont="1" applyFill="1" applyBorder="1" applyAlignment="1" applyProtection="1">
      <alignment vertical="center"/>
    </xf>
    <xf numFmtId="49" fontId="21" fillId="24" borderId="88" xfId="161" applyNumberFormat="1" applyFont="1" applyFill="1" applyBorder="1" applyAlignment="1" applyProtection="1">
      <alignment horizontal="left" vertical="center" wrapText="1" indent="2"/>
    </xf>
    <xf numFmtId="164" fontId="21" fillId="0" borderId="88" xfId="161" applyNumberFormat="1" applyFont="1" applyFill="1" applyBorder="1" applyAlignment="1" applyProtection="1">
      <alignment horizontal="right" vertical="center"/>
    </xf>
    <xf numFmtId="164" fontId="21" fillId="0" borderId="112" xfId="161" applyNumberFormat="1" applyFont="1" applyFill="1" applyBorder="1" applyAlignment="1" applyProtection="1">
      <alignment vertical="center" wrapText="1"/>
    </xf>
    <xf numFmtId="164" fontId="21" fillId="0" borderId="42" xfId="161" applyNumberFormat="1" applyFont="1" applyFill="1" applyBorder="1" applyAlignment="1" applyProtection="1">
      <alignment horizontal="center" vertical="center" wrapText="1"/>
    </xf>
    <xf numFmtId="3" fontId="0" fillId="0" borderId="70" xfId="0" applyNumberFormat="1" applyFont="1" applyBorder="1" applyAlignment="1">
      <alignment horizontal="right" vertical="center"/>
    </xf>
    <xf numFmtId="3" fontId="0" fillId="0" borderId="72" xfId="0" applyNumberFormat="1" applyFont="1" applyBorder="1" applyAlignment="1">
      <alignment horizontal="right" vertical="center"/>
    </xf>
    <xf numFmtId="3" fontId="21" fillId="0" borderId="26" xfId="161" applyNumberFormat="1" applyFont="1" applyFill="1" applyBorder="1" applyAlignment="1" applyProtection="1">
      <alignment horizontal="right" vertical="center"/>
    </xf>
    <xf numFmtId="164" fontId="21" fillId="0" borderId="89" xfId="161" applyNumberFormat="1" applyFont="1" applyFill="1" applyBorder="1" applyAlignment="1" applyProtection="1">
      <alignment horizontal="right" vertical="center"/>
    </xf>
    <xf numFmtId="3" fontId="0" fillId="0" borderId="95" xfId="0" applyNumberFormat="1" applyFont="1" applyBorder="1" applyAlignment="1">
      <alignment horizontal="right" vertical="center"/>
    </xf>
    <xf numFmtId="3" fontId="0" fillId="0" borderId="64" xfId="0" applyNumberFormat="1" applyFont="1" applyBorder="1" applyAlignment="1">
      <alignment horizontal="right" vertical="center"/>
    </xf>
    <xf numFmtId="3" fontId="18" fillId="0" borderId="95" xfId="0" applyNumberFormat="1" applyFont="1" applyBorder="1" applyAlignment="1">
      <alignment horizontal="right" vertical="center"/>
    </xf>
    <xf numFmtId="3" fontId="18" fillId="0" borderId="63" xfId="0" applyNumberFormat="1" applyFont="1" applyBorder="1" applyAlignment="1">
      <alignment horizontal="right" vertical="center"/>
    </xf>
    <xf numFmtId="3" fontId="18" fillId="0" borderId="64" xfId="0" applyNumberFormat="1" applyFont="1" applyBorder="1" applyAlignment="1">
      <alignment horizontal="right" vertical="center"/>
    </xf>
    <xf numFmtId="3" fontId="18" fillId="0" borderId="13" xfId="0" applyNumberFormat="1" applyFont="1" applyBorder="1" applyAlignment="1">
      <alignment horizontal="right" vertical="center"/>
    </xf>
    <xf numFmtId="3" fontId="18" fillId="0" borderId="42" xfId="0" applyNumberFormat="1" applyFont="1" applyBorder="1" applyAlignment="1">
      <alignment horizontal="right" vertical="center"/>
    </xf>
    <xf numFmtId="164" fontId="17" fillId="0" borderId="51" xfId="161" applyNumberFormat="1" applyFont="1" applyFill="1" applyBorder="1" applyAlignment="1" applyProtection="1">
      <alignment horizontal="right" vertical="center"/>
    </xf>
    <xf numFmtId="164" fontId="17" fillId="0" borderId="51" xfId="0" applyNumberFormat="1" applyFont="1" applyFill="1" applyBorder="1" applyAlignment="1">
      <alignment horizontal="right" vertical="center"/>
    </xf>
    <xf numFmtId="164" fontId="17" fillId="0" borderId="51" xfId="159" applyNumberFormat="1" applyFont="1" applyBorder="1" applyAlignment="1">
      <alignment horizontal="right" vertical="center"/>
    </xf>
    <xf numFmtId="0" fontId="0" fillId="0" borderId="51" xfId="0" applyFont="1" applyBorder="1" applyAlignment="1">
      <alignment horizontal="right" vertical="center"/>
    </xf>
    <xf numFmtId="0" fontId="0" fillId="0" borderId="70" xfId="0" applyFont="1" applyBorder="1" applyAlignment="1">
      <alignment horizontal="right" vertical="center"/>
    </xf>
    <xf numFmtId="164" fontId="0" fillId="0" borderId="95" xfId="0" applyNumberFormat="1" applyFont="1" applyBorder="1" applyAlignment="1">
      <alignment horizontal="right" vertical="center"/>
    </xf>
    <xf numFmtId="164" fontId="0" fillId="0" borderId="64" xfId="0" applyNumberFormat="1" applyFont="1" applyBorder="1" applyAlignment="1">
      <alignment horizontal="right" vertical="center"/>
    </xf>
    <xf numFmtId="164" fontId="21" fillId="0" borderId="26" xfId="161" applyNumberFormat="1" applyFont="1" applyFill="1" applyBorder="1" applyAlignment="1" applyProtection="1">
      <alignment horizontal="right" vertical="center"/>
    </xf>
    <xf numFmtId="164" fontId="21" fillId="0" borderId="112" xfId="161" applyNumberFormat="1" applyFont="1" applyFill="1" applyBorder="1" applyAlignment="1" applyProtection="1">
      <alignment vertical="center"/>
    </xf>
    <xf numFmtId="164" fontId="18" fillId="0" borderId="95" xfId="0" applyNumberFormat="1" applyFont="1" applyBorder="1" applyAlignment="1">
      <alignment horizontal="right" vertical="center"/>
    </xf>
    <xf numFmtId="164" fontId="18" fillId="0" borderId="63" xfId="0" applyNumberFormat="1" applyFont="1" applyBorder="1" applyAlignment="1">
      <alignment horizontal="right" vertical="center"/>
    </xf>
    <xf numFmtId="164" fontId="18" fillId="0" borderId="64" xfId="0" applyNumberFormat="1" applyFont="1" applyBorder="1" applyAlignment="1">
      <alignment horizontal="right" vertical="center"/>
    </xf>
    <xf numFmtId="164" fontId="18" fillId="0" borderId="13" xfId="0" applyNumberFormat="1" applyFont="1" applyBorder="1" applyAlignment="1">
      <alignment horizontal="right" vertical="center"/>
    </xf>
    <xf numFmtId="164" fontId="0" fillId="0" borderId="8" xfId="0" applyNumberFormat="1" applyFont="1" applyFill="1" applyBorder="1" applyAlignment="1" applyProtection="1">
      <alignment horizontal="right" vertical="center" wrapText="1"/>
    </xf>
    <xf numFmtId="3" fontId="0" fillId="0" borderId="8" xfId="0" applyNumberFormat="1" applyFont="1" applyFill="1" applyBorder="1" applyAlignment="1">
      <alignment horizontal="center" vertical="center" wrapText="1"/>
    </xf>
    <xf numFmtId="164" fontId="14" fillId="0" borderId="8" xfId="0" applyNumberFormat="1" applyFont="1" applyFill="1" applyBorder="1" applyAlignment="1">
      <alignment horizontal="right" vertical="center" wrapText="1"/>
    </xf>
    <xf numFmtId="164" fontId="0" fillId="0" borderId="5" xfId="0" applyNumberFormat="1" applyFont="1" applyFill="1" applyBorder="1" applyAlignment="1" applyProtection="1">
      <alignment horizontal="right" vertical="center" wrapText="1"/>
    </xf>
    <xf numFmtId="164" fontId="14" fillId="0" borderId="5" xfId="0" applyNumberFormat="1" applyFont="1" applyFill="1" applyBorder="1" applyAlignment="1">
      <alignment horizontal="right" vertical="center" wrapText="1"/>
    </xf>
    <xf numFmtId="164" fontId="16" fillId="0" borderId="5" xfId="0" applyNumberFormat="1" applyFont="1" applyFill="1" applyBorder="1" applyAlignment="1">
      <alignment horizontal="right" vertical="center" wrapText="1"/>
    </xf>
    <xf numFmtId="164" fontId="20" fillId="0" borderId="5" xfId="0" applyNumberFormat="1" applyFont="1" applyFill="1" applyBorder="1" applyAlignment="1">
      <alignment horizontal="right" vertical="center" wrapText="1"/>
    </xf>
    <xf numFmtId="164" fontId="0" fillId="0" borderId="5" xfId="0" applyNumberFormat="1" applyFont="1" applyFill="1" applyBorder="1" applyAlignment="1">
      <alignment horizontal="right" vertical="center" wrapText="1"/>
    </xf>
    <xf numFmtId="164" fontId="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24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66" xfId="0" applyNumberFormat="1" applyFont="1" applyFill="1" applyBorder="1" applyAlignment="1" applyProtection="1">
      <alignment horizontal="right" vertical="center" wrapText="1"/>
    </xf>
    <xf numFmtId="164" fontId="14" fillId="0" borderId="66" xfId="0" applyNumberFormat="1" applyFont="1" applyFill="1" applyBorder="1" applyAlignment="1">
      <alignment horizontal="right" vertical="center" wrapText="1"/>
    </xf>
    <xf numFmtId="10" fontId="18" fillId="0" borderId="55" xfId="0" applyNumberFormat="1" applyFont="1" applyFill="1" applyBorder="1" applyAlignment="1">
      <alignment horizontal="center" vertical="center" wrapText="1"/>
    </xf>
    <xf numFmtId="164" fontId="0" fillId="0" borderId="51" xfId="0" applyNumberFormat="1" applyFont="1" applyFill="1" applyBorder="1" applyAlignment="1" applyProtection="1">
      <alignment horizontal="right" vertical="center" wrapText="1"/>
    </xf>
    <xf numFmtId="3" fontId="0" fillId="0" borderId="51" xfId="0" applyNumberFormat="1" applyFont="1" applyFill="1" applyBorder="1" applyAlignment="1">
      <alignment horizontal="center" vertical="center" wrapText="1"/>
    </xf>
    <xf numFmtId="164" fontId="14" fillId="0" borderId="51" xfId="0" applyNumberFormat="1" applyFont="1" applyFill="1" applyBorder="1" applyAlignment="1">
      <alignment horizontal="right" vertical="center" wrapText="1"/>
    </xf>
    <xf numFmtId="164" fontId="0" fillId="0" borderId="2" xfId="0" applyNumberFormat="1" applyFont="1" applyFill="1" applyBorder="1" applyAlignment="1" applyProtection="1">
      <alignment horizontal="right" vertical="center" wrapText="1"/>
    </xf>
    <xf numFmtId="164" fontId="18" fillId="0" borderId="2" xfId="0" applyNumberFormat="1" applyFont="1" applyFill="1" applyBorder="1" applyAlignment="1" applyProtection="1">
      <alignment horizontal="right" vertical="center" wrapText="1"/>
    </xf>
    <xf numFmtId="164" fontId="16" fillId="0" borderId="51" xfId="0" applyNumberFormat="1" applyFont="1" applyFill="1" applyBorder="1" applyAlignment="1">
      <alignment horizontal="right" vertical="center" wrapText="1"/>
    </xf>
    <xf numFmtId="164" fontId="14" fillId="0" borderId="3" xfId="0" applyNumberFormat="1" applyFont="1" applyFill="1" applyBorder="1" applyAlignment="1" applyProtection="1">
      <alignment horizontal="right" vertical="center" wrapText="1"/>
    </xf>
    <xf numFmtId="164" fontId="18" fillId="0" borderId="66" xfId="0" applyNumberFormat="1" applyFont="1" applyFill="1" applyBorder="1" applyAlignment="1" applyProtection="1">
      <alignment horizontal="right" vertical="center" wrapText="1"/>
    </xf>
    <xf numFmtId="164" fontId="0" fillId="0" borderId="66" xfId="0" applyNumberFormat="1" applyFont="1" applyFill="1" applyBorder="1" applyAlignment="1">
      <alignment horizontal="right" vertical="center" wrapText="1"/>
    </xf>
    <xf numFmtId="164" fontId="18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51" xfId="0" applyNumberFormat="1" applyFont="1" applyFill="1" applyBorder="1" applyAlignment="1">
      <alignment horizontal="right" vertical="center" wrapText="1"/>
    </xf>
    <xf numFmtId="3" fontId="24" fillId="0" borderId="2" xfId="0" applyNumberFormat="1" applyFont="1" applyFill="1" applyBorder="1" applyAlignment="1">
      <alignment vertical="center" wrapText="1"/>
    </xf>
    <xf numFmtId="164" fontId="56" fillId="0" borderId="2" xfId="0" applyNumberFormat="1" applyFont="1" applyFill="1" applyBorder="1" applyAlignment="1">
      <alignment horizontal="right" vertical="center" wrapText="1"/>
    </xf>
    <xf numFmtId="164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2" xfId="0" applyNumberFormat="1" applyFont="1" applyFill="1" applyBorder="1" applyAlignment="1">
      <alignment horizontal="right" vertical="center" wrapText="1"/>
    </xf>
    <xf numFmtId="164" fontId="20" fillId="0" borderId="2" xfId="0" applyNumberFormat="1" applyFont="1" applyFill="1" applyBorder="1" applyAlignment="1">
      <alignment horizontal="right" vertical="center" wrapText="1"/>
    </xf>
    <xf numFmtId="164" fontId="0" fillId="0" borderId="51" xfId="1" applyNumberFormat="1" applyFont="1" applyFill="1" applyBorder="1" applyAlignment="1" applyProtection="1">
      <alignment horizontal="right" vertical="center" wrapText="1"/>
      <protection locked="0"/>
    </xf>
    <xf numFmtId="164" fontId="24" fillId="0" borderId="66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66" xfId="0" applyNumberFormat="1" applyFont="1" applyFill="1" applyBorder="1" applyAlignment="1">
      <alignment horizontal="right" vertical="center" wrapText="1"/>
    </xf>
    <xf numFmtId="164" fontId="18" fillId="0" borderId="2" xfId="1" applyNumberFormat="1" applyFont="1" applyFill="1" applyBorder="1" applyAlignment="1" applyProtection="1">
      <alignment horizontal="right" vertical="center" wrapText="1"/>
    </xf>
    <xf numFmtId="164" fontId="18" fillId="0" borderId="88" xfId="1" applyNumberFormat="1" applyFont="1" applyFill="1" applyBorder="1" applyAlignment="1" applyProtection="1">
      <alignment horizontal="right" vertical="center" wrapText="1"/>
    </xf>
    <xf numFmtId="10" fontId="18" fillId="0" borderId="90" xfId="0" applyNumberFormat="1" applyFont="1" applyFill="1" applyBorder="1" applyAlignment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164" fontId="16" fillId="0" borderId="8" xfId="1" applyNumberFormat="1" applyFont="1" applyFill="1" applyBorder="1" applyAlignment="1" applyProtection="1">
      <alignment vertical="center" wrapText="1"/>
      <protection locked="0"/>
    </xf>
    <xf numFmtId="3" fontId="12" fillId="0" borderId="8" xfId="0" applyNumberFormat="1" applyFont="1" applyFill="1" applyBorder="1" applyAlignment="1">
      <alignment vertical="center" wrapText="1"/>
    </xf>
    <xf numFmtId="164" fontId="16" fillId="0" borderId="8" xfId="0" applyNumberFormat="1" applyFont="1" applyFill="1" applyBorder="1" applyAlignment="1">
      <alignment horizontal="right" vertical="center" wrapText="1"/>
    </xf>
    <xf numFmtId="10" fontId="12" fillId="0" borderId="56" xfId="0" applyNumberFormat="1" applyFont="1" applyFill="1" applyBorder="1" applyAlignment="1">
      <alignment vertical="center" wrapText="1"/>
    </xf>
    <xf numFmtId="10" fontId="12" fillId="0" borderId="6" xfId="0" applyNumberFormat="1" applyFont="1" applyFill="1" applyBorder="1" applyAlignment="1">
      <alignment vertical="center" wrapText="1"/>
    </xf>
    <xf numFmtId="0" fontId="12" fillId="0" borderId="108" xfId="1" applyFont="1" applyFill="1" applyBorder="1" applyAlignment="1" applyProtection="1">
      <alignment horizontal="left" vertical="center" wrapText="1" indent="1"/>
    </xf>
    <xf numFmtId="49" fontId="12" fillId="0" borderId="62" xfId="1" applyNumberFormat="1" applyFont="1" applyFill="1" applyBorder="1" applyAlignment="1" applyProtection="1">
      <alignment horizontal="center" vertical="center" wrapText="1"/>
    </xf>
    <xf numFmtId="10" fontId="12" fillId="0" borderId="55" xfId="0" applyNumberFormat="1" applyFont="1" applyFill="1" applyBorder="1" applyAlignment="1">
      <alignment vertical="center" wrapText="1"/>
    </xf>
    <xf numFmtId="164" fontId="12" fillId="0" borderId="51" xfId="1" applyNumberFormat="1" applyFont="1" applyFill="1" applyBorder="1" applyAlignment="1" applyProtection="1">
      <alignment vertical="center" wrapText="1"/>
      <protection locked="0"/>
    </xf>
    <xf numFmtId="10" fontId="12" fillId="0" borderId="52" xfId="0" applyNumberFormat="1" applyFont="1" applyFill="1" applyBorder="1" applyAlignment="1">
      <alignment vertical="center" wrapText="1"/>
    </xf>
    <xf numFmtId="164" fontId="14" fillId="0" borderId="2" xfId="0" applyNumberFormat="1" applyFont="1" applyFill="1" applyBorder="1" applyAlignment="1">
      <alignment horizontal="right" vertical="center" wrapText="1"/>
    </xf>
    <xf numFmtId="3" fontId="12" fillId="0" borderId="2" xfId="0" applyNumberFormat="1" applyFont="1" applyFill="1" applyBorder="1" applyAlignment="1">
      <alignment vertical="center" wrapText="1"/>
    </xf>
    <xf numFmtId="164" fontId="18" fillId="0" borderId="2" xfId="0" applyNumberFormat="1" applyFont="1" applyFill="1" applyBorder="1" applyAlignment="1">
      <alignment horizontal="right" vertical="center" wrapText="1"/>
    </xf>
    <xf numFmtId="49" fontId="17" fillId="0" borderId="51" xfId="161" applyNumberFormat="1" applyFont="1" applyFill="1" applyBorder="1" applyAlignment="1" applyProtection="1">
      <alignment horizontal="center" vertical="center" wrapText="1"/>
    </xf>
    <xf numFmtId="3" fontId="21" fillId="0" borderId="13" xfId="161" applyNumberFormat="1" applyFont="1" applyFill="1" applyBorder="1" applyAlignment="1" applyProtection="1">
      <alignment horizontal="right" vertical="center"/>
    </xf>
    <xf numFmtId="0" fontId="90" fillId="0" borderId="26" xfId="171" applyFont="1" applyFill="1" applyBorder="1" applyAlignment="1" applyProtection="1">
      <alignment horizontal="center" vertical="center"/>
    </xf>
    <xf numFmtId="0" fontId="90" fillId="0" borderId="13" xfId="171" applyFont="1" applyFill="1" applyBorder="1" applyAlignment="1" applyProtection="1">
      <alignment horizontal="center" vertical="center"/>
    </xf>
    <xf numFmtId="164" fontId="15" fillId="0" borderId="109" xfId="171" applyNumberFormat="1" applyFont="1" applyFill="1" applyBorder="1" applyAlignment="1" applyProtection="1">
      <alignment vertical="center"/>
      <protection locked="0"/>
    </xf>
    <xf numFmtId="164" fontId="15" fillId="0" borderId="71" xfId="171" applyNumberFormat="1" applyFont="1" applyFill="1" applyBorder="1" applyAlignment="1" applyProtection="1">
      <alignment vertical="center"/>
      <protection locked="0"/>
    </xf>
    <xf numFmtId="164" fontId="15" fillId="0" borderId="72" xfId="171" applyNumberFormat="1" applyFont="1" applyFill="1" applyBorder="1" applyAlignment="1" applyProtection="1">
      <alignment vertical="center"/>
      <protection locked="0"/>
    </xf>
    <xf numFmtId="164" fontId="96" fillId="0" borderId="26" xfId="171" applyNumberFormat="1" applyFont="1" applyFill="1" applyBorder="1" applyAlignment="1" applyProtection="1">
      <alignment vertical="center"/>
    </xf>
    <xf numFmtId="164" fontId="15" fillId="0" borderId="87" xfId="171" applyNumberFormat="1" applyFont="1" applyFill="1" applyBorder="1" applyAlignment="1" applyProtection="1">
      <alignment vertical="center"/>
    </xf>
    <xf numFmtId="164" fontId="15" fillId="0" borderId="63" xfId="171" applyNumberFormat="1" applyFont="1" applyFill="1" applyBorder="1" applyAlignment="1" applyProtection="1">
      <alignment vertical="center"/>
    </xf>
    <xf numFmtId="164" fontId="15" fillId="0" borderId="95" xfId="171" applyNumberFormat="1" applyFont="1" applyFill="1" applyBorder="1" applyAlignment="1" applyProtection="1">
      <alignment vertical="center"/>
    </xf>
    <xf numFmtId="164" fontId="15" fillId="0" borderId="64" xfId="171" applyNumberFormat="1" applyFont="1" applyFill="1" applyBorder="1" applyAlignment="1" applyProtection="1">
      <alignment vertical="center"/>
    </xf>
    <xf numFmtId="164" fontId="96" fillId="0" borderId="13" xfId="171" applyNumberFormat="1" applyFont="1" applyFill="1" applyBorder="1" applyAlignment="1" applyProtection="1">
      <alignment vertical="center"/>
    </xf>
    <xf numFmtId="164" fontId="15" fillId="0" borderId="59" xfId="171" applyNumberFormat="1" applyFont="1" applyFill="1" applyBorder="1" applyAlignment="1" applyProtection="1">
      <alignment vertical="center"/>
      <protection locked="0"/>
    </xf>
    <xf numFmtId="164" fontId="96" fillId="0" borderId="89" xfId="171" applyNumberFormat="1" applyFont="1" applyFill="1" applyBorder="1" applyProtection="1"/>
    <xf numFmtId="164" fontId="15" fillId="0" borderId="62" xfId="171" applyNumberFormat="1" applyFont="1" applyFill="1" applyBorder="1" applyAlignment="1" applyProtection="1">
      <alignment vertical="center"/>
    </xf>
    <xf numFmtId="164" fontId="15" fillId="0" borderId="97" xfId="171" applyNumberFormat="1" applyFont="1" applyFill="1" applyBorder="1" applyAlignment="1" applyProtection="1">
      <alignment vertical="center"/>
    </xf>
    <xf numFmtId="164" fontId="96" fillId="0" borderId="42" xfId="171" applyNumberFormat="1" applyFont="1" applyFill="1" applyBorder="1" applyProtection="1"/>
    <xf numFmtId="0" fontId="102" fillId="0" borderId="91" xfId="173" applyFont="1" applyBorder="1" applyAlignment="1">
      <alignment horizontal="center" vertical="center"/>
    </xf>
    <xf numFmtId="168" fontId="62" fillId="0" borderId="62" xfId="173" applyNumberFormat="1" applyFont="1" applyBorder="1" applyAlignment="1">
      <alignment horizontal="right"/>
    </xf>
    <xf numFmtId="168" fontId="62" fillId="0" borderId="63" xfId="173" applyNumberFormat="1" applyFont="1" applyBorder="1" applyAlignment="1">
      <alignment horizontal="right"/>
    </xf>
    <xf numFmtId="168" fontId="62" fillId="0" borderId="97" xfId="173" applyNumberFormat="1" applyFont="1" applyBorder="1" applyAlignment="1">
      <alignment horizontal="right"/>
    </xf>
    <xf numFmtId="3" fontId="102" fillId="0" borderId="3" xfId="173" applyNumberFormat="1" applyFont="1" applyBorder="1" applyAlignment="1">
      <alignment horizontal="right" vertical="center"/>
    </xf>
    <xf numFmtId="0" fontId="62" fillId="0" borderId="4" xfId="175" applyFont="1" applyBorder="1" applyAlignment="1">
      <alignment horizontal="center" vertical="center"/>
    </xf>
    <xf numFmtId="0" fontId="109" fillId="0" borderId="5" xfId="0" applyFont="1" applyBorder="1" applyAlignment="1">
      <alignment horizontal="left" vertical="center" wrapText="1"/>
    </xf>
    <xf numFmtId="164" fontId="67" fillId="0" borderId="5" xfId="35" applyNumberFormat="1" applyFont="1" applyBorder="1" applyAlignment="1">
      <alignment horizontal="right" vertical="center"/>
    </xf>
    <xf numFmtId="164" fontId="62" fillId="0" borderId="6" xfId="175" applyNumberFormat="1" applyFont="1" applyBorder="1" applyAlignment="1">
      <alignment vertical="center"/>
    </xf>
    <xf numFmtId="164" fontId="62" fillId="0" borderId="5" xfId="175" applyNumberFormat="1" applyFont="1" applyBorder="1" applyAlignment="1">
      <alignment vertical="center"/>
    </xf>
    <xf numFmtId="0" fontId="62" fillId="0" borderId="69" xfId="175" applyFont="1" applyBorder="1" applyAlignment="1">
      <alignment horizontal="center" vertical="center"/>
    </xf>
    <xf numFmtId="0" fontId="109" fillId="0" borderId="51" xfId="0" applyFont="1" applyBorder="1" applyAlignment="1">
      <alignment horizontal="left" vertical="center" wrapText="1"/>
    </xf>
    <xf numFmtId="164" fontId="67" fillId="0" borderId="51" xfId="35" applyNumberFormat="1" applyFont="1" applyBorder="1" applyAlignment="1">
      <alignment horizontal="right" vertical="center"/>
    </xf>
    <xf numFmtId="164" fontId="62" fillId="0" borderId="52" xfId="175" applyNumberFormat="1" applyFont="1" applyBorder="1" applyAlignment="1">
      <alignment vertical="center"/>
    </xf>
    <xf numFmtId="0" fontId="102" fillId="0" borderId="1" xfId="175" applyFont="1" applyBorder="1" applyAlignment="1">
      <alignment horizontal="center" vertical="center" wrapText="1"/>
    </xf>
    <xf numFmtId="0" fontId="102" fillId="0" borderId="2" xfId="175" applyFont="1" applyBorder="1" applyAlignment="1">
      <alignment horizontal="center" vertical="center"/>
    </xf>
    <xf numFmtId="0" fontId="102" fillId="0" borderId="2" xfId="175" applyFont="1" applyBorder="1" applyAlignment="1">
      <alignment horizontal="center" vertical="center" wrapText="1"/>
    </xf>
    <xf numFmtId="0" fontId="62" fillId="0" borderId="65" xfId="175" applyFont="1" applyBorder="1" applyAlignment="1">
      <alignment horizontal="center" vertical="center"/>
    </xf>
    <xf numFmtId="0" fontId="109" fillId="0" borderId="66" xfId="0" applyFont="1" applyBorder="1" applyAlignment="1">
      <alignment horizontal="left" vertical="center" wrapText="1"/>
    </xf>
    <xf numFmtId="164" fontId="67" fillId="0" borderId="66" xfId="35" applyNumberFormat="1" applyFont="1" applyBorder="1" applyAlignment="1">
      <alignment horizontal="right" vertical="center"/>
    </xf>
    <xf numFmtId="164" fontId="62" fillId="0" borderId="55" xfId="175" applyNumberFormat="1" applyFont="1" applyBorder="1" applyAlignment="1">
      <alignment vertical="center"/>
    </xf>
    <xf numFmtId="0" fontId="102" fillId="0" borderId="1" xfId="175" applyFont="1" applyBorder="1" applyAlignment="1">
      <alignment horizontal="center" vertical="center"/>
    </xf>
    <xf numFmtId="0" fontId="110" fillId="0" borderId="2" xfId="0" applyFont="1" applyBorder="1" applyAlignment="1">
      <alignment horizontal="left" vertical="center" wrapText="1"/>
    </xf>
    <xf numFmtId="164" fontId="106" fillId="0" borderId="2" xfId="35" applyNumberFormat="1" applyFont="1" applyBorder="1" applyAlignment="1">
      <alignment horizontal="right" vertical="center"/>
    </xf>
    <xf numFmtId="164" fontId="62" fillId="0" borderId="66" xfId="175" applyNumberFormat="1" applyFont="1" applyBorder="1" applyAlignment="1">
      <alignment vertical="center"/>
    </xf>
    <xf numFmtId="0" fontId="110" fillId="0" borderId="88" xfId="0" applyFont="1" applyBorder="1" applyAlignment="1">
      <alignment horizontal="left" vertical="center" wrapText="1"/>
    </xf>
    <xf numFmtId="164" fontId="102" fillId="0" borderId="88" xfId="175" applyNumberFormat="1" applyFont="1" applyBorder="1" applyAlignment="1">
      <alignment horizontal="right" vertical="center"/>
    </xf>
    <xf numFmtId="164" fontId="102" fillId="0" borderId="90" xfId="175" applyNumberFormat="1" applyFont="1" applyBorder="1" applyAlignment="1">
      <alignment horizontal="right" vertical="center"/>
    </xf>
    <xf numFmtId="0" fontId="102" fillId="0" borderId="91" xfId="175" applyFont="1" applyBorder="1" applyAlignment="1">
      <alignment horizontal="center" vertical="center"/>
    </xf>
    <xf numFmtId="0" fontId="98" fillId="0" borderId="9" xfId="1" applyFont="1" applyFill="1" applyBorder="1" applyAlignment="1" applyProtection="1">
      <alignment horizontal="center" vertical="center"/>
    </xf>
    <xf numFmtId="0" fontId="59" fillId="0" borderId="84" xfId="0" applyFont="1" applyFill="1" applyBorder="1" applyAlignment="1">
      <alignment horizontal="center" vertical="center"/>
    </xf>
    <xf numFmtId="0" fontId="61" fillId="0" borderId="78" xfId="0" applyFont="1" applyFill="1" applyBorder="1" applyAlignment="1">
      <alignment horizontal="center" vertical="center"/>
    </xf>
    <xf numFmtId="0" fontId="59" fillId="0" borderId="54" xfId="0" applyFont="1" applyFill="1" applyBorder="1" applyAlignment="1">
      <alignment horizontal="center" vertical="center"/>
    </xf>
    <xf numFmtId="168" fontId="61" fillId="0" borderId="55" xfId="0" applyNumberFormat="1" applyFont="1" applyBorder="1" applyAlignment="1">
      <alignment vertical="center"/>
    </xf>
    <xf numFmtId="0" fontId="93" fillId="0" borderId="0" xfId="0" applyFont="1" applyFill="1" applyAlignment="1"/>
    <xf numFmtId="0" fontId="61" fillId="0" borderId="3" xfId="0" applyFont="1" applyFill="1" applyBorder="1" applyAlignment="1">
      <alignment vertical="center" wrapText="1"/>
    </xf>
    <xf numFmtId="168" fontId="117" fillId="0" borderId="52" xfId="0" applyNumberFormat="1" applyFont="1" applyBorder="1" applyAlignment="1">
      <alignment vertical="center"/>
    </xf>
    <xf numFmtId="168" fontId="117" fillId="0" borderId="6" xfId="0" applyNumberFormat="1" applyFont="1" applyBorder="1" applyAlignment="1">
      <alignment vertical="center"/>
    </xf>
    <xf numFmtId="0" fontId="59" fillId="0" borderId="0" xfId="0" applyFont="1" applyAlignment="1"/>
    <xf numFmtId="0" fontId="61" fillId="0" borderId="113" xfId="0" applyFont="1" applyFill="1" applyBorder="1" applyAlignment="1">
      <alignment horizontal="center" vertical="center"/>
    </xf>
    <xf numFmtId="0" fontId="61" fillId="0" borderId="110" xfId="0" applyFont="1" applyBorder="1" applyAlignment="1">
      <alignment vertical="center"/>
    </xf>
    <xf numFmtId="168" fontId="61" fillId="0" borderId="24" xfId="0" applyNumberFormat="1" applyFont="1" applyBorder="1" applyAlignment="1">
      <alignment vertical="center"/>
    </xf>
    <xf numFmtId="0" fontId="61" fillId="0" borderId="1" xfId="0" applyFont="1" applyFill="1" applyBorder="1" applyAlignment="1">
      <alignment horizontal="center" vertical="center"/>
    </xf>
    <xf numFmtId="168" fontId="61" fillId="0" borderId="3" xfId="0" applyNumberFormat="1" applyFont="1" applyBorder="1" applyAlignment="1"/>
    <xf numFmtId="164" fontId="24" fillId="0" borderId="0" xfId="0" applyNumberFormat="1" applyFont="1" applyAlignment="1">
      <alignment horizontal="right"/>
    </xf>
    <xf numFmtId="0" fontId="0" fillId="0" borderId="51" xfId="0" applyBorder="1"/>
    <xf numFmtId="164" fontId="0" fillId="0" borderId="51" xfId="0" applyNumberFormat="1" applyBorder="1"/>
    <xf numFmtId="0" fontId="0" fillId="0" borderId="4" xfId="0" applyBorder="1"/>
    <xf numFmtId="164" fontId="0" fillId="0" borderId="6" xfId="0" applyNumberFormat="1" applyBorder="1"/>
    <xf numFmtId="0" fontId="0" fillId="0" borderId="69" xfId="0" applyBorder="1"/>
    <xf numFmtId="164" fontId="0" fillId="0" borderId="52" xfId="0" applyNumberFormat="1" applyBorder="1"/>
    <xf numFmtId="0" fontId="0" fillId="0" borderId="1" xfId="0" applyBorder="1"/>
    <xf numFmtId="0" fontId="0" fillId="0" borderId="2" xfId="0" applyBorder="1"/>
    <xf numFmtId="164" fontId="0" fillId="0" borderId="3" xfId="0" applyNumberFormat="1" applyBorder="1"/>
    <xf numFmtId="0" fontId="0" fillId="0" borderId="65" xfId="0" applyBorder="1"/>
    <xf numFmtId="0" fontId="0" fillId="0" borderId="66" xfId="0" applyBorder="1"/>
    <xf numFmtId="164" fontId="0" fillId="0" borderId="55" xfId="0" applyNumberFormat="1" applyBorder="1"/>
    <xf numFmtId="0" fontId="18" fillId="0" borderId="1" xfId="0" applyFont="1" applyBorder="1"/>
    <xf numFmtId="0" fontId="18" fillId="0" borderId="2" xfId="0" applyFont="1" applyBorder="1"/>
    <xf numFmtId="164" fontId="18" fillId="0" borderId="3" xfId="0" applyNumberFormat="1" applyFont="1" applyBorder="1"/>
    <xf numFmtId="0" fontId="0" fillId="0" borderId="9" xfId="0" applyBorder="1"/>
    <xf numFmtId="0" fontId="0" fillId="0" borderId="30" xfId="0" applyBorder="1"/>
    <xf numFmtId="164" fontId="0" fillId="0" borderId="24" xfId="0" applyNumberFormat="1" applyBorder="1"/>
    <xf numFmtId="0" fontId="0" fillId="0" borderId="0" xfId="0" applyBorder="1"/>
    <xf numFmtId="0" fontId="1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0" fillId="0" borderId="84" xfId="0" applyBorder="1"/>
    <xf numFmtId="164" fontId="0" fillId="0" borderId="117" xfId="0" applyNumberFormat="1" applyBorder="1"/>
    <xf numFmtId="0" fontId="0" fillId="0" borderId="78" xfId="0" applyBorder="1"/>
    <xf numFmtId="0" fontId="0" fillId="0" borderId="77" xfId="0" applyBorder="1"/>
    <xf numFmtId="164" fontId="0" fillId="0" borderId="79" xfId="0" applyNumberFormat="1" applyBorder="1"/>
    <xf numFmtId="0" fontId="17" fillId="0" borderId="64" xfId="50" applyFont="1" applyBorder="1" applyAlignment="1">
      <alignment horizontal="center" vertical="center" wrapText="1"/>
    </xf>
    <xf numFmtId="0" fontId="17" fillId="0" borderId="54" xfId="50" applyFont="1" applyBorder="1" applyAlignment="1">
      <alignment horizontal="left" vertical="center" wrapText="1"/>
    </xf>
    <xf numFmtId="164" fontId="17" fillId="0" borderId="64" xfId="50" applyNumberFormat="1" applyFont="1" applyBorder="1" applyAlignment="1">
      <alignment horizontal="right" vertical="center" wrapText="1"/>
    </xf>
    <xf numFmtId="164" fontId="17" fillId="0" borderId="118" xfId="50" applyNumberFormat="1" applyFont="1" applyBorder="1" applyAlignment="1">
      <alignment horizontal="right" vertical="center" wrapText="1"/>
    </xf>
    <xf numFmtId="164" fontId="17" fillId="0" borderId="119" xfId="50" applyNumberFormat="1" applyFont="1" applyBorder="1" applyAlignment="1">
      <alignment vertical="center"/>
    </xf>
    <xf numFmtId="164" fontId="17" fillId="0" borderId="64" xfId="50" applyNumberFormat="1" applyFont="1" applyBorder="1" applyAlignment="1">
      <alignment vertical="center"/>
    </xf>
    <xf numFmtId="164" fontId="17" fillId="0" borderId="118" xfId="50" applyNumberFormat="1" applyFont="1" applyBorder="1" applyAlignment="1">
      <alignment vertical="center"/>
    </xf>
    <xf numFmtId="0" fontId="17" fillId="0" borderId="95" xfId="50" applyFont="1" applyBorder="1" applyAlignment="1">
      <alignment horizontal="center" vertical="center" wrapText="1"/>
    </xf>
    <xf numFmtId="0" fontId="17" fillId="0" borderId="50" xfId="50" applyFont="1" applyBorder="1" applyAlignment="1">
      <alignment horizontal="left" vertical="center" wrapText="1"/>
    </xf>
    <xf numFmtId="164" fontId="17" fillId="0" borderId="95" xfId="50" applyNumberFormat="1" applyFont="1" applyBorder="1" applyAlignment="1">
      <alignment horizontal="right" vertical="center" wrapText="1"/>
    </xf>
    <xf numFmtId="164" fontId="17" fillId="0" borderId="120" xfId="50" applyNumberFormat="1" applyFont="1" applyBorder="1" applyAlignment="1">
      <alignment horizontal="right" vertical="center" wrapText="1"/>
    </xf>
    <xf numFmtId="164" fontId="17" fillId="0" borderId="121" xfId="50" applyNumberFormat="1" applyFont="1" applyBorder="1" applyAlignment="1">
      <alignment vertical="center"/>
    </xf>
    <xf numFmtId="164" fontId="17" fillId="0" borderId="95" xfId="50" applyNumberFormat="1" applyFont="1" applyBorder="1" applyAlignment="1">
      <alignment vertical="center"/>
    </xf>
    <xf numFmtId="164" fontId="17" fillId="0" borderId="120" xfId="50" applyNumberFormat="1" applyFont="1" applyBorder="1" applyAlignment="1">
      <alignment vertical="center"/>
    </xf>
    <xf numFmtId="0" fontId="21" fillId="0" borderId="78" xfId="50" applyFont="1" applyBorder="1" applyAlignment="1">
      <alignment horizontal="left" vertical="center" wrapText="1"/>
    </xf>
    <xf numFmtId="164" fontId="21" fillId="0" borderId="13" xfId="50" applyNumberFormat="1" applyFont="1" applyBorder="1" applyAlignment="1">
      <alignment horizontal="right" vertical="center" wrapText="1"/>
    </xf>
    <xf numFmtId="164" fontId="21" fillId="0" borderId="45" xfId="50" applyNumberFormat="1" applyFont="1" applyBorder="1" applyAlignment="1">
      <alignment horizontal="right" vertical="center" wrapText="1"/>
    </xf>
    <xf numFmtId="164" fontId="21" fillId="0" borderId="44" xfId="50" applyNumberFormat="1" applyFont="1" applyBorder="1" applyAlignment="1">
      <alignment horizontal="right" vertical="center" wrapText="1"/>
    </xf>
    <xf numFmtId="164" fontId="21" fillId="0" borderId="44" xfId="50" applyNumberFormat="1" applyFont="1" applyBorder="1" applyAlignment="1">
      <alignment vertical="center"/>
    </xf>
    <xf numFmtId="164" fontId="21" fillId="0" borderId="13" xfId="50" applyNumberFormat="1" applyFont="1" applyBorder="1" applyAlignment="1">
      <alignment vertical="center"/>
    </xf>
    <xf numFmtId="164" fontId="21" fillId="0" borderId="45" xfId="50" applyNumberFormat="1" applyFont="1" applyBorder="1" applyAlignment="1">
      <alignment vertical="center"/>
    </xf>
    <xf numFmtId="0" fontId="21" fillId="0" borderId="42" xfId="50" applyFont="1" applyBorder="1" applyAlignment="1">
      <alignment horizontal="center" vertical="center" wrapText="1"/>
    </xf>
    <xf numFmtId="0" fontId="21" fillId="0" borderId="32" xfId="50" applyFont="1" applyBorder="1" applyAlignment="1">
      <alignment horizontal="left" vertical="center" wrapText="1"/>
    </xf>
    <xf numFmtId="164" fontId="21" fillId="0" borderId="42" xfId="50" applyNumberFormat="1" applyFont="1" applyBorder="1" applyAlignment="1">
      <alignment horizontal="right" vertical="center" wrapText="1"/>
    </xf>
    <xf numFmtId="164" fontId="21" fillId="0" borderId="43" xfId="50" applyNumberFormat="1" applyFont="1" applyBorder="1" applyAlignment="1">
      <alignment horizontal="right" vertical="center" wrapText="1"/>
    </xf>
    <xf numFmtId="164" fontId="21" fillId="0" borderId="41" xfId="50" applyNumberFormat="1" applyFont="1" applyBorder="1" applyAlignment="1">
      <alignment horizontal="right" vertical="center" wrapText="1"/>
    </xf>
    <xf numFmtId="0" fontId="97" fillId="0" borderId="7" xfId="47" applyFont="1" applyFill="1" applyBorder="1" applyAlignment="1">
      <alignment horizontal="center" vertical="center"/>
    </xf>
    <xf numFmtId="0" fontId="97" fillId="0" borderId="8" xfId="47" applyFont="1" applyFill="1" applyBorder="1" applyAlignment="1" applyProtection="1">
      <alignment vertical="center" wrapText="1"/>
      <protection locked="0"/>
    </xf>
    <xf numFmtId="3" fontId="97" fillId="0" borderId="8" xfId="47" applyNumberFormat="1" applyFont="1" applyFill="1" applyBorder="1" applyAlignment="1" applyProtection="1">
      <alignment horizontal="right" vertical="center"/>
    </xf>
    <xf numFmtId="3" fontId="97" fillId="0" borderId="56" xfId="47" applyNumberFormat="1" applyFont="1" applyFill="1" applyBorder="1" applyAlignment="1" applyProtection="1">
      <alignment horizontal="right" vertical="center"/>
    </xf>
    <xf numFmtId="0" fontId="97" fillId="0" borderId="4" xfId="47" applyFont="1" applyFill="1" applyBorder="1" applyAlignment="1">
      <alignment horizontal="center" vertical="center"/>
    </xf>
    <xf numFmtId="0" fontId="59" fillId="0" borderId="5" xfId="47" applyFont="1" applyFill="1" applyBorder="1" applyAlignment="1">
      <alignment vertical="center"/>
    </xf>
    <xf numFmtId="3" fontId="97" fillId="0" borderId="5" xfId="47" applyNumberFormat="1" applyFont="1" applyFill="1" applyBorder="1" applyAlignment="1" applyProtection="1">
      <alignment horizontal="right" vertical="center"/>
      <protection locked="0"/>
    </xf>
    <xf numFmtId="3" fontId="97" fillId="0" borderId="6" xfId="47" applyNumberFormat="1" applyFont="1" applyFill="1" applyBorder="1" applyAlignment="1" applyProtection="1">
      <alignment horizontal="right" vertical="center"/>
      <protection locked="0"/>
    </xf>
    <xf numFmtId="0" fontId="59" fillId="0" borderId="5" xfId="47" applyFont="1" applyFill="1" applyBorder="1" applyAlignment="1">
      <alignment vertical="center" wrapText="1"/>
    </xf>
    <xf numFmtId="0" fontId="59" fillId="0" borderId="5" xfId="47" applyFont="1" applyBorder="1" applyAlignment="1">
      <alignment vertical="center"/>
    </xf>
    <xf numFmtId="0" fontId="97" fillId="0" borderId="5" xfId="47" applyFont="1" applyFill="1" applyBorder="1" applyAlignment="1" applyProtection="1">
      <alignment horizontal="left" vertical="center" wrapText="1"/>
      <protection locked="0"/>
    </xf>
    <xf numFmtId="0" fontId="97" fillId="0" borderId="65" xfId="47" applyFont="1" applyFill="1" applyBorder="1" applyAlignment="1">
      <alignment horizontal="center" vertical="center"/>
    </xf>
    <xf numFmtId="0" fontId="97" fillId="0" borderId="66" xfId="47" applyFont="1" applyFill="1" applyBorder="1" applyAlignment="1" applyProtection="1">
      <alignment horizontal="left" vertical="center" wrapText="1"/>
      <protection locked="0"/>
    </xf>
    <xf numFmtId="3" fontId="97" fillId="0" borderId="66" xfId="47" applyNumberFormat="1" applyFont="1" applyFill="1" applyBorder="1" applyAlignment="1" applyProtection="1">
      <alignment horizontal="right" vertical="center"/>
      <protection locked="0"/>
    </xf>
    <xf numFmtId="3" fontId="97" fillId="0" borderId="55" xfId="47" applyNumberFormat="1" applyFont="1" applyFill="1" applyBorder="1" applyAlignment="1" applyProtection="1">
      <alignment horizontal="right" vertical="center"/>
      <protection locked="0"/>
    </xf>
    <xf numFmtId="0" fontId="98" fillId="0" borderId="2" xfId="47" applyFont="1" applyFill="1" applyBorder="1" applyAlignment="1" applyProtection="1">
      <alignment horizontal="left" vertical="center" wrapText="1"/>
      <protection locked="0"/>
    </xf>
    <xf numFmtId="3" fontId="61" fillId="0" borderId="2" xfId="47" applyNumberFormat="1" applyFont="1" applyBorder="1" applyAlignment="1">
      <alignment horizontal="right" vertical="center"/>
    </xf>
    <xf numFmtId="3" fontId="61" fillId="0" borderId="3" xfId="47" applyNumberFormat="1" applyFont="1" applyBorder="1" applyAlignment="1">
      <alignment horizontal="right" vertical="center"/>
    </xf>
    <xf numFmtId="0" fontId="98" fillId="0" borderId="1" xfId="47" applyFont="1" applyFill="1" applyBorder="1" applyAlignment="1">
      <alignment horizontal="center" vertical="center"/>
    </xf>
    <xf numFmtId="3" fontId="59" fillId="0" borderId="5" xfId="50" applyNumberFormat="1" applyFont="1" applyBorder="1" applyAlignment="1">
      <alignment horizontal="right" vertical="center" wrapText="1"/>
    </xf>
    <xf numFmtId="3" fontId="59" fillId="0" borderId="60" xfId="50" applyNumberFormat="1" applyFont="1" applyBorder="1" applyAlignment="1">
      <alignment horizontal="right" vertical="center" wrapText="1"/>
    </xf>
    <xf numFmtId="3" fontId="59" fillId="0" borderId="51" xfId="50" applyNumberFormat="1" applyFont="1" applyBorder="1" applyAlignment="1">
      <alignment horizontal="right" vertical="center" wrapText="1"/>
    </xf>
    <xf numFmtId="0" fontId="61" fillId="0" borderId="2" xfId="50" applyFont="1" applyFill="1" applyBorder="1" applyAlignment="1">
      <alignment horizontal="center" vertical="center" wrapText="1"/>
    </xf>
    <xf numFmtId="0" fontId="61" fillId="0" borderId="112" xfId="50" applyFont="1" applyFill="1" applyBorder="1" applyAlignment="1">
      <alignment horizontal="center" vertical="center" wrapText="1"/>
    </xf>
    <xf numFmtId="0" fontId="59" fillId="0" borderId="103" xfId="50" applyFont="1" applyBorder="1" applyAlignment="1">
      <alignment horizontal="left" vertical="center" wrapText="1"/>
    </xf>
    <xf numFmtId="0" fontId="59" fillId="0" borderId="80" xfId="50" applyFont="1" applyBorder="1" applyAlignment="1">
      <alignment horizontal="left" vertical="center" wrapText="1"/>
    </xf>
    <xf numFmtId="0" fontId="59" fillId="0" borderId="86" xfId="50" applyFont="1" applyBorder="1" applyAlignment="1">
      <alignment horizontal="left" vertical="center" wrapText="1"/>
    </xf>
    <xf numFmtId="0" fontId="59" fillId="0" borderId="95" xfId="50" applyFont="1" applyBorder="1" applyAlignment="1">
      <alignment horizontal="center" vertical="center" wrapText="1"/>
    </xf>
    <xf numFmtId="0" fontId="59" fillId="0" borderId="63" xfId="50" applyFont="1" applyBorder="1" applyAlignment="1">
      <alignment horizontal="center" vertical="center" wrapText="1"/>
    </xf>
    <xf numFmtId="0" fontId="59" fillId="0" borderId="97" xfId="50" applyFont="1" applyBorder="1" applyAlignment="1">
      <alignment horizontal="center" vertical="center" wrapText="1"/>
    </xf>
    <xf numFmtId="3" fontId="59" fillId="0" borderId="70" xfId="50" applyNumberFormat="1" applyFont="1" applyBorder="1" applyAlignment="1">
      <alignment horizontal="right" vertical="center" wrapText="1"/>
    </xf>
    <xf numFmtId="3" fontId="59" fillId="0" borderId="71" xfId="50" applyNumberFormat="1" applyFont="1" applyBorder="1" applyAlignment="1">
      <alignment horizontal="right" vertical="center" wrapText="1"/>
    </xf>
    <xf numFmtId="3" fontId="59" fillId="0" borderId="59" xfId="50" applyNumberFormat="1" applyFont="1" applyBorder="1" applyAlignment="1">
      <alignment horizontal="right" vertical="center" wrapText="1"/>
    </xf>
    <xf numFmtId="0" fontId="59" fillId="0" borderId="64" xfId="50" applyFont="1" applyBorder="1" applyAlignment="1">
      <alignment horizontal="center" vertical="center" wrapText="1"/>
    </xf>
    <xf numFmtId="0" fontId="59" fillId="0" borderId="104" xfId="50" applyFont="1" applyBorder="1" applyAlignment="1">
      <alignment horizontal="left" vertical="center" wrapText="1"/>
    </xf>
    <xf numFmtId="3" fontId="59" fillId="0" borderId="66" xfId="50" applyNumberFormat="1" applyFont="1" applyBorder="1" applyAlignment="1">
      <alignment horizontal="right" vertical="center" wrapText="1"/>
    </xf>
    <xf numFmtId="3" fontId="59" fillId="0" borderId="72" xfId="50" applyNumberFormat="1" applyFont="1" applyBorder="1" applyAlignment="1">
      <alignment horizontal="right" vertical="center" wrapText="1"/>
    </xf>
    <xf numFmtId="3" fontId="59" fillId="0" borderId="64" xfId="50" applyNumberFormat="1" applyFont="1" applyBorder="1" applyAlignment="1">
      <alignment horizontal="right" vertical="center" wrapText="1"/>
    </xf>
    <xf numFmtId="0" fontId="61" fillId="0" borderId="13" xfId="50" applyFont="1" applyBorder="1" applyAlignment="1">
      <alignment horizontal="center" vertical="center" wrapText="1"/>
    </xf>
    <xf numFmtId="0" fontId="61" fillId="0" borderId="112" xfId="50" applyFont="1" applyBorder="1" applyAlignment="1">
      <alignment horizontal="left" vertical="center" wrapText="1"/>
    </xf>
    <xf numFmtId="3" fontId="61" fillId="0" borderId="2" xfId="50" applyNumberFormat="1" applyFont="1" applyBorder="1" applyAlignment="1">
      <alignment horizontal="right" vertical="center" wrapText="1"/>
    </xf>
    <xf numFmtId="3" fontId="61" fillId="0" borderId="26" xfId="50" applyNumberFormat="1" applyFont="1" applyBorder="1" applyAlignment="1">
      <alignment horizontal="right" vertical="center" wrapText="1"/>
    </xf>
    <xf numFmtId="3" fontId="61" fillId="0" borderId="13" xfId="50" applyNumberFormat="1" applyFont="1" applyBorder="1" applyAlignment="1">
      <alignment horizontal="right" vertical="center" wrapText="1"/>
    </xf>
    <xf numFmtId="3" fontId="61" fillId="0" borderId="95" xfId="50" applyNumberFormat="1" applyFont="1" applyBorder="1" applyAlignment="1">
      <alignment horizontal="right" vertical="center" wrapText="1"/>
    </xf>
    <xf numFmtId="0" fontId="61" fillId="0" borderId="106" xfId="50" applyFont="1" applyBorder="1" applyAlignment="1">
      <alignment horizontal="center" vertical="center" wrapText="1"/>
    </xf>
    <xf numFmtId="0" fontId="61" fillId="0" borderId="115" xfId="50" applyFont="1" applyBorder="1" applyAlignment="1">
      <alignment horizontal="left" vertical="center" wrapText="1"/>
    </xf>
    <xf numFmtId="3" fontId="61" fillId="0" borderId="30" xfId="50" applyNumberFormat="1" applyFont="1" applyBorder="1" applyAlignment="1">
      <alignment horizontal="right" vertical="center" wrapText="1"/>
    </xf>
    <xf numFmtId="3" fontId="61" fillId="0" borderId="111" xfId="50" applyNumberFormat="1" applyFont="1" applyBorder="1" applyAlignment="1">
      <alignment horizontal="right" vertical="center" wrapText="1"/>
    </xf>
    <xf numFmtId="3" fontId="61" fillId="0" borderId="106" xfId="50" applyNumberFormat="1" applyFont="1" applyBorder="1" applyAlignment="1">
      <alignment horizontal="right" vertical="center" wrapText="1"/>
    </xf>
    <xf numFmtId="0" fontId="61" fillId="26" borderId="13" xfId="50" applyFont="1" applyFill="1" applyBorder="1" applyAlignment="1">
      <alignment horizontal="center" vertical="center" wrapText="1"/>
    </xf>
    <xf numFmtId="0" fontId="61" fillId="26" borderId="112" xfId="50" applyFont="1" applyFill="1" applyBorder="1" applyAlignment="1">
      <alignment horizontal="left" vertical="center" wrapText="1"/>
    </xf>
    <xf numFmtId="3" fontId="61" fillId="26" borderId="2" xfId="50" applyNumberFormat="1" applyFont="1" applyFill="1" applyBorder="1" applyAlignment="1">
      <alignment horizontal="right" vertical="center" wrapText="1"/>
    </xf>
    <xf numFmtId="3" fontId="61" fillId="26" borderId="26" xfId="50" applyNumberFormat="1" applyFont="1" applyFill="1" applyBorder="1" applyAlignment="1">
      <alignment horizontal="right" vertical="center" wrapText="1"/>
    </xf>
    <xf numFmtId="3" fontId="61" fillId="0" borderId="97" xfId="50" applyNumberFormat="1" applyFont="1" applyBorder="1" applyAlignment="1">
      <alignment horizontal="right" vertical="center" wrapText="1"/>
    </xf>
    <xf numFmtId="164" fontId="17" fillId="0" borderId="111" xfId="178" applyNumberFormat="1" applyFont="1" applyFill="1" applyBorder="1"/>
    <xf numFmtId="164" fontId="17" fillId="25" borderId="108" xfId="67" applyNumberFormat="1" applyFont="1" applyFill="1" applyBorder="1" applyAlignment="1">
      <alignment vertical="center"/>
    </xf>
    <xf numFmtId="165" fontId="17" fillId="25" borderId="8" xfId="67" applyNumberFormat="1" applyFont="1" applyFill="1" applyBorder="1" applyAlignment="1">
      <alignment vertical="center"/>
    </xf>
    <xf numFmtId="164" fontId="17" fillId="25" borderId="8" xfId="67" applyNumberFormat="1" applyFont="1" applyFill="1" applyBorder="1" applyAlignment="1">
      <alignment vertical="center"/>
    </xf>
    <xf numFmtId="4" fontId="17" fillId="25" borderId="8" xfId="67" applyNumberFormat="1" applyFont="1" applyFill="1" applyBorder="1" applyAlignment="1">
      <alignment vertical="center"/>
    </xf>
    <xf numFmtId="165" fontId="17" fillId="25" borderId="109" xfId="67" applyNumberFormat="1" applyFont="1" applyFill="1" applyBorder="1" applyAlignment="1">
      <alignment vertical="center"/>
    </xf>
    <xf numFmtId="164" fontId="17" fillId="25" borderId="62" xfId="67" applyNumberFormat="1" applyFont="1" applyFill="1" applyBorder="1" applyAlignment="1">
      <alignment vertical="center"/>
    </xf>
    <xf numFmtId="164" fontId="17" fillId="25" borderId="80" xfId="67" applyNumberFormat="1" applyFont="1" applyFill="1" applyBorder="1" applyAlignment="1">
      <alignment vertical="center"/>
    </xf>
    <xf numFmtId="165" fontId="17" fillId="25" borderId="5" xfId="67" applyNumberFormat="1" applyFont="1" applyFill="1" applyBorder="1" applyAlignment="1">
      <alignment vertical="center"/>
    </xf>
    <xf numFmtId="164" fontId="17" fillId="25" borderId="5" xfId="67" applyNumberFormat="1" applyFont="1" applyFill="1" applyBorder="1" applyAlignment="1">
      <alignment vertical="center"/>
    </xf>
    <xf numFmtId="4" fontId="17" fillId="25" borderId="5" xfId="67" applyNumberFormat="1" applyFont="1" applyFill="1" applyBorder="1" applyAlignment="1">
      <alignment vertical="center"/>
    </xf>
    <xf numFmtId="165" fontId="17" fillId="25" borderId="71" xfId="67" applyNumberFormat="1" applyFont="1" applyFill="1" applyBorder="1" applyAlignment="1">
      <alignment vertical="center"/>
    </xf>
    <xf numFmtId="164" fontId="17" fillId="25" borderId="63" xfId="67" applyNumberFormat="1" applyFont="1" applyFill="1" applyBorder="1" applyAlignment="1">
      <alignment vertical="center"/>
    </xf>
    <xf numFmtId="164" fontId="21" fillId="25" borderId="80" xfId="67" applyNumberFormat="1" applyFont="1" applyFill="1" applyBorder="1" applyAlignment="1">
      <alignment vertical="center"/>
    </xf>
    <xf numFmtId="164" fontId="21" fillId="25" borderId="5" xfId="67" applyNumberFormat="1" applyFont="1" applyFill="1" applyBorder="1" applyAlignment="1">
      <alignment vertical="center"/>
    </xf>
    <xf numFmtId="164" fontId="21" fillId="25" borderId="71" xfId="67" applyNumberFormat="1" applyFont="1" applyFill="1" applyBorder="1" applyAlignment="1">
      <alignment vertical="center"/>
    </xf>
    <xf numFmtId="164" fontId="21" fillId="25" borderId="63" xfId="67" applyNumberFormat="1" applyFont="1" applyFill="1" applyBorder="1" applyAlignment="1">
      <alignment vertical="center"/>
    </xf>
    <xf numFmtId="164" fontId="17" fillId="25" borderId="86" xfId="67" applyNumberFormat="1" applyFont="1" applyFill="1" applyBorder="1" applyAlignment="1">
      <alignment vertical="center"/>
    </xf>
    <xf numFmtId="165" fontId="17" fillId="25" borderId="60" xfId="67" applyNumberFormat="1" applyFont="1" applyFill="1" applyBorder="1" applyAlignment="1">
      <alignment vertical="center"/>
    </xf>
    <xf numFmtId="164" fontId="17" fillId="25" borderId="60" xfId="67" applyNumberFormat="1" applyFont="1" applyFill="1" applyBorder="1" applyAlignment="1">
      <alignment vertical="center"/>
    </xf>
    <xf numFmtId="3" fontId="17" fillId="25" borderId="60" xfId="67" applyNumberFormat="1" applyFont="1" applyFill="1" applyBorder="1" applyAlignment="1">
      <alignment vertical="center"/>
    </xf>
    <xf numFmtId="165" fontId="17" fillId="25" borderId="59" xfId="67" applyNumberFormat="1" applyFont="1" applyFill="1" applyBorder="1" applyAlignment="1">
      <alignment vertical="center"/>
    </xf>
    <xf numFmtId="164" fontId="17" fillId="25" borderId="97" xfId="67" applyNumberFormat="1" applyFont="1" applyFill="1" applyBorder="1" applyAlignment="1">
      <alignment vertical="center"/>
    </xf>
    <xf numFmtId="164" fontId="21" fillId="25" borderId="112" xfId="67" applyNumberFormat="1" applyFont="1" applyFill="1" applyBorder="1" applyAlignment="1">
      <alignment vertical="center"/>
    </xf>
    <xf numFmtId="164" fontId="21" fillId="25" borderId="2" xfId="67" applyNumberFormat="1" applyFont="1" applyFill="1" applyBorder="1" applyAlignment="1">
      <alignment vertical="center"/>
    </xf>
    <xf numFmtId="164" fontId="21" fillId="25" borderId="26" xfId="67" applyNumberFormat="1" applyFont="1" applyFill="1" applyBorder="1" applyAlignment="1">
      <alignment vertical="center"/>
    </xf>
    <xf numFmtId="164" fontId="21" fillId="25" borderId="13" xfId="67" applyNumberFormat="1" applyFont="1" applyFill="1" applyBorder="1" applyAlignment="1">
      <alignment vertical="center"/>
    </xf>
    <xf numFmtId="164" fontId="62" fillId="25" borderId="52" xfId="175" applyNumberFormat="1" applyFont="1" applyFill="1" applyBorder="1" applyAlignment="1">
      <alignment vertical="center"/>
    </xf>
    <xf numFmtId="164" fontId="62" fillId="25" borderId="6" xfId="175" applyNumberFormat="1" applyFont="1" applyFill="1" applyBorder="1" applyAlignment="1">
      <alignment vertical="center"/>
    </xf>
    <xf numFmtId="164" fontId="62" fillId="25" borderId="55" xfId="175" applyNumberFormat="1" applyFont="1" applyFill="1" applyBorder="1" applyAlignment="1">
      <alignment vertical="center"/>
    </xf>
    <xf numFmtId="0" fontId="0" fillId="0" borderId="6" xfId="0" applyBorder="1"/>
    <xf numFmtId="164" fontId="17" fillId="0" borderId="51" xfId="0" applyNumberFormat="1" applyFont="1" applyFill="1" applyBorder="1" applyAlignment="1">
      <alignment vertical="center" wrapText="1"/>
    </xf>
    <xf numFmtId="0" fontId="65" fillId="0" borderId="25" xfId="178" applyFont="1" applyBorder="1" applyAlignment="1">
      <alignment horizontal="center" vertical="center" wrapText="1"/>
    </xf>
    <xf numFmtId="0" fontId="108" fillId="0" borderId="28" xfId="0" applyFont="1" applyBorder="1" applyAlignment="1">
      <alignment horizontal="center" vertical="center" wrapText="1"/>
    </xf>
    <xf numFmtId="0" fontId="108" fillId="0" borderId="29" xfId="0" applyFont="1" applyBorder="1" applyAlignment="1">
      <alignment horizontal="center" vertical="center" wrapText="1"/>
    </xf>
    <xf numFmtId="0" fontId="108" fillId="0" borderId="32" xfId="0" applyFont="1" applyBorder="1" applyAlignment="1">
      <alignment horizontal="center" vertical="center" wrapText="1"/>
    </xf>
    <xf numFmtId="0" fontId="108" fillId="0" borderId="12" xfId="0" applyFont="1" applyBorder="1" applyAlignment="1">
      <alignment horizontal="center" vertical="center" wrapText="1"/>
    </xf>
    <xf numFmtId="0" fontId="108" fillId="0" borderId="31" xfId="0" applyFont="1" applyBorder="1" applyAlignment="1">
      <alignment horizontal="center" vertical="center" wrapText="1"/>
    </xf>
    <xf numFmtId="3" fontId="9" fillId="0" borderId="0" xfId="1" applyNumberFormat="1" applyFont="1" applyFill="1" applyAlignment="1" applyProtection="1">
      <alignment horizontal="center" vertical="center" wrapText="1"/>
    </xf>
    <xf numFmtId="0" fontId="14" fillId="0" borderId="78" xfId="1" applyFont="1" applyFill="1" applyBorder="1" applyAlignment="1" applyProtection="1">
      <alignment horizontal="center" vertical="center" wrapText="1"/>
    </xf>
    <xf numFmtId="0" fontId="14" fillId="0" borderId="79" xfId="1" applyFont="1" applyFill="1" applyBorder="1" applyAlignment="1" applyProtection="1">
      <alignment horizontal="center" vertical="center" wrapText="1"/>
    </xf>
    <xf numFmtId="164" fontId="11" fillId="0" borderId="12" xfId="1" applyNumberFormat="1" applyFont="1" applyFill="1" applyBorder="1" applyAlignment="1" applyProtection="1">
      <alignment horizontal="left" vertical="center"/>
    </xf>
    <xf numFmtId="164" fontId="10" fillId="0" borderId="12" xfId="1" applyNumberFormat="1" applyFont="1" applyFill="1" applyBorder="1" applyAlignment="1" applyProtection="1">
      <alignment horizontal="center" vertical="center"/>
    </xf>
    <xf numFmtId="164" fontId="10" fillId="0" borderId="94" xfId="1" applyNumberFormat="1" applyFont="1" applyFill="1" applyBorder="1" applyAlignment="1" applyProtection="1">
      <alignment horizontal="center" vertical="center"/>
    </xf>
    <xf numFmtId="0" fontId="25" fillId="0" borderId="0" xfId="1" applyFont="1" applyFill="1" applyAlignment="1" applyProtection="1">
      <alignment horizontal="center" vertical="center" wrapText="1"/>
    </xf>
    <xf numFmtId="164" fontId="10" fillId="0" borderId="0" xfId="1" applyNumberFormat="1" applyFont="1" applyFill="1" applyBorder="1" applyAlignment="1" applyProtection="1">
      <alignment horizontal="center" vertical="center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horizontal="center" vertical="center" wrapText="1"/>
    </xf>
    <xf numFmtId="164" fontId="25" fillId="0" borderId="11" xfId="0" applyNumberFormat="1" applyFont="1" applyFill="1" applyBorder="1" applyAlignment="1" applyProtection="1">
      <alignment horizontal="center" vertical="center" wrapText="1"/>
    </xf>
    <xf numFmtId="44" fontId="64" fillId="0" borderId="0" xfId="212" applyFont="1" applyFill="1" applyAlignment="1" applyProtection="1">
      <alignment horizontal="center" vertical="center" wrapText="1"/>
    </xf>
    <xf numFmtId="164" fontId="25" fillId="0" borderId="78" xfId="0" applyNumberFormat="1" applyFont="1" applyFill="1" applyBorder="1" applyAlignment="1" applyProtection="1">
      <alignment horizontal="center" vertical="center" wrapText="1"/>
    </xf>
    <xf numFmtId="164" fontId="25" fillId="0" borderId="77" xfId="0" applyNumberFormat="1" applyFont="1" applyFill="1" applyBorder="1" applyAlignment="1" applyProtection="1">
      <alignment horizontal="center" vertical="center" wrapText="1"/>
    </xf>
    <xf numFmtId="164" fontId="64" fillId="0" borderId="0" xfId="0" applyNumberFormat="1" applyFont="1" applyFill="1" applyAlignment="1" applyProtection="1">
      <alignment horizontal="center" vertical="center" wrapText="1"/>
    </xf>
    <xf numFmtId="0" fontId="21" fillId="0" borderId="7" xfId="51" applyFont="1" applyBorder="1" applyAlignment="1">
      <alignment horizontal="center" vertical="center" wrapText="1"/>
    </xf>
    <xf numFmtId="0" fontId="21" fillId="0" borderId="58" xfId="51" applyFont="1" applyBorder="1" applyAlignment="1">
      <alignment horizontal="center" vertical="center" wrapText="1"/>
    </xf>
    <xf numFmtId="0" fontId="21" fillId="0" borderId="8" xfId="51" applyFont="1" applyBorder="1" applyAlignment="1">
      <alignment horizontal="center" vertical="center" wrapText="1"/>
    </xf>
    <xf numFmtId="0" fontId="21" fillId="0" borderId="60" xfId="51" applyFont="1" applyBorder="1" applyAlignment="1">
      <alignment horizontal="center" vertical="center" wrapText="1"/>
    </xf>
    <xf numFmtId="0" fontId="63" fillId="0" borderId="0" xfId="51" applyFont="1" applyBorder="1" applyAlignment="1">
      <alignment horizontal="center" vertical="center" wrapText="1"/>
    </xf>
    <xf numFmtId="0" fontId="63" fillId="0" borderId="0" xfId="51" applyFont="1" applyBorder="1" applyAlignment="1">
      <alignment horizontal="center" vertical="center"/>
    </xf>
    <xf numFmtId="0" fontId="66" fillId="0" borderId="12" xfId="51" applyFont="1" applyBorder="1" applyAlignment="1">
      <alignment horizontal="right" vertical="center"/>
    </xf>
    <xf numFmtId="0" fontId="21" fillId="0" borderId="108" xfId="51" applyFont="1" applyBorder="1" applyAlignment="1">
      <alignment horizontal="center" vertical="center"/>
    </xf>
    <xf numFmtId="0" fontId="21" fillId="0" borderId="8" xfId="51" applyFont="1" applyBorder="1" applyAlignment="1">
      <alignment horizontal="center" vertical="center"/>
    </xf>
    <xf numFmtId="0" fontId="21" fillId="0" borderId="56" xfId="51" applyFont="1" applyBorder="1" applyAlignment="1">
      <alignment horizontal="center" vertical="center"/>
    </xf>
    <xf numFmtId="0" fontId="21" fillId="0" borderId="87" xfId="144" applyFont="1" applyFill="1" applyBorder="1" applyAlignment="1">
      <alignment horizontal="center" vertical="center" wrapText="1"/>
    </xf>
    <xf numFmtId="0" fontId="21" fillId="0" borderId="42" xfId="144" applyFont="1" applyFill="1" applyBorder="1" applyAlignment="1">
      <alignment horizontal="center" vertical="center" wrapText="1"/>
    </xf>
    <xf numFmtId="164" fontId="63" fillId="0" borderId="0" xfId="0" applyNumberFormat="1" applyFont="1" applyFill="1" applyAlignment="1">
      <alignment horizontal="center" vertical="center" wrapText="1"/>
    </xf>
    <xf numFmtId="164" fontId="19" fillId="0" borderId="12" xfId="0" applyNumberFormat="1" applyFont="1" applyFill="1" applyBorder="1" applyAlignment="1" applyProtection="1">
      <alignment horizontal="right" wrapText="1"/>
    </xf>
    <xf numFmtId="0" fontId="21" fillId="0" borderId="106" xfId="144" applyFont="1" applyFill="1" applyBorder="1" applyAlignment="1">
      <alignment horizontal="center" vertical="center" wrapText="1"/>
    </xf>
    <xf numFmtId="0" fontId="134" fillId="0" borderId="87" xfId="144" applyFont="1" applyFill="1" applyBorder="1" applyAlignment="1">
      <alignment horizontal="center" vertical="center" wrapText="1"/>
    </xf>
    <xf numFmtId="0" fontId="134" fillId="0" borderId="106" xfId="144" applyFont="1" applyFill="1" applyBorder="1" applyAlignment="1">
      <alignment horizontal="center" vertical="center" wrapText="1"/>
    </xf>
    <xf numFmtId="0" fontId="134" fillId="0" borderId="42" xfId="144" applyFont="1" applyFill="1" applyBorder="1" applyAlignment="1">
      <alignment horizontal="center" vertical="center" wrapText="1"/>
    </xf>
    <xf numFmtId="0" fontId="21" fillId="0" borderId="113" xfId="144" applyFont="1" applyFill="1" applyBorder="1" applyAlignment="1">
      <alignment horizontal="center" vertical="center" wrapText="1"/>
    </xf>
    <xf numFmtId="0" fontId="21" fillId="0" borderId="94" xfId="144" applyFont="1" applyFill="1" applyBorder="1" applyAlignment="1">
      <alignment horizontal="center" vertical="center" wrapText="1"/>
    </xf>
    <xf numFmtId="0" fontId="21" fillId="0" borderId="114" xfId="144" applyFont="1" applyFill="1" applyBorder="1" applyAlignment="1">
      <alignment horizontal="center" vertical="center" wrapText="1"/>
    </xf>
    <xf numFmtId="0" fontId="21" fillId="0" borderId="32" xfId="144" applyFont="1" applyFill="1" applyBorder="1" applyAlignment="1">
      <alignment horizontal="center" vertical="center" wrapText="1"/>
    </xf>
    <xf numFmtId="0" fontId="21" fillId="0" borderId="12" xfId="144" applyFont="1" applyFill="1" applyBorder="1" applyAlignment="1">
      <alignment horizontal="center" vertical="center" wrapText="1"/>
    </xf>
    <xf numFmtId="0" fontId="21" fillId="0" borderId="31" xfId="144" applyFont="1" applyFill="1" applyBorder="1" applyAlignment="1">
      <alignment horizontal="center" vertical="center" wrapText="1"/>
    </xf>
    <xf numFmtId="0" fontId="21" fillId="0" borderId="78" xfId="144" applyFont="1" applyFill="1" applyBorder="1" applyAlignment="1">
      <alignment horizontal="center" vertical="center"/>
    </xf>
    <xf numFmtId="0" fontId="21" fillId="0" borderId="77" xfId="144" applyFont="1" applyFill="1" applyBorder="1" applyAlignment="1">
      <alignment horizontal="center" vertical="center"/>
    </xf>
    <xf numFmtId="0" fontId="21" fillId="0" borderId="79" xfId="144" applyFont="1" applyFill="1" applyBorder="1" applyAlignment="1">
      <alignment horizontal="center" vertical="center"/>
    </xf>
    <xf numFmtId="0" fontId="21" fillId="0" borderId="78" xfId="144" applyFont="1" applyFill="1" applyBorder="1" applyAlignment="1">
      <alignment horizontal="center" vertical="center" wrapText="1"/>
    </xf>
    <xf numFmtId="0" fontId="21" fillId="0" borderId="77" xfId="144" applyFont="1" applyFill="1" applyBorder="1" applyAlignment="1">
      <alignment horizontal="center" vertical="center" wrapText="1"/>
    </xf>
    <xf numFmtId="0" fontId="21" fillId="0" borderId="79" xfId="144" applyFont="1" applyFill="1" applyBorder="1" applyAlignment="1">
      <alignment horizontal="center" vertical="center" wrapText="1"/>
    </xf>
    <xf numFmtId="0" fontId="59" fillId="0" borderId="7" xfId="48" applyFont="1" applyBorder="1" applyAlignment="1">
      <alignment horizontal="left" vertical="center" wrapText="1"/>
    </xf>
    <xf numFmtId="0" fontId="59" fillId="0" borderId="8" xfId="48" applyFont="1" applyBorder="1" applyAlignment="1">
      <alignment horizontal="left" vertical="center" wrapText="1"/>
    </xf>
    <xf numFmtId="0" fontId="59" fillId="0" borderId="4" xfId="48" applyFont="1" applyBorder="1" applyAlignment="1">
      <alignment horizontal="left" vertical="center" wrapText="1"/>
    </xf>
    <xf numFmtId="0" fontId="59" fillId="0" borderId="5" xfId="48" applyFont="1" applyBorder="1" applyAlignment="1">
      <alignment horizontal="left" vertical="center" wrapText="1"/>
    </xf>
    <xf numFmtId="164" fontId="133" fillId="0" borderId="12" xfId="35" applyNumberFormat="1" applyFont="1" applyFill="1" applyBorder="1" applyAlignment="1">
      <alignment horizontal="right"/>
    </xf>
    <xf numFmtId="0" fontId="132" fillId="0" borderId="0" xfId="48" applyFont="1" applyAlignment="1">
      <alignment horizontal="center" vertical="center" wrapText="1"/>
    </xf>
    <xf numFmtId="49" fontId="68" fillId="0" borderId="4" xfId="48" applyNumberFormat="1" applyFont="1" applyBorder="1" applyAlignment="1">
      <alignment horizontal="left" vertical="center" wrapText="1"/>
    </xf>
    <xf numFmtId="49" fontId="68" fillId="0" borderId="5" xfId="48" applyNumberFormat="1" applyFont="1" applyBorder="1" applyAlignment="1">
      <alignment horizontal="left" vertical="center" wrapText="1"/>
    </xf>
    <xf numFmtId="49" fontId="68" fillId="0" borderId="53" xfId="48" applyNumberFormat="1" applyFont="1" applyBorder="1" applyAlignment="1">
      <alignment horizontal="left" vertical="center" wrapText="1"/>
    </xf>
    <xf numFmtId="49" fontId="68" fillId="0" borderId="68" xfId="48" applyNumberFormat="1" applyFont="1" applyBorder="1" applyAlignment="1">
      <alignment horizontal="left" vertical="center" wrapText="1"/>
    </xf>
    <xf numFmtId="49" fontId="68" fillId="0" borderId="80" xfId="48" applyNumberFormat="1" applyFont="1" applyBorder="1" applyAlignment="1">
      <alignment horizontal="left" vertical="center" wrapText="1"/>
    </xf>
    <xf numFmtId="0" fontId="61" fillId="0" borderId="79" xfId="48" applyFont="1" applyBorder="1" applyAlignment="1">
      <alignment horizontal="center" vertical="center" wrapText="1"/>
    </xf>
    <xf numFmtId="0" fontId="61" fillId="0" borderId="13" xfId="48" applyFont="1" applyBorder="1" applyAlignment="1">
      <alignment horizontal="center" vertical="center" wrapText="1"/>
    </xf>
    <xf numFmtId="0" fontId="61" fillId="0" borderId="77" xfId="48" applyFont="1" applyBorder="1" applyAlignment="1">
      <alignment horizontal="left" vertical="center"/>
    </xf>
    <xf numFmtId="0" fontId="61" fillId="0" borderId="112" xfId="48" applyFont="1" applyBorder="1" applyAlignment="1">
      <alignment horizontal="left" vertical="center"/>
    </xf>
    <xf numFmtId="0" fontId="59" fillId="0" borderId="4" xfId="48" applyFont="1" applyBorder="1" applyAlignment="1">
      <alignment horizontal="left" vertical="center"/>
    </xf>
    <xf numFmtId="0" fontId="59" fillId="0" borderId="5" xfId="48" applyFont="1" applyBorder="1" applyAlignment="1">
      <alignment horizontal="left" vertical="center"/>
    </xf>
    <xf numFmtId="0" fontId="59" fillId="0" borderId="4" xfId="48" applyFont="1" applyBorder="1" applyAlignment="1">
      <alignment horizontal="left" vertical="center" shrinkToFit="1"/>
    </xf>
    <xf numFmtId="0" fontId="59" fillId="0" borderId="5" xfId="48" applyFont="1" applyBorder="1" applyAlignment="1">
      <alignment horizontal="left" vertical="center" shrinkToFit="1"/>
    </xf>
    <xf numFmtId="0" fontId="62" fillId="0" borderId="4" xfId="48" applyFont="1" applyBorder="1" applyAlignment="1">
      <alignment horizontal="left"/>
    </xf>
    <xf numFmtId="0" fontId="62" fillId="0" borderId="5" xfId="48" applyFont="1" applyBorder="1" applyAlignment="1">
      <alignment horizontal="left"/>
    </xf>
    <xf numFmtId="0" fontId="62" fillId="0" borderId="58" xfId="48" applyFont="1" applyBorder="1" applyAlignment="1">
      <alignment horizontal="left"/>
    </xf>
    <xf numFmtId="0" fontId="62" fillId="0" borderId="60" xfId="48" applyFont="1" applyBorder="1" applyAlignment="1">
      <alignment horizontal="left"/>
    </xf>
    <xf numFmtId="0" fontId="61" fillId="0" borderId="2" xfId="48" applyFont="1" applyBorder="1" applyAlignment="1">
      <alignment horizontal="left" vertical="center"/>
    </xf>
    <xf numFmtId="0" fontId="61" fillId="0" borderId="112" xfId="48" applyFont="1" applyBorder="1" applyAlignment="1">
      <alignment horizontal="center" vertical="center" wrapText="1"/>
    </xf>
    <xf numFmtId="0" fontId="61" fillId="0" borderId="2" xfId="48" applyFont="1" applyBorder="1" applyAlignment="1">
      <alignment horizontal="center" vertical="center" wrapText="1"/>
    </xf>
    <xf numFmtId="0" fontId="61" fillId="0" borderId="3" xfId="48" applyFont="1" applyBorder="1" applyAlignment="1">
      <alignment horizontal="center" vertical="center" wrapText="1"/>
    </xf>
    <xf numFmtId="0" fontId="59" fillId="0" borderId="96" xfId="48" applyFont="1" applyBorder="1" applyAlignment="1">
      <alignment horizontal="left" vertical="center" shrinkToFit="1"/>
    </xf>
    <xf numFmtId="0" fontId="59" fillId="0" borderId="103" xfId="48" applyFont="1" applyBorder="1" applyAlignment="1">
      <alignment horizontal="left" vertical="center" shrinkToFit="1"/>
    </xf>
    <xf numFmtId="0" fontId="59" fillId="0" borderId="68" xfId="48" applyFont="1" applyBorder="1" applyAlignment="1">
      <alignment horizontal="left" vertical="center" shrinkToFit="1"/>
    </xf>
    <xf numFmtId="0" fontId="59" fillId="0" borderId="80" xfId="48" applyFont="1" applyBorder="1" applyAlignment="1">
      <alignment horizontal="left" vertical="center" shrinkToFit="1"/>
    </xf>
    <xf numFmtId="166" fontId="133" fillId="0" borderId="12" xfId="35" applyNumberFormat="1" applyFont="1" applyFill="1" applyBorder="1" applyAlignment="1">
      <alignment horizontal="right"/>
    </xf>
    <xf numFmtId="0" fontId="132" fillId="0" borderId="94" xfId="48" applyFont="1" applyBorder="1" applyAlignment="1">
      <alignment horizontal="center" vertical="center" wrapText="1"/>
    </xf>
    <xf numFmtId="0" fontId="59" fillId="0" borderId="80" xfId="48" applyFont="1" applyBorder="1" applyAlignment="1">
      <alignment horizontal="left" vertical="center" wrapText="1"/>
    </xf>
    <xf numFmtId="0" fontId="59" fillId="0" borderId="102" xfId="48" applyFont="1" applyBorder="1" applyAlignment="1">
      <alignment horizontal="left" vertical="center" wrapText="1"/>
    </xf>
    <xf numFmtId="0" fontId="59" fillId="0" borderId="85" xfId="48" applyFont="1" applyBorder="1" applyAlignment="1">
      <alignment horizontal="left" vertical="center" wrapText="1"/>
    </xf>
    <xf numFmtId="0" fontId="59" fillId="0" borderId="86" xfId="48" applyFont="1" applyBorder="1" applyAlignment="1">
      <alignment horizontal="left" vertical="center" wrapText="1"/>
    </xf>
    <xf numFmtId="0" fontId="63" fillId="0" borderId="0" xfId="178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0" fontId="65" fillId="0" borderId="0" xfId="0" applyFont="1" applyAlignment="1">
      <alignment horizontal="center" vertical="center" wrapText="1"/>
    </xf>
    <xf numFmtId="0" fontId="66" fillId="0" borderId="0" xfId="0" applyFont="1" applyBorder="1" applyAlignment="1">
      <alignment horizontal="right"/>
    </xf>
    <xf numFmtId="164" fontId="61" fillId="0" borderId="13" xfId="67" applyNumberFormat="1" applyFont="1" applyBorder="1" applyAlignment="1">
      <alignment horizontal="center" vertical="center"/>
    </xf>
    <xf numFmtId="164" fontId="61" fillId="0" borderId="13" xfId="67" applyNumberFormat="1" applyFont="1" applyBorder="1" applyAlignment="1">
      <alignment vertical="center"/>
    </xf>
    <xf numFmtId="164" fontId="21" fillId="0" borderId="13" xfId="67" applyNumberFormat="1" applyFont="1" applyFill="1" applyBorder="1" applyAlignment="1">
      <alignment horizontal="center" vertical="center"/>
    </xf>
    <xf numFmtId="164" fontId="21" fillId="0" borderId="13" xfId="67" applyNumberFormat="1" applyFont="1" applyBorder="1" applyAlignment="1">
      <alignment horizontal="center" vertical="center"/>
    </xf>
    <xf numFmtId="164" fontId="21" fillId="0" borderId="13" xfId="67" applyNumberFormat="1" applyFont="1" applyBorder="1" applyAlignment="1">
      <alignment horizontal="center" vertical="center" wrapText="1"/>
    </xf>
    <xf numFmtId="164" fontId="21" fillId="0" borderId="13" xfId="67" applyNumberFormat="1" applyFont="1" applyBorder="1" applyAlignment="1">
      <alignment vertical="center" wrapText="1"/>
    </xf>
    <xf numFmtId="164" fontId="21" fillId="0" borderId="79" xfId="67" applyNumberFormat="1" applyFont="1" applyFill="1" applyBorder="1" applyAlignment="1">
      <alignment horizontal="center" vertical="center"/>
    </xf>
    <xf numFmtId="164" fontId="21" fillId="0" borderId="78" xfId="67" applyNumberFormat="1" applyFont="1" applyBorder="1" applyAlignment="1">
      <alignment vertical="center" wrapText="1"/>
    </xf>
    <xf numFmtId="0" fontId="25" fillId="25" borderId="0" xfId="213" applyFont="1" applyFill="1" applyBorder="1" applyAlignment="1" applyProtection="1">
      <alignment horizontal="center" vertical="center"/>
    </xf>
    <xf numFmtId="164" fontId="21" fillId="25" borderId="0" xfId="160" applyNumberFormat="1" applyFont="1" applyFill="1" applyBorder="1" applyAlignment="1">
      <alignment horizontal="left" vertical="center" wrapText="1"/>
    </xf>
    <xf numFmtId="164" fontId="21" fillId="25" borderId="38" xfId="160" applyNumberFormat="1" applyFont="1" applyFill="1" applyBorder="1" applyAlignment="1">
      <alignment horizontal="left" vertical="center" wrapText="1"/>
    </xf>
    <xf numFmtId="164" fontId="17" fillId="25" borderId="0" xfId="160" applyNumberFormat="1" applyFont="1" applyFill="1" applyBorder="1" applyAlignment="1">
      <alignment horizontal="left" vertical="center" wrapText="1"/>
    </xf>
    <xf numFmtId="10" fontId="17" fillId="25" borderId="0" xfId="160" applyNumberFormat="1" applyFont="1" applyFill="1" applyBorder="1" applyAlignment="1">
      <alignment horizontal="left" vertical="center"/>
    </xf>
    <xf numFmtId="14" fontId="17" fillId="25" borderId="0" xfId="160" applyNumberFormat="1" applyFont="1" applyFill="1" applyBorder="1" applyAlignment="1">
      <alignment horizontal="left" vertical="center"/>
    </xf>
    <xf numFmtId="0" fontId="17" fillId="25" borderId="0" xfId="160" applyNumberFormat="1" applyFont="1" applyFill="1" applyBorder="1" applyAlignment="1">
      <alignment horizontal="left" vertical="center"/>
    </xf>
    <xf numFmtId="0" fontId="9" fillId="25" borderId="34" xfId="213" applyFont="1" applyFill="1" applyBorder="1" applyAlignment="1" applyProtection="1">
      <alignment horizontal="center" vertical="center" wrapText="1"/>
    </xf>
    <xf numFmtId="0" fontId="9" fillId="25" borderId="35" xfId="213" applyFont="1" applyFill="1" applyBorder="1" applyAlignment="1" applyProtection="1">
      <alignment horizontal="center" vertical="center" wrapText="1"/>
    </xf>
    <xf numFmtId="0" fontId="9" fillId="25" borderId="36" xfId="213" applyFont="1" applyFill="1" applyBorder="1" applyAlignment="1" applyProtection="1">
      <alignment horizontal="center" vertical="center" wrapText="1"/>
    </xf>
    <xf numFmtId="164" fontId="17" fillId="25" borderId="38" xfId="160" applyNumberFormat="1" applyFont="1" applyFill="1" applyBorder="1" applyAlignment="1">
      <alignment horizontal="left" vertical="center" wrapText="1"/>
    </xf>
    <xf numFmtId="164" fontId="17" fillId="25" borderId="0" xfId="160" applyNumberFormat="1" applyFont="1" applyFill="1" applyBorder="1" applyAlignment="1">
      <alignment horizontal="center" vertical="center" wrapText="1"/>
    </xf>
    <xf numFmtId="164" fontId="17" fillId="25" borderId="38" xfId="160" applyNumberFormat="1" applyFont="1" applyFill="1" applyBorder="1" applyAlignment="1">
      <alignment horizontal="center" vertical="center" wrapText="1"/>
    </xf>
    <xf numFmtId="49" fontId="21" fillId="25" borderId="0" xfId="160" applyNumberFormat="1" applyFont="1" applyFill="1" applyBorder="1" applyAlignment="1">
      <alignment horizontal="left" vertical="center" wrapText="1"/>
    </xf>
    <xf numFmtId="49" fontId="21" fillId="25" borderId="38" xfId="160" applyNumberFormat="1" applyFont="1" applyFill="1" applyBorder="1" applyAlignment="1">
      <alignment horizontal="left" vertical="center" wrapText="1"/>
    </xf>
    <xf numFmtId="164" fontId="11" fillId="0" borderId="0" xfId="1" applyNumberFormat="1" applyFont="1" applyFill="1" applyBorder="1" applyAlignment="1" applyProtection="1">
      <alignment horizontal="left" vertical="center"/>
    </xf>
    <xf numFmtId="0" fontId="9" fillId="0" borderId="0" xfId="1" applyFont="1" applyFill="1" applyAlignment="1" applyProtection="1">
      <alignment horizontal="center" vertical="center" wrapText="1"/>
    </xf>
    <xf numFmtId="3" fontId="65" fillId="0" borderId="0" xfId="0" applyNumberFormat="1" applyFont="1" applyBorder="1" applyAlignment="1">
      <alignment horizontal="center" vertical="center" wrapText="1"/>
    </xf>
    <xf numFmtId="3" fontId="6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27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center" vertical="center" wrapText="1"/>
    </xf>
    <xf numFmtId="41" fontId="20" fillId="0" borderId="12" xfId="0" applyNumberFormat="1" applyFont="1" applyFill="1" applyBorder="1" applyAlignment="1" applyProtection="1">
      <alignment horizontal="right" vertical="center"/>
    </xf>
    <xf numFmtId="164" fontId="98" fillId="0" borderId="12" xfId="1" applyNumberFormat="1" applyFont="1" applyFill="1" applyBorder="1" applyAlignment="1" applyProtection="1">
      <alignment horizontal="center" vertical="center"/>
    </xf>
    <xf numFmtId="3" fontId="65" fillId="0" borderId="0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right"/>
    </xf>
    <xf numFmtId="0" fontId="64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>
      <alignment horizontal="right"/>
    </xf>
    <xf numFmtId="0" fontId="9" fillId="0" borderId="0" xfId="171" applyFont="1" applyFill="1" applyAlignment="1" applyProtection="1">
      <alignment horizontal="center" vertical="center" wrapText="1"/>
    </xf>
    <xf numFmtId="0" fontId="9" fillId="0" borderId="0" xfId="171" applyFont="1" applyFill="1" applyAlignment="1" applyProtection="1">
      <alignment horizontal="center" vertical="center"/>
    </xf>
    <xf numFmtId="0" fontId="101" fillId="0" borderId="30" xfId="171" applyFont="1" applyFill="1" applyBorder="1" applyAlignment="1" applyProtection="1">
      <alignment horizontal="left" vertical="center" indent="1"/>
    </xf>
    <xf numFmtId="0" fontId="101" fillId="0" borderId="24" xfId="171" applyFont="1" applyFill="1" applyBorder="1" applyAlignment="1" applyProtection="1">
      <alignment horizontal="left" vertical="center" indent="1"/>
    </xf>
    <xf numFmtId="0" fontId="17" fillId="0" borderId="4" xfId="2" applyFont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17" fillId="0" borderId="5" xfId="2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0" fontId="17" fillId="0" borderId="5" xfId="2" applyFont="1" applyBorder="1" applyAlignment="1"/>
    <xf numFmtId="0" fontId="62" fillId="0" borderId="5" xfId="0" applyFont="1" applyBorder="1" applyAlignment="1"/>
    <xf numFmtId="0" fontId="9" fillId="0" borderId="0" xfId="0" applyFont="1" applyFill="1" applyAlignment="1">
      <alignment horizontal="center" vertical="center" wrapText="1"/>
    </xf>
    <xf numFmtId="0" fontId="66" fillId="0" borderId="0" xfId="2" applyFont="1" applyBorder="1" applyAlignment="1">
      <alignment horizontal="right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58" xfId="2" applyFont="1" applyBorder="1" applyAlignment="1">
      <alignment horizontal="center" vertical="center" wrapText="1"/>
    </xf>
    <xf numFmtId="0" fontId="21" fillId="0" borderId="8" xfId="2" applyFont="1" applyBorder="1" applyAlignment="1">
      <alignment horizontal="center" vertical="center" wrapText="1"/>
    </xf>
    <xf numFmtId="0" fontId="21" fillId="0" borderId="56" xfId="2" applyFont="1" applyBorder="1" applyAlignment="1">
      <alignment horizontal="center" vertical="center"/>
    </xf>
    <xf numFmtId="0" fontId="21" fillId="0" borderId="61" xfId="2" applyFont="1" applyBorder="1" applyAlignment="1">
      <alignment horizontal="center" vertical="center"/>
    </xf>
    <xf numFmtId="0" fontId="65" fillId="0" borderId="0" xfId="174" applyFont="1" applyFill="1" applyBorder="1" applyAlignment="1">
      <alignment horizontal="center" vertical="center" wrapText="1"/>
    </xf>
    <xf numFmtId="0" fontId="107" fillId="0" borderId="0" xfId="174" applyFont="1" applyFill="1" applyBorder="1" applyAlignment="1">
      <alignment horizontal="center" vertical="center" wrapText="1"/>
    </xf>
    <xf numFmtId="0" fontId="104" fillId="0" borderId="0" xfId="173" applyFont="1" applyBorder="1" applyAlignment="1">
      <alignment horizontal="center" vertical="center" wrapText="1"/>
    </xf>
    <xf numFmtId="0" fontId="104" fillId="0" borderId="0" xfId="173" applyFont="1" applyBorder="1" applyAlignment="1">
      <alignment horizontal="center" vertical="center"/>
    </xf>
    <xf numFmtId="0" fontId="105" fillId="0" borderId="12" xfId="173" applyFont="1" applyFill="1" applyBorder="1" applyAlignment="1">
      <alignment horizontal="right"/>
    </xf>
    <xf numFmtId="0" fontId="9" fillId="0" borderId="0" xfId="1" applyFont="1" applyFill="1" applyAlignment="1" applyProtection="1">
      <alignment horizontal="center" wrapText="1"/>
    </xf>
    <xf numFmtId="0" fontId="9" fillId="0" borderId="0" xfId="1" applyFont="1" applyFill="1" applyAlignment="1" applyProtection="1">
      <alignment horizontal="center"/>
    </xf>
    <xf numFmtId="164" fontId="11" fillId="0" borderId="0" xfId="1" applyNumberFormat="1" applyFont="1" applyFill="1" applyBorder="1" applyAlignment="1" applyProtection="1">
      <alignment horizontal="left"/>
    </xf>
    <xf numFmtId="0" fontId="65" fillId="0" borderId="0" xfId="172" applyFont="1" applyAlignment="1">
      <alignment horizontal="center" vertical="center" wrapText="1"/>
    </xf>
    <xf numFmtId="0" fontId="19" fillId="0" borderId="0" xfId="172" applyFont="1" applyBorder="1" applyAlignment="1">
      <alignment horizontal="right"/>
    </xf>
    <xf numFmtId="0" fontId="61" fillId="0" borderId="87" xfId="172" applyFont="1" applyBorder="1" applyAlignment="1">
      <alignment horizontal="center" vertical="center" wrapText="1"/>
    </xf>
    <xf numFmtId="0" fontId="61" fillId="0" borderId="42" xfId="172" applyFont="1" applyBorder="1" applyAlignment="1">
      <alignment horizontal="center" vertical="center" wrapText="1"/>
    </xf>
    <xf numFmtId="0" fontId="61" fillId="0" borderId="94" xfId="172" applyFont="1" applyBorder="1" applyAlignment="1">
      <alignment horizontal="center" vertical="center" wrapText="1"/>
    </xf>
    <xf numFmtId="0" fontId="61" fillId="0" borderId="12" xfId="172" applyFont="1" applyBorder="1" applyAlignment="1">
      <alignment horizontal="center" vertical="center" wrapText="1"/>
    </xf>
    <xf numFmtId="0" fontId="61" fillId="0" borderId="8" xfId="172" applyFont="1" applyBorder="1" applyAlignment="1">
      <alignment horizontal="center" vertical="center" wrapText="1"/>
    </xf>
    <xf numFmtId="0" fontId="61" fillId="0" borderId="56" xfId="172" applyFont="1" applyBorder="1" applyAlignment="1">
      <alignment horizontal="center" vertical="center" wrapText="1"/>
    </xf>
    <xf numFmtId="0" fontId="104" fillId="0" borderId="0" xfId="175" applyFont="1" applyAlignment="1">
      <alignment horizontal="center" vertical="center" wrapText="1"/>
    </xf>
    <xf numFmtId="164" fontId="64" fillId="0" borderId="0" xfId="1" applyNumberFormat="1" applyFont="1" applyFill="1" applyBorder="1" applyAlignment="1" applyProtection="1">
      <alignment horizontal="center" vertical="center" wrapText="1"/>
    </xf>
    <xf numFmtId="0" fontId="65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/>
    </xf>
    <xf numFmtId="0" fontId="18" fillId="0" borderId="59" xfId="0" applyFont="1" applyBorder="1" applyAlignment="1">
      <alignment horizontal="center"/>
    </xf>
    <xf numFmtId="0" fontId="18" fillId="0" borderId="85" xfId="0" applyFont="1" applyBorder="1" applyAlignment="1">
      <alignment horizontal="center"/>
    </xf>
    <xf numFmtId="0" fontId="18" fillId="0" borderId="86" xfId="0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123" fillId="0" borderId="13" xfId="0" applyNumberFormat="1" applyFont="1" applyBorder="1" applyAlignment="1">
      <alignment horizontal="center" vertical="center"/>
    </xf>
    <xf numFmtId="0" fontId="122" fillId="0" borderId="0" xfId="0" applyFont="1" applyAlignment="1">
      <alignment horizontal="center" wrapText="1"/>
    </xf>
    <xf numFmtId="0" fontId="64" fillId="0" borderId="0" xfId="65" applyFont="1" applyFill="1" applyBorder="1" applyAlignment="1" applyProtection="1">
      <alignment horizontal="center" vertical="center" wrapText="1"/>
      <protection locked="0"/>
    </xf>
    <xf numFmtId="0" fontId="14" fillId="0" borderId="78" xfId="65" applyFont="1" applyFill="1" applyBorder="1" applyAlignment="1" applyProtection="1">
      <alignment horizontal="center" vertical="center" wrapText="1"/>
      <protection locked="0"/>
    </xf>
    <xf numFmtId="0" fontId="14" fillId="0" borderId="77" xfId="65" applyFont="1" applyFill="1" applyBorder="1" applyAlignment="1" applyProtection="1">
      <alignment horizontal="center" vertical="center" wrapText="1"/>
      <protection locked="0"/>
    </xf>
    <xf numFmtId="0" fontId="14" fillId="0" borderId="79" xfId="65" applyFont="1" applyFill="1" applyBorder="1" applyAlignment="1" applyProtection="1">
      <alignment horizontal="center" vertical="center" wrapText="1"/>
      <protection locked="0"/>
    </xf>
    <xf numFmtId="0" fontId="21" fillId="0" borderId="78" xfId="65" applyFont="1" applyFill="1" applyBorder="1" applyAlignment="1">
      <alignment horizontal="center" vertical="center" wrapText="1"/>
    </xf>
    <xf numFmtId="0" fontId="21" fillId="0" borderId="77" xfId="65" applyFont="1" applyFill="1" applyBorder="1" applyAlignment="1">
      <alignment horizontal="center" vertical="center" wrapText="1"/>
    </xf>
    <xf numFmtId="0" fontId="21" fillId="0" borderId="79" xfId="65" applyFont="1" applyFill="1" applyBorder="1" applyAlignment="1">
      <alignment horizontal="center" vertical="center" wrapText="1"/>
    </xf>
    <xf numFmtId="0" fontId="66" fillId="0" borderId="12" xfId="65" applyFont="1" applyFill="1" applyBorder="1" applyAlignment="1">
      <alignment horizontal="right" wrapText="1"/>
    </xf>
    <xf numFmtId="0" fontId="64" fillId="0" borderId="0" xfId="47" applyFont="1" applyFill="1" applyAlignment="1" applyProtection="1">
      <alignment horizontal="center" vertical="center" wrapText="1"/>
      <protection locked="0"/>
    </xf>
    <xf numFmtId="0" fontId="65" fillId="0" borderId="0" xfId="65" applyFont="1" applyFill="1" applyBorder="1" applyAlignment="1">
      <alignment horizontal="center" vertical="center" wrapText="1"/>
    </xf>
  </cellXfs>
  <cellStyles count="23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alculation 2" xfId="216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0 2" xfId="185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4 2 2" xfId="186"/>
    <cellStyle name="Ezres 5" xfId="106"/>
    <cellStyle name="Ezres 5 2" xfId="187"/>
    <cellStyle name="Ezres 6" xfId="107"/>
    <cellStyle name="Ezres 6 2" xfId="188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Input 2" xfId="219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0 2" xfId="220"/>
    <cellStyle name="Normál 11" xfId="124"/>
    <cellStyle name="Normál 12" xfId="125"/>
    <cellStyle name="Normál 13" xfId="126"/>
    <cellStyle name="Normál 14" xfId="127"/>
    <cellStyle name="Normál 14 2" xfId="189"/>
    <cellStyle name="Normál 15" xfId="128"/>
    <cellStyle name="Normál 15 2" xfId="190"/>
    <cellStyle name="Normál 16" xfId="129"/>
    <cellStyle name="Normál 16 2" xfId="191"/>
    <cellStyle name="Normál 17" xfId="48"/>
    <cellStyle name="Normál 17 2" xfId="49"/>
    <cellStyle name="Normál 17 2 2" xfId="180"/>
    <cellStyle name="Normál 17 2 3" xfId="130"/>
    <cellStyle name="Normál 17 2 3 2" xfId="131"/>
    <cellStyle name="Normál 17 2 3 2 2" xfId="193"/>
    <cellStyle name="Normál 17 2 3 3" xfId="192"/>
    <cellStyle name="Normál 17 3" xfId="179"/>
    <cellStyle name="Normál 18" xfId="132"/>
    <cellStyle name="Normál 18 2" xfId="194"/>
    <cellStyle name="Normál 19" xfId="133"/>
    <cellStyle name="Normál 19 2" xfId="195"/>
    <cellStyle name="Normál 2" xfId="2"/>
    <cellStyle name="Normál 2 10" xfId="217"/>
    <cellStyle name="Normál 2 2" xfId="50"/>
    <cellStyle name="Normál 2 2 10" xfId="51"/>
    <cellStyle name="Normál 2 2 2" xfId="134"/>
    <cellStyle name="Normál 2 2 2 2" xfId="222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 5 2" xfId="181"/>
    <cellStyle name="Normál 2 5 3" xfId="223"/>
    <cellStyle name="Normál 2 6" xfId="221"/>
    <cellStyle name="Normál 2 7" xfId="214"/>
    <cellStyle name="Normál 2 8" xfId="218"/>
    <cellStyle name="Normál 2 9" xfId="215"/>
    <cellStyle name="Normál 2_2.sz.melléklet intézmények pontosított 0203" xfId="139"/>
    <cellStyle name="Normál 20" xfId="140"/>
    <cellStyle name="Normál 20 2" xfId="196"/>
    <cellStyle name="Normál 21" xfId="141"/>
    <cellStyle name="Normál 21 2" xfId="197"/>
    <cellStyle name="Normál 22" xfId="142"/>
    <cellStyle name="Normál 22 2" xfId="143"/>
    <cellStyle name="Normál 22 2 2" xfId="199"/>
    <cellStyle name="Normál 22 3" xfId="144"/>
    <cellStyle name="Normál 22 3 2" xfId="145"/>
    <cellStyle name="Normál 22 3 2 2" xfId="146"/>
    <cellStyle name="Normál 22 3 2 2 2" xfId="202"/>
    <cellStyle name="Normál 22 3 2 3" xfId="201"/>
    <cellStyle name="Normál 22 3 3" xfId="200"/>
    <cellStyle name="Normál 22 4" xfId="198"/>
    <cellStyle name="Normál 23" xfId="147"/>
    <cellStyle name="Normál 23 2" xfId="148"/>
    <cellStyle name="Normál 23 2 2" xfId="204"/>
    <cellStyle name="Normál 23 3" xfId="203"/>
    <cellStyle name="Normál 24" xfId="149"/>
    <cellStyle name="Normál 24 2" xfId="205"/>
    <cellStyle name="Normál 25" xfId="55"/>
    <cellStyle name="Normál 25 2" xfId="56"/>
    <cellStyle name="Normál 25 2 2" xfId="183"/>
    <cellStyle name="Normál 25 3" xfId="182"/>
    <cellStyle name="Normál 25 4" xfId="224"/>
    <cellStyle name="Normál 26" xfId="172"/>
    <cellStyle name="Normál 26 2" xfId="209"/>
    <cellStyle name="Normál 27" xfId="173"/>
    <cellStyle name="Normál 27 2" xfId="210"/>
    <cellStyle name="Normál 28" xfId="175"/>
    <cellStyle name="Normál 28 2" xfId="211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30" xfId="230"/>
    <cellStyle name="Normál 31" xfId="231"/>
    <cellStyle name="Normál 32" xfId="232"/>
    <cellStyle name="Normál 33" xfId="233"/>
    <cellStyle name="Normál 34" xfId="234"/>
    <cellStyle name="Normál 35" xfId="235"/>
    <cellStyle name="Normál 36" xfId="236"/>
    <cellStyle name="Normál 37" xfId="237"/>
    <cellStyle name="Normál 38" xfId="238"/>
    <cellStyle name="Normál 4" xfId="59"/>
    <cellStyle name="Normál 4 2" xfId="60"/>
    <cellStyle name="Normál 4 2 2" xfId="152"/>
    <cellStyle name="Normál 4 2 3" xfId="153"/>
    <cellStyle name="Normál 4 3" xfId="184"/>
    <cellStyle name="Normál 4 4" xfId="225"/>
    <cellStyle name="Normál 4_EU támogatott feladatok 0208" xfId="154"/>
    <cellStyle name="Normál 5" xfId="61"/>
    <cellStyle name="Normál 5 2" xfId="155"/>
    <cellStyle name="Normál 5 2 2" xfId="206"/>
    <cellStyle name="Normál 5 3" xfId="156"/>
    <cellStyle name="Normál 5 3 2" xfId="157"/>
    <cellStyle name="Normál 5 3 2 2" xfId="208"/>
    <cellStyle name="Normál 5 3 3" xfId="20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 9 2" xfId="226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Munka1" xfId="213"/>
    <cellStyle name="Normál_SEGEDLETEK" xfId="171"/>
    <cellStyle name="Normal_tanusitv" xfId="69"/>
    <cellStyle name="Note" xfId="70"/>
    <cellStyle name="Note 2" xfId="227"/>
    <cellStyle name="Output" xfId="71"/>
    <cellStyle name="Output 2" xfId="228"/>
    <cellStyle name="Összesen 2" xfId="162"/>
    <cellStyle name="Pénznem" xfId="212" builtinId="4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Total 2" xfId="229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47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14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5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externalLink" Target="externalLinks/externalLink9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8.xml"/><Relationship Id="rId52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7.xml"/><Relationship Id="rId48" Type="http://schemas.openxmlformats.org/officeDocument/2006/relationships/externalLink" Target="externalLinks/externalLink12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5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gyalne\Documents\2017\K&#214;LTS&#201;GVET&#201;S%20TERVEZ&#201;S\2017.%20&#233;vi%20&#246;nkorm&#225;nyzati%20k&#246;lts&#233;gvet&#233;s%20minta\rendelet%20mell&#233;klet%20mint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2019%20ktgv%20I%20m&#243;d/&#246;nkorm&#225;nyzat%202019%20ktgv%20m&#243;d%20I%20k&#233;sz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1.sz.mell."/>
      <sheetName val="1.2.sz.mell."/>
      <sheetName val="1.3.sz.mell."/>
      <sheetName val="1.4.sz.mell."/>
      <sheetName val="2.1.sz.mell  "/>
      <sheetName val="2.2.sz.mell  "/>
      <sheetName val="3.sz.mell"/>
      <sheetName val="4. sz.mell 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1.sz.mell."/>
      <sheetName val="2.1.sz.mell  "/>
      <sheetName val="2.2.sz.mell  "/>
      <sheetName val="3.sz.mell"/>
      <sheetName val="4. sz.mell"/>
      <sheetName val="5.sz.mell"/>
      <sheetName val="6.sz.mell"/>
      <sheetName val="7.sz.mell."/>
      <sheetName val="8.sz.mell. "/>
      <sheetName val="9.sz.mell."/>
      <sheetName val="9.1.sz.mell"/>
      <sheetName val="9.2.sz.mell"/>
      <sheetName val="10.sz.mell"/>
      <sheetName val="10.1.sz.mell"/>
      <sheetName val="10.2.sz.mell"/>
      <sheetName val="11.sz.mell"/>
      <sheetName val="11.1.sz.mell"/>
      <sheetName val="11.2.sz.mell"/>
      <sheetName val="12.sz.mell"/>
      <sheetName val="13.sz.mell"/>
      <sheetName val="14.sz.mell"/>
      <sheetName val="15.sz.mell"/>
      <sheetName val="16.sz.mell"/>
      <sheetName val="17.sz.mell"/>
      <sheetName val="18.sz.mell"/>
      <sheetName val="19. sz.mell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7">
          <cell r="G37">
            <v>370047559</v>
          </cell>
        </row>
      </sheetData>
      <sheetData sheetId="14"/>
      <sheetData sheetId="15"/>
      <sheetData sheetId="16">
        <row r="37">
          <cell r="F37">
            <v>35284165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C10"/>
  <sheetViews>
    <sheetView workbookViewId="0">
      <selection activeCell="C36" sqref="C36"/>
    </sheetView>
  </sheetViews>
  <sheetFormatPr defaultColWidth="10.69921875" defaultRowHeight="13" x14ac:dyDescent="0.3"/>
  <cols>
    <col min="1" max="2" width="8.796875" style="151" customWidth="1"/>
    <col min="3" max="3" width="73.5" style="142" customWidth="1"/>
    <col min="4" max="256" width="10.69921875" style="142"/>
    <col min="257" max="258" width="8.796875" style="142" customWidth="1"/>
    <col min="259" max="259" width="73.5" style="142" customWidth="1"/>
    <col min="260" max="512" width="10.69921875" style="142"/>
    <col min="513" max="514" width="8.796875" style="142" customWidth="1"/>
    <col min="515" max="515" width="73.5" style="142" customWidth="1"/>
    <col min="516" max="768" width="10.69921875" style="142"/>
    <col min="769" max="770" width="8.796875" style="142" customWidth="1"/>
    <col min="771" max="771" width="73.5" style="142" customWidth="1"/>
    <col min="772" max="1024" width="10.69921875" style="142"/>
    <col min="1025" max="1026" width="8.796875" style="142" customWidth="1"/>
    <col min="1027" max="1027" width="73.5" style="142" customWidth="1"/>
    <col min="1028" max="1280" width="10.69921875" style="142"/>
    <col min="1281" max="1282" width="8.796875" style="142" customWidth="1"/>
    <col min="1283" max="1283" width="73.5" style="142" customWidth="1"/>
    <col min="1284" max="1536" width="10.69921875" style="142"/>
    <col min="1537" max="1538" width="8.796875" style="142" customWidth="1"/>
    <col min="1539" max="1539" width="73.5" style="142" customWidth="1"/>
    <col min="1540" max="1792" width="10.69921875" style="142"/>
    <col min="1793" max="1794" width="8.796875" style="142" customWidth="1"/>
    <col min="1795" max="1795" width="73.5" style="142" customWidth="1"/>
    <col min="1796" max="2048" width="10.69921875" style="142"/>
    <col min="2049" max="2050" width="8.796875" style="142" customWidth="1"/>
    <col min="2051" max="2051" width="73.5" style="142" customWidth="1"/>
    <col min="2052" max="2304" width="10.69921875" style="142"/>
    <col min="2305" max="2306" width="8.796875" style="142" customWidth="1"/>
    <col min="2307" max="2307" width="73.5" style="142" customWidth="1"/>
    <col min="2308" max="2560" width="10.69921875" style="142"/>
    <col min="2561" max="2562" width="8.796875" style="142" customWidth="1"/>
    <col min="2563" max="2563" width="73.5" style="142" customWidth="1"/>
    <col min="2564" max="2816" width="10.69921875" style="142"/>
    <col min="2817" max="2818" width="8.796875" style="142" customWidth="1"/>
    <col min="2819" max="2819" width="73.5" style="142" customWidth="1"/>
    <col min="2820" max="3072" width="10.69921875" style="142"/>
    <col min="3073" max="3074" width="8.796875" style="142" customWidth="1"/>
    <col min="3075" max="3075" width="73.5" style="142" customWidth="1"/>
    <col min="3076" max="3328" width="10.69921875" style="142"/>
    <col min="3329" max="3330" width="8.796875" style="142" customWidth="1"/>
    <col min="3331" max="3331" width="73.5" style="142" customWidth="1"/>
    <col min="3332" max="3584" width="10.69921875" style="142"/>
    <col min="3585" max="3586" width="8.796875" style="142" customWidth="1"/>
    <col min="3587" max="3587" width="73.5" style="142" customWidth="1"/>
    <col min="3588" max="3840" width="10.69921875" style="142"/>
    <col min="3841" max="3842" width="8.796875" style="142" customWidth="1"/>
    <col min="3843" max="3843" width="73.5" style="142" customWidth="1"/>
    <col min="3844" max="4096" width="10.69921875" style="142"/>
    <col min="4097" max="4098" width="8.796875" style="142" customWidth="1"/>
    <col min="4099" max="4099" width="73.5" style="142" customWidth="1"/>
    <col min="4100" max="4352" width="10.69921875" style="142"/>
    <col min="4353" max="4354" width="8.796875" style="142" customWidth="1"/>
    <col min="4355" max="4355" width="73.5" style="142" customWidth="1"/>
    <col min="4356" max="4608" width="10.69921875" style="142"/>
    <col min="4609" max="4610" width="8.796875" style="142" customWidth="1"/>
    <col min="4611" max="4611" width="73.5" style="142" customWidth="1"/>
    <col min="4612" max="4864" width="10.69921875" style="142"/>
    <col min="4865" max="4866" width="8.796875" style="142" customWidth="1"/>
    <col min="4867" max="4867" width="73.5" style="142" customWidth="1"/>
    <col min="4868" max="5120" width="10.69921875" style="142"/>
    <col min="5121" max="5122" width="8.796875" style="142" customWidth="1"/>
    <col min="5123" max="5123" width="73.5" style="142" customWidth="1"/>
    <col min="5124" max="5376" width="10.69921875" style="142"/>
    <col min="5377" max="5378" width="8.796875" style="142" customWidth="1"/>
    <col min="5379" max="5379" width="73.5" style="142" customWidth="1"/>
    <col min="5380" max="5632" width="10.69921875" style="142"/>
    <col min="5633" max="5634" width="8.796875" style="142" customWidth="1"/>
    <col min="5635" max="5635" width="73.5" style="142" customWidth="1"/>
    <col min="5636" max="5888" width="10.69921875" style="142"/>
    <col min="5889" max="5890" width="8.796875" style="142" customWidth="1"/>
    <col min="5891" max="5891" width="73.5" style="142" customWidth="1"/>
    <col min="5892" max="6144" width="10.69921875" style="142"/>
    <col min="6145" max="6146" width="8.796875" style="142" customWidth="1"/>
    <col min="6147" max="6147" width="73.5" style="142" customWidth="1"/>
    <col min="6148" max="6400" width="10.69921875" style="142"/>
    <col min="6401" max="6402" width="8.796875" style="142" customWidth="1"/>
    <col min="6403" max="6403" width="73.5" style="142" customWidth="1"/>
    <col min="6404" max="6656" width="10.69921875" style="142"/>
    <col min="6657" max="6658" width="8.796875" style="142" customWidth="1"/>
    <col min="6659" max="6659" width="73.5" style="142" customWidth="1"/>
    <col min="6660" max="6912" width="10.69921875" style="142"/>
    <col min="6913" max="6914" width="8.796875" style="142" customWidth="1"/>
    <col min="6915" max="6915" width="73.5" style="142" customWidth="1"/>
    <col min="6916" max="7168" width="10.69921875" style="142"/>
    <col min="7169" max="7170" width="8.796875" style="142" customWidth="1"/>
    <col min="7171" max="7171" width="73.5" style="142" customWidth="1"/>
    <col min="7172" max="7424" width="10.69921875" style="142"/>
    <col min="7425" max="7426" width="8.796875" style="142" customWidth="1"/>
    <col min="7427" max="7427" width="73.5" style="142" customWidth="1"/>
    <col min="7428" max="7680" width="10.69921875" style="142"/>
    <col min="7681" max="7682" width="8.796875" style="142" customWidth="1"/>
    <col min="7683" max="7683" width="73.5" style="142" customWidth="1"/>
    <col min="7684" max="7936" width="10.69921875" style="142"/>
    <col min="7937" max="7938" width="8.796875" style="142" customWidth="1"/>
    <col min="7939" max="7939" width="73.5" style="142" customWidth="1"/>
    <col min="7940" max="8192" width="10.69921875" style="142"/>
    <col min="8193" max="8194" width="8.796875" style="142" customWidth="1"/>
    <col min="8195" max="8195" width="73.5" style="142" customWidth="1"/>
    <col min="8196" max="8448" width="10.69921875" style="142"/>
    <col min="8449" max="8450" width="8.796875" style="142" customWidth="1"/>
    <col min="8451" max="8451" width="73.5" style="142" customWidth="1"/>
    <col min="8452" max="8704" width="10.69921875" style="142"/>
    <col min="8705" max="8706" width="8.796875" style="142" customWidth="1"/>
    <col min="8707" max="8707" width="73.5" style="142" customWidth="1"/>
    <col min="8708" max="8960" width="10.69921875" style="142"/>
    <col min="8961" max="8962" width="8.796875" style="142" customWidth="1"/>
    <col min="8963" max="8963" width="73.5" style="142" customWidth="1"/>
    <col min="8964" max="9216" width="10.69921875" style="142"/>
    <col min="9217" max="9218" width="8.796875" style="142" customWidth="1"/>
    <col min="9219" max="9219" width="73.5" style="142" customWidth="1"/>
    <col min="9220" max="9472" width="10.69921875" style="142"/>
    <col min="9473" max="9474" width="8.796875" style="142" customWidth="1"/>
    <col min="9475" max="9475" width="73.5" style="142" customWidth="1"/>
    <col min="9476" max="9728" width="10.69921875" style="142"/>
    <col min="9729" max="9730" width="8.796875" style="142" customWidth="1"/>
    <col min="9731" max="9731" width="73.5" style="142" customWidth="1"/>
    <col min="9732" max="9984" width="10.69921875" style="142"/>
    <col min="9985" max="9986" width="8.796875" style="142" customWidth="1"/>
    <col min="9987" max="9987" width="73.5" style="142" customWidth="1"/>
    <col min="9988" max="10240" width="10.69921875" style="142"/>
    <col min="10241" max="10242" width="8.796875" style="142" customWidth="1"/>
    <col min="10243" max="10243" width="73.5" style="142" customWidth="1"/>
    <col min="10244" max="10496" width="10.69921875" style="142"/>
    <col min="10497" max="10498" width="8.796875" style="142" customWidth="1"/>
    <col min="10499" max="10499" width="73.5" style="142" customWidth="1"/>
    <col min="10500" max="10752" width="10.69921875" style="142"/>
    <col min="10753" max="10754" width="8.796875" style="142" customWidth="1"/>
    <col min="10755" max="10755" width="73.5" style="142" customWidth="1"/>
    <col min="10756" max="11008" width="10.69921875" style="142"/>
    <col min="11009" max="11010" width="8.796875" style="142" customWidth="1"/>
    <col min="11011" max="11011" width="73.5" style="142" customWidth="1"/>
    <col min="11012" max="11264" width="10.69921875" style="142"/>
    <col min="11265" max="11266" width="8.796875" style="142" customWidth="1"/>
    <col min="11267" max="11267" width="73.5" style="142" customWidth="1"/>
    <col min="11268" max="11520" width="10.69921875" style="142"/>
    <col min="11521" max="11522" width="8.796875" style="142" customWidth="1"/>
    <col min="11523" max="11523" width="73.5" style="142" customWidth="1"/>
    <col min="11524" max="11776" width="10.69921875" style="142"/>
    <col min="11777" max="11778" width="8.796875" style="142" customWidth="1"/>
    <col min="11779" max="11779" width="73.5" style="142" customWidth="1"/>
    <col min="11780" max="12032" width="10.69921875" style="142"/>
    <col min="12033" max="12034" width="8.796875" style="142" customWidth="1"/>
    <col min="12035" max="12035" width="73.5" style="142" customWidth="1"/>
    <col min="12036" max="12288" width="10.69921875" style="142"/>
    <col min="12289" max="12290" width="8.796875" style="142" customWidth="1"/>
    <col min="12291" max="12291" width="73.5" style="142" customWidth="1"/>
    <col min="12292" max="12544" width="10.69921875" style="142"/>
    <col min="12545" max="12546" width="8.796875" style="142" customWidth="1"/>
    <col min="12547" max="12547" width="73.5" style="142" customWidth="1"/>
    <col min="12548" max="12800" width="10.69921875" style="142"/>
    <col min="12801" max="12802" width="8.796875" style="142" customWidth="1"/>
    <col min="12803" max="12803" width="73.5" style="142" customWidth="1"/>
    <col min="12804" max="13056" width="10.69921875" style="142"/>
    <col min="13057" max="13058" width="8.796875" style="142" customWidth="1"/>
    <col min="13059" max="13059" width="73.5" style="142" customWidth="1"/>
    <col min="13060" max="13312" width="10.69921875" style="142"/>
    <col min="13313" max="13314" width="8.796875" style="142" customWidth="1"/>
    <col min="13315" max="13315" width="73.5" style="142" customWidth="1"/>
    <col min="13316" max="13568" width="10.69921875" style="142"/>
    <col min="13569" max="13570" width="8.796875" style="142" customWidth="1"/>
    <col min="13571" max="13571" width="73.5" style="142" customWidth="1"/>
    <col min="13572" max="13824" width="10.69921875" style="142"/>
    <col min="13825" max="13826" width="8.796875" style="142" customWidth="1"/>
    <col min="13827" max="13827" width="73.5" style="142" customWidth="1"/>
    <col min="13828" max="14080" width="10.69921875" style="142"/>
    <col min="14081" max="14082" width="8.796875" style="142" customWidth="1"/>
    <col min="14083" max="14083" width="73.5" style="142" customWidth="1"/>
    <col min="14084" max="14336" width="10.69921875" style="142"/>
    <col min="14337" max="14338" width="8.796875" style="142" customWidth="1"/>
    <col min="14339" max="14339" width="73.5" style="142" customWidth="1"/>
    <col min="14340" max="14592" width="10.69921875" style="142"/>
    <col min="14593" max="14594" width="8.796875" style="142" customWidth="1"/>
    <col min="14595" max="14595" width="73.5" style="142" customWidth="1"/>
    <col min="14596" max="14848" width="10.69921875" style="142"/>
    <col min="14849" max="14850" width="8.796875" style="142" customWidth="1"/>
    <col min="14851" max="14851" width="73.5" style="142" customWidth="1"/>
    <col min="14852" max="15104" width="10.69921875" style="142"/>
    <col min="15105" max="15106" width="8.796875" style="142" customWidth="1"/>
    <col min="15107" max="15107" width="73.5" style="142" customWidth="1"/>
    <col min="15108" max="15360" width="10.69921875" style="142"/>
    <col min="15361" max="15362" width="8.796875" style="142" customWidth="1"/>
    <col min="15363" max="15363" width="73.5" style="142" customWidth="1"/>
    <col min="15364" max="15616" width="10.69921875" style="142"/>
    <col min="15617" max="15618" width="8.796875" style="142" customWidth="1"/>
    <col min="15619" max="15619" width="73.5" style="142" customWidth="1"/>
    <col min="15620" max="15872" width="10.69921875" style="142"/>
    <col min="15873" max="15874" width="8.796875" style="142" customWidth="1"/>
    <col min="15875" max="15875" width="73.5" style="142" customWidth="1"/>
    <col min="15876" max="16128" width="10.69921875" style="142"/>
    <col min="16129" max="16130" width="8.796875" style="142" customWidth="1"/>
    <col min="16131" max="16131" width="73.5" style="142" customWidth="1"/>
    <col min="16132" max="16384" width="10.69921875" style="142"/>
  </cols>
  <sheetData>
    <row r="1" spans="1:3" x14ac:dyDescent="0.3">
      <c r="A1" s="1728" t="s">
        <v>1277</v>
      </c>
      <c r="B1" s="1729"/>
      <c r="C1" s="1730"/>
    </row>
    <row r="2" spans="1:3" ht="41.25" customHeight="1" x14ac:dyDescent="0.3">
      <c r="A2" s="1731"/>
      <c r="B2" s="1732"/>
      <c r="C2" s="1733"/>
    </row>
    <row r="4" spans="1:3" s="152" customFormat="1" ht="30" x14ac:dyDescent="0.3">
      <c r="A4" s="218" t="s">
        <v>575</v>
      </c>
      <c r="B4" s="218" t="s">
        <v>576</v>
      </c>
      <c r="C4" s="218" t="s">
        <v>577</v>
      </c>
    </row>
    <row r="5" spans="1:3" s="143" customFormat="1" ht="24" customHeight="1" x14ac:dyDescent="0.3">
      <c r="A5" s="219" t="s">
        <v>578</v>
      </c>
      <c r="B5" s="220"/>
      <c r="C5" s="221" t="s">
        <v>374</v>
      </c>
    </row>
    <row r="6" spans="1:3" s="143" customFormat="1" ht="24" customHeight="1" x14ac:dyDescent="0.3">
      <c r="A6" s="219" t="s">
        <v>579</v>
      </c>
      <c r="B6" s="220"/>
      <c r="C6" s="221" t="s">
        <v>580</v>
      </c>
    </row>
    <row r="7" spans="1:3" s="143" customFormat="1" ht="24" customHeight="1" x14ac:dyDescent="0.3">
      <c r="A7" s="219"/>
      <c r="B7" s="220" t="s">
        <v>9</v>
      </c>
      <c r="C7" s="222" t="s">
        <v>393</v>
      </c>
    </row>
    <row r="8" spans="1:3" s="143" customFormat="1" ht="24" customHeight="1" x14ac:dyDescent="0.3">
      <c r="A8" s="219" t="s">
        <v>381</v>
      </c>
      <c r="B8" s="220"/>
      <c r="C8" s="221" t="s">
        <v>581</v>
      </c>
    </row>
    <row r="9" spans="1:3" s="143" customFormat="1" ht="24" customHeight="1" x14ac:dyDescent="0.3">
      <c r="A9" s="220"/>
      <c r="B9" s="220" t="s">
        <v>9</v>
      </c>
      <c r="C9" s="222" t="s">
        <v>404</v>
      </c>
    </row>
    <row r="10" spans="1:3" s="143" customFormat="1" ht="19.5" customHeight="1" x14ac:dyDescent="0.3">
      <c r="A10" s="153"/>
      <c r="B10" s="153"/>
      <c r="C10" s="154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M484"/>
  <sheetViews>
    <sheetView view="pageLayout" topLeftCell="A124" workbookViewId="0">
      <selection activeCell="N137" sqref="N137"/>
    </sheetView>
  </sheetViews>
  <sheetFormatPr defaultRowHeight="13" x14ac:dyDescent="0.3"/>
  <cols>
    <col min="1" max="1" width="34.796875" style="1069" customWidth="1"/>
    <col min="2" max="6" width="16.5" style="1069" customWidth="1"/>
    <col min="7" max="7" width="13.796875" style="1069" customWidth="1"/>
    <col min="8" max="9" width="11.19921875" style="1069" bestFit="1" customWidth="1"/>
    <col min="10" max="10" width="15.19921875" style="1069" bestFit="1" customWidth="1"/>
    <col min="11" max="11" width="10" style="1069" bestFit="1" customWidth="1"/>
    <col min="12" max="12" width="9.296875" style="1069"/>
    <col min="13" max="13" width="10.796875" style="1069" bestFit="1" customWidth="1"/>
    <col min="14" max="252" width="9.296875" style="1069"/>
    <col min="253" max="253" width="34.796875" style="1069" customWidth="1"/>
    <col min="254" max="257" width="16.5" style="1069" customWidth="1"/>
    <col min="258" max="258" width="13.796875" style="1069" customWidth="1"/>
    <col min="259" max="508" width="9.296875" style="1069"/>
    <col min="509" max="509" width="34.796875" style="1069" customWidth="1"/>
    <col min="510" max="513" width="16.5" style="1069" customWidth="1"/>
    <col min="514" max="514" width="13.796875" style="1069" customWidth="1"/>
    <col min="515" max="764" width="9.296875" style="1069"/>
    <col min="765" max="765" width="34.796875" style="1069" customWidth="1"/>
    <col min="766" max="769" width="16.5" style="1069" customWidth="1"/>
    <col min="770" max="770" width="13.796875" style="1069" customWidth="1"/>
    <col min="771" max="1020" width="9.296875" style="1069"/>
    <col min="1021" max="1021" width="34.796875" style="1069" customWidth="1"/>
    <col min="1022" max="1025" width="16.5" style="1069" customWidth="1"/>
    <col min="1026" max="1026" width="13.796875" style="1069" customWidth="1"/>
    <col min="1027" max="1276" width="9.296875" style="1069"/>
    <col min="1277" max="1277" width="34.796875" style="1069" customWidth="1"/>
    <col min="1278" max="1281" width="16.5" style="1069" customWidth="1"/>
    <col min="1282" max="1282" width="13.796875" style="1069" customWidth="1"/>
    <col min="1283" max="1532" width="9.296875" style="1069"/>
    <col min="1533" max="1533" width="34.796875" style="1069" customWidth="1"/>
    <col min="1534" max="1537" width="16.5" style="1069" customWidth="1"/>
    <col min="1538" max="1538" width="13.796875" style="1069" customWidth="1"/>
    <col min="1539" max="1788" width="9.296875" style="1069"/>
    <col min="1789" max="1789" width="34.796875" style="1069" customWidth="1"/>
    <col min="1790" max="1793" width="16.5" style="1069" customWidth="1"/>
    <col min="1794" max="1794" width="13.796875" style="1069" customWidth="1"/>
    <col min="1795" max="2044" width="9.296875" style="1069"/>
    <col min="2045" max="2045" width="34.796875" style="1069" customWidth="1"/>
    <col min="2046" max="2049" width="16.5" style="1069" customWidth="1"/>
    <col min="2050" max="2050" width="13.796875" style="1069" customWidth="1"/>
    <col min="2051" max="2300" width="9.296875" style="1069"/>
    <col min="2301" max="2301" width="34.796875" style="1069" customWidth="1"/>
    <col min="2302" max="2305" width="16.5" style="1069" customWidth="1"/>
    <col min="2306" max="2306" width="13.796875" style="1069" customWidth="1"/>
    <col min="2307" max="2556" width="9.296875" style="1069"/>
    <col min="2557" max="2557" width="34.796875" style="1069" customWidth="1"/>
    <col min="2558" max="2561" width="16.5" style="1069" customWidth="1"/>
    <col min="2562" max="2562" width="13.796875" style="1069" customWidth="1"/>
    <col min="2563" max="2812" width="9.296875" style="1069"/>
    <col min="2813" max="2813" width="34.796875" style="1069" customWidth="1"/>
    <col min="2814" max="2817" width="16.5" style="1069" customWidth="1"/>
    <col min="2818" max="2818" width="13.796875" style="1069" customWidth="1"/>
    <col min="2819" max="3068" width="9.296875" style="1069"/>
    <col min="3069" max="3069" width="34.796875" style="1069" customWidth="1"/>
    <col min="3070" max="3073" width="16.5" style="1069" customWidth="1"/>
    <col min="3074" max="3074" width="13.796875" style="1069" customWidth="1"/>
    <col min="3075" max="3324" width="9.296875" style="1069"/>
    <col min="3325" max="3325" width="34.796875" style="1069" customWidth="1"/>
    <col min="3326" max="3329" width="16.5" style="1069" customWidth="1"/>
    <col min="3330" max="3330" width="13.796875" style="1069" customWidth="1"/>
    <col min="3331" max="3580" width="9.296875" style="1069"/>
    <col min="3581" max="3581" width="34.796875" style="1069" customWidth="1"/>
    <col min="3582" max="3585" width="16.5" style="1069" customWidth="1"/>
    <col min="3586" max="3586" width="13.796875" style="1069" customWidth="1"/>
    <col min="3587" max="3836" width="9.296875" style="1069"/>
    <col min="3837" max="3837" width="34.796875" style="1069" customWidth="1"/>
    <col min="3838" max="3841" width="16.5" style="1069" customWidth="1"/>
    <col min="3842" max="3842" width="13.796875" style="1069" customWidth="1"/>
    <col min="3843" max="4092" width="9.296875" style="1069"/>
    <col min="4093" max="4093" width="34.796875" style="1069" customWidth="1"/>
    <col min="4094" max="4097" width="16.5" style="1069" customWidth="1"/>
    <col min="4098" max="4098" width="13.796875" style="1069" customWidth="1"/>
    <col min="4099" max="4348" width="9.296875" style="1069"/>
    <col min="4349" max="4349" width="34.796875" style="1069" customWidth="1"/>
    <col min="4350" max="4353" width="16.5" style="1069" customWidth="1"/>
    <col min="4354" max="4354" width="13.796875" style="1069" customWidth="1"/>
    <col min="4355" max="4604" width="9.296875" style="1069"/>
    <col min="4605" max="4605" width="34.796875" style="1069" customWidth="1"/>
    <col min="4606" max="4609" width="16.5" style="1069" customWidth="1"/>
    <col min="4610" max="4610" width="13.796875" style="1069" customWidth="1"/>
    <col min="4611" max="4860" width="9.296875" style="1069"/>
    <col min="4861" max="4861" width="34.796875" style="1069" customWidth="1"/>
    <col min="4862" max="4865" width="16.5" style="1069" customWidth="1"/>
    <col min="4866" max="4866" width="13.796875" style="1069" customWidth="1"/>
    <col min="4867" max="5116" width="9.296875" style="1069"/>
    <col min="5117" max="5117" width="34.796875" style="1069" customWidth="1"/>
    <col min="5118" max="5121" width="16.5" style="1069" customWidth="1"/>
    <col min="5122" max="5122" width="13.796875" style="1069" customWidth="1"/>
    <col min="5123" max="5372" width="9.296875" style="1069"/>
    <col min="5373" max="5373" width="34.796875" style="1069" customWidth="1"/>
    <col min="5374" max="5377" width="16.5" style="1069" customWidth="1"/>
    <col min="5378" max="5378" width="13.796875" style="1069" customWidth="1"/>
    <col min="5379" max="5628" width="9.296875" style="1069"/>
    <col min="5629" max="5629" width="34.796875" style="1069" customWidth="1"/>
    <col min="5630" max="5633" width="16.5" style="1069" customWidth="1"/>
    <col min="5634" max="5634" width="13.796875" style="1069" customWidth="1"/>
    <col min="5635" max="5884" width="9.296875" style="1069"/>
    <col min="5885" max="5885" width="34.796875" style="1069" customWidth="1"/>
    <col min="5886" max="5889" width="16.5" style="1069" customWidth="1"/>
    <col min="5890" max="5890" width="13.796875" style="1069" customWidth="1"/>
    <col min="5891" max="6140" width="9.296875" style="1069"/>
    <col min="6141" max="6141" width="34.796875" style="1069" customWidth="1"/>
    <col min="6142" max="6145" width="16.5" style="1069" customWidth="1"/>
    <col min="6146" max="6146" width="13.796875" style="1069" customWidth="1"/>
    <col min="6147" max="6396" width="9.296875" style="1069"/>
    <col min="6397" max="6397" width="34.796875" style="1069" customWidth="1"/>
    <col min="6398" max="6401" width="16.5" style="1069" customWidth="1"/>
    <col min="6402" max="6402" width="13.796875" style="1069" customWidth="1"/>
    <col min="6403" max="6652" width="9.296875" style="1069"/>
    <col min="6653" max="6653" width="34.796875" style="1069" customWidth="1"/>
    <col min="6654" max="6657" width="16.5" style="1069" customWidth="1"/>
    <col min="6658" max="6658" width="13.796875" style="1069" customWidth="1"/>
    <col min="6659" max="6908" width="9.296875" style="1069"/>
    <col min="6909" max="6909" width="34.796875" style="1069" customWidth="1"/>
    <col min="6910" max="6913" width="16.5" style="1069" customWidth="1"/>
    <col min="6914" max="6914" width="13.796875" style="1069" customWidth="1"/>
    <col min="6915" max="7164" width="9.296875" style="1069"/>
    <col min="7165" max="7165" width="34.796875" style="1069" customWidth="1"/>
    <col min="7166" max="7169" width="16.5" style="1069" customWidth="1"/>
    <col min="7170" max="7170" width="13.796875" style="1069" customWidth="1"/>
    <col min="7171" max="7420" width="9.296875" style="1069"/>
    <col min="7421" max="7421" width="34.796875" style="1069" customWidth="1"/>
    <col min="7422" max="7425" width="16.5" style="1069" customWidth="1"/>
    <col min="7426" max="7426" width="13.796875" style="1069" customWidth="1"/>
    <col min="7427" max="7676" width="9.296875" style="1069"/>
    <col min="7677" max="7677" width="34.796875" style="1069" customWidth="1"/>
    <col min="7678" max="7681" width="16.5" style="1069" customWidth="1"/>
    <col min="7682" max="7682" width="13.796875" style="1069" customWidth="1"/>
    <col min="7683" max="7932" width="9.296875" style="1069"/>
    <col min="7933" max="7933" width="34.796875" style="1069" customWidth="1"/>
    <col min="7934" max="7937" width="16.5" style="1069" customWidth="1"/>
    <col min="7938" max="7938" width="13.796875" style="1069" customWidth="1"/>
    <col min="7939" max="8188" width="9.296875" style="1069"/>
    <col min="8189" max="8189" width="34.796875" style="1069" customWidth="1"/>
    <col min="8190" max="8193" width="16.5" style="1069" customWidth="1"/>
    <col min="8194" max="8194" width="13.796875" style="1069" customWidth="1"/>
    <col min="8195" max="8444" width="9.296875" style="1069"/>
    <col min="8445" max="8445" width="34.796875" style="1069" customWidth="1"/>
    <col min="8446" max="8449" width="16.5" style="1069" customWidth="1"/>
    <col min="8450" max="8450" width="13.796875" style="1069" customWidth="1"/>
    <col min="8451" max="8700" width="9.296875" style="1069"/>
    <col min="8701" max="8701" width="34.796875" style="1069" customWidth="1"/>
    <col min="8702" max="8705" width="16.5" style="1069" customWidth="1"/>
    <col min="8706" max="8706" width="13.796875" style="1069" customWidth="1"/>
    <col min="8707" max="8956" width="9.296875" style="1069"/>
    <col min="8957" max="8957" width="34.796875" style="1069" customWidth="1"/>
    <col min="8958" max="8961" width="16.5" style="1069" customWidth="1"/>
    <col min="8962" max="8962" width="13.796875" style="1069" customWidth="1"/>
    <col min="8963" max="9212" width="9.296875" style="1069"/>
    <col min="9213" max="9213" width="34.796875" style="1069" customWidth="1"/>
    <col min="9214" max="9217" width="16.5" style="1069" customWidth="1"/>
    <col min="9218" max="9218" width="13.796875" style="1069" customWidth="1"/>
    <col min="9219" max="9468" width="9.296875" style="1069"/>
    <col min="9469" max="9469" width="34.796875" style="1069" customWidth="1"/>
    <col min="9470" max="9473" width="16.5" style="1069" customWidth="1"/>
    <col min="9474" max="9474" width="13.796875" style="1069" customWidth="1"/>
    <col min="9475" max="9724" width="9.296875" style="1069"/>
    <col min="9725" max="9725" width="34.796875" style="1069" customWidth="1"/>
    <col min="9726" max="9729" width="16.5" style="1069" customWidth="1"/>
    <col min="9730" max="9730" width="13.796875" style="1069" customWidth="1"/>
    <col min="9731" max="9980" width="9.296875" style="1069"/>
    <col min="9981" max="9981" width="34.796875" style="1069" customWidth="1"/>
    <col min="9982" max="9985" width="16.5" style="1069" customWidth="1"/>
    <col min="9986" max="9986" width="13.796875" style="1069" customWidth="1"/>
    <col min="9987" max="10236" width="9.296875" style="1069"/>
    <col min="10237" max="10237" width="34.796875" style="1069" customWidth="1"/>
    <col min="10238" max="10241" width="16.5" style="1069" customWidth="1"/>
    <col min="10242" max="10242" width="13.796875" style="1069" customWidth="1"/>
    <col min="10243" max="10492" width="9.296875" style="1069"/>
    <col min="10493" max="10493" width="34.796875" style="1069" customWidth="1"/>
    <col min="10494" max="10497" width="16.5" style="1069" customWidth="1"/>
    <col min="10498" max="10498" width="13.796875" style="1069" customWidth="1"/>
    <col min="10499" max="10748" width="9.296875" style="1069"/>
    <col min="10749" max="10749" width="34.796875" style="1069" customWidth="1"/>
    <col min="10750" max="10753" width="16.5" style="1069" customWidth="1"/>
    <col min="10754" max="10754" width="13.796875" style="1069" customWidth="1"/>
    <col min="10755" max="11004" width="9.296875" style="1069"/>
    <col min="11005" max="11005" width="34.796875" style="1069" customWidth="1"/>
    <col min="11006" max="11009" width="16.5" style="1069" customWidth="1"/>
    <col min="11010" max="11010" width="13.796875" style="1069" customWidth="1"/>
    <col min="11011" max="11260" width="9.296875" style="1069"/>
    <col min="11261" max="11261" width="34.796875" style="1069" customWidth="1"/>
    <col min="11262" max="11265" width="16.5" style="1069" customWidth="1"/>
    <col min="11266" max="11266" width="13.796875" style="1069" customWidth="1"/>
    <col min="11267" max="11516" width="9.296875" style="1069"/>
    <col min="11517" max="11517" width="34.796875" style="1069" customWidth="1"/>
    <col min="11518" max="11521" width="16.5" style="1069" customWidth="1"/>
    <col min="11522" max="11522" width="13.796875" style="1069" customWidth="1"/>
    <col min="11523" max="11772" width="9.296875" style="1069"/>
    <col min="11773" max="11773" width="34.796875" style="1069" customWidth="1"/>
    <col min="11774" max="11777" width="16.5" style="1069" customWidth="1"/>
    <col min="11778" max="11778" width="13.796875" style="1069" customWidth="1"/>
    <col min="11779" max="12028" width="9.296875" style="1069"/>
    <col min="12029" max="12029" width="34.796875" style="1069" customWidth="1"/>
    <col min="12030" max="12033" width="16.5" style="1069" customWidth="1"/>
    <col min="12034" max="12034" width="13.796875" style="1069" customWidth="1"/>
    <col min="12035" max="12284" width="9.296875" style="1069"/>
    <col min="12285" max="12285" width="34.796875" style="1069" customWidth="1"/>
    <col min="12286" max="12289" width="16.5" style="1069" customWidth="1"/>
    <col min="12290" max="12290" width="13.796875" style="1069" customWidth="1"/>
    <col min="12291" max="12540" width="9.296875" style="1069"/>
    <col min="12541" max="12541" width="34.796875" style="1069" customWidth="1"/>
    <col min="12542" max="12545" width="16.5" style="1069" customWidth="1"/>
    <col min="12546" max="12546" width="13.796875" style="1069" customWidth="1"/>
    <col min="12547" max="12796" width="9.296875" style="1069"/>
    <col min="12797" max="12797" width="34.796875" style="1069" customWidth="1"/>
    <col min="12798" max="12801" width="16.5" style="1069" customWidth="1"/>
    <col min="12802" max="12802" width="13.796875" style="1069" customWidth="1"/>
    <col min="12803" max="13052" width="9.296875" style="1069"/>
    <col min="13053" max="13053" width="34.796875" style="1069" customWidth="1"/>
    <col min="13054" max="13057" width="16.5" style="1069" customWidth="1"/>
    <col min="13058" max="13058" width="13.796875" style="1069" customWidth="1"/>
    <col min="13059" max="13308" width="9.296875" style="1069"/>
    <col min="13309" max="13309" width="34.796875" style="1069" customWidth="1"/>
    <col min="13310" max="13313" width="16.5" style="1069" customWidth="1"/>
    <col min="13314" max="13314" width="13.796875" style="1069" customWidth="1"/>
    <col min="13315" max="13564" width="9.296875" style="1069"/>
    <col min="13565" max="13565" width="34.796875" style="1069" customWidth="1"/>
    <col min="13566" max="13569" width="16.5" style="1069" customWidth="1"/>
    <col min="13570" max="13570" width="13.796875" style="1069" customWidth="1"/>
    <col min="13571" max="13820" width="9.296875" style="1069"/>
    <col min="13821" max="13821" width="34.796875" style="1069" customWidth="1"/>
    <col min="13822" max="13825" width="16.5" style="1069" customWidth="1"/>
    <col min="13826" max="13826" width="13.796875" style="1069" customWidth="1"/>
    <col min="13827" max="14076" width="9.296875" style="1069"/>
    <col min="14077" max="14077" width="34.796875" style="1069" customWidth="1"/>
    <col min="14078" max="14081" width="16.5" style="1069" customWidth="1"/>
    <col min="14082" max="14082" width="13.796875" style="1069" customWidth="1"/>
    <col min="14083" max="14332" width="9.296875" style="1069"/>
    <col min="14333" max="14333" width="34.796875" style="1069" customWidth="1"/>
    <col min="14334" max="14337" width="16.5" style="1069" customWidth="1"/>
    <col min="14338" max="14338" width="13.796875" style="1069" customWidth="1"/>
    <col min="14339" max="14588" width="9.296875" style="1069"/>
    <col min="14589" max="14589" width="34.796875" style="1069" customWidth="1"/>
    <col min="14590" max="14593" width="16.5" style="1069" customWidth="1"/>
    <col min="14594" max="14594" width="13.796875" style="1069" customWidth="1"/>
    <col min="14595" max="14844" width="9.296875" style="1069"/>
    <col min="14845" max="14845" width="34.796875" style="1069" customWidth="1"/>
    <col min="14846" max="14849" width="16.5" style="1069" customWidth="1"/>
    <col min="14850" max="14850" width="13.796875" style="1069" customWidth="1"/>
    <col min="14851" max="15100" width="9.296875" style="1069"/>
    <col min="15101" max="15101" width="34.796875" style="1069" customWidth="1"/>
    <col min="15102" max="15105" width="16.5" style="1069" customWidth="1"/>
    <col min="15106" max="15106" width="13.796875" style="1069" customWidth="1"/>
    <col min="15107" max="15356" width="9.296875" style="1069"/>
    <col min="15357" max="15357" width="34.796875" style="1069" customWidth="1"/>
    <col min="15358" max="15361" width="16.5" style="1069" customWidth="1"/>
    <col min="15362" max="15362" width="13.796875" style="1069" customWidth="1"/>
    <col min="15363" max="15612" width="9.296875" style="1069"/>
    <col min="15613" max="15613" width="34.796875" style="1069" customWidth="1"/>
    <col min="15614" max="15617" width="16.5" style="1069" customWidth="1"/>
    <col min="15618" max="15618" width="13.796875" style="1069" customWidth="1"/>
    <col min="15619" max="15868" width="9.296875" style="1069"/>
    <col min="15869" max="15869" width="34.796875" style="1069" customWidth="1"/>
    <col min="15870" max="15873" width="16.5" style="1069" customWidth="1"/>
    <col min="15874" max="15874" width="13.796875" style="1069" customWidth="1"/>
    <col min="15875" max="16124" width="9.296875" style="1069"/>
    <col min="16125" max="16125" width="34.796875" style="1069" customWidth="1"/>
    <col min="16126" max="16129" width="16.5" style="1069" customWidth="1"/>
    <col min="16130" max="16130" width="13.796875" style="1069" customWidth="1"/>
    <col min="16131" max="16384" width="9.296875" style="1069"/>
  </cols>
  <sheetData>
    <row r="1" spans="1:8" ht="39.75" customHeight="1" x14ac:dyDescent="0.3">
      <c r="A1" s="1836" t="s">
        <v>423</v>
      </c>
      <c r="B1" s="1837"/>
      <c r="C1" s="1837"/>
      <c r="D1" s="1837"/>
      <c r="E1" s="1837"/>
      <c r="F1" s="1837"/>
      <c r="G1" s="1838"/>
    </row>
    <row r="2" spans="1:8" ht="16.5" customHeight="1" x14ac:dyDescent="0.3">
      <c r="A2" s="1070"/>
      <c r="B2" s="1829"/>
      <c r="C2" s="1829"/>
      <c r="D2" s="1071"/>
      <c r="E2" s="1071"/>
      <c r="F2" s="1071"/>
      <c r="G2" s="1072"/>
    </row>
    <row r="3" spans="1:8" ht="27" customHeight="1" x14ac:dyDescent="0.3">
      <c r="A3" s="1073" t="s">
        <v>405</v>
      </c>
      <c r="B3" s="1830" t="s">
        <v>723</v>
      </c>
      <c r="C3" s="1830"/>
      <c r="D3" s="1830"/>
      <c r="E3" s="1830"/>
      <c r="F3" s="1830"/>
      <c r="G3" s="1831"/>
    </row>
    <row r="4" spans="1:8" ht="15" customHeight="1" x14ac:dyDescent="0.3">
      <c r="A4" s="1073" t="s">
        <v>406</v>
      </c>
      <c r="B4" s="1830" t="s">
        <v>724</v>
      </c>
      <c r="C4" s="1830"/>
      <c r="D4" s="1830"/>
      <c r="E4" s="1830"/>
      <c r="F4" s="1830"/>
      <c r="G4" s="1831"/>
    </row>
    <row r="5" spans="1:8" ht="12.75" customHeight="1" x14ac:dyDescent="0.3">
      <c r="A5" s="1073" t="s">
        <v>725</v>
      </c>
      <c r="B5" s="1830" t="s">
        <v>726</v>
      </c>
      <c r="C5" s="1830"/>
      <c r="D5" s="1830"/>
      <c r="E5" s="1830"/>
      <c r="F5" s="1830"/>
      <c r="G5" s="1831"/>
    </row>
    <row r="6" spans="1:8" ht="15.75" customHeight="1" x14ac:dyDescent="0.3">
      <c r="A6" s="1073" t="s">
        <v>727</v>
      </c>
      <c r="B6" s="1832">
        <v>277000000</v>
      </c>
      <c r="C6" s="1832"/>
      <c r="D6" s="1074"/>
      <c r="E6" s="1075"/>
      <c r="F6" s="1075"/>
      <c r="G6" s="1076"/>
    </row>
    <row r="7" spans="1:8" ht="15.75" customHeight="1" x14ac:dyDescent="0.3">
      <c r="A7" s="1073" t="s">
        <v>707</v>
      </c>
      <c r="B7" s="1832" t="s">
        <v>374</v>
      </c>
      <c r="C7" s="1832"/>
      <c r="D7" s="1832"/>
      <c r="E7" s="1077"/>
      <c r="F7" s="1077"/>
      <c r="G7" s="1076"/>
    </row>
    <row r="8" spans="1:8" ht="15.5" x14ac:dyDescent="0.3">
      <c r="A8" s="1073" t="s">
        <v>407</v>
      </c>
      <c r="B8" s="1833">
        <v>1</v>
      </c>
      <c r="C8" s="1833"/>
      <c r="D8" s="1078"/>
      <c r="E8" s="1078"/>
      <c r="F8" s="1078"/>
      <c r="G8" s="1076"/>
    </row>
    <row r="9" spans="1:8" ht="15.5" x14ac:dyDescent="0.3">
      <c r="A9" s="1073" t="s">
        <v>408</v>
      </c>
      <c r="B9" s="1834">
        <v>42887</v>
      </c>
      <c r="C9" s="1835"/>
      <c r="D9" s="1079"/>
      <c r="E9" s="1079"/>
      <c r="F9" s="1079"/>
      <c r="G9" s="1076"/>
    </row>
    <row r="10" spans="1:8" ht="15.5" x14ac:dyDescent="0.3">
      <c r="A10" s="1073" t="s">
        <v>409</v>
      </c>
      <c r="B10" s="1834">
        <v>43921</v>
      </c>
      <c r="C10" s="1835"/>
      <c r="D10" s="1079"/>
      <c r="E10" s="1079"/>
      <c r="F10" s="1079"/>
      <c r="G10" s="1076"/>
    </row>
    <row r="11" spans="1:8" ht="13.5" thickBot="1" x14ac:dyDescent="0.35">
      <c r="A11" s="1080"/>
      <c r="B11" s="1081"/>
      <c r="C11" s="1081"/>
      <c r="D11" s="1081"/>
      <c r="E11" s="1081"/>
      <c r="F11" s="1081"/>
      <c r="G11" s="1082"/>
    </row>
    <row r="12" spans="1:8" ht="26" x14ac:dyDescent="0.3">
      <c r="A12" s="1083" t="s">
        <v>266</v>
      </c>
      <c r="B12" s="1084" t="s">
        <v>410</v>
      </c>
      <c r="C12" s="1085" t="s">
        <v>411</v>
      </c>
      <c r="D12" s="1085" t="s">
        <v>412</v>
      </c>
      <c r="E12" s="1085" t="s">
        <v>559</v>
      </c>
      <c r="F12" s="1085" t="s">
        <v>712</v>
      </c>
      <c r="G12" s="1086" t="s">
        <v>395</v>
      </c>
      <c r="H12" s="1087"/>
    </row>
    <row r="13" spans="1:8" x14ac:dyDescent="0.3">
      <c r="A13" s="1088" t="s">
        <v>413</v>
      </c>
      <c r="B13" s="1089"/>
      <c r="C13" s="1089">
        <v>277000000</v>
      </c>
      <c r="D13" s="1089"/>
      <c r="E13" s="1089"/>
      <c r="F13" s="1089"/>
      <c r="G13" s="1090">
        <f>SUM(B13:F13)</f>
        <v>277000000</v>
      </c>
    </row>
    <row r="14" spans="1:8" x14ac:dyDescent="0.3">
      <c r="A14" s="1091" t="s">
        <v>414</v>
      </c>
      <c r="B14" s="1092"/>
      <c r="C14" s="1092"/>
      <c r="D14" s="1092"/>
      <c r="E14" s="1092"/>
      <c r="F14" s="1092"/>
      <c r="G14" s="1090">
        <f t="shared" ref="G14:G27" si="0">SUM(B14:F14)</f>
        <v>0</v>
      </c>
    </row>
    <row r="15" spans="1:8" x14ac:dyDescent="0.3">
      <c r="A15" s="1093" t="s">
        <v>415</v>
      </c>
      <c r="B15" s="1094"/>
      <c r="C15" s="1094">
        <v>277000000</v>
      </c>
      <c r="D15" s="1094"/>
      <c r="E15" s="1094"/>
      <c r="F15" s="1094"/>
      <c r="G15" s="1090">
        <f t="shared" si="0"/>
        <v>277000000</v>
      </c>
    </row>
    <row r="16" spans="1:8" ht="15" customHeight="1" x14ac:dyDescent="0.3">
      <c r="A16" s="1093"/>
      <c r="B16" s="1094"/>
      <c r="C16" s="1094"/>
      <c r="D16" s="1094"/>
      <c r="E16" s="1094"/>
      <c r="F16" s="1094"/>
      <c r="G16" s="1090">
        <f t="shared" si="0"/>
        <v>0</v>
      </c>
    </row>
    <row r="17" spans="1:10" x14ac:dyDescent="0.3">
      <c r="A17" s="1088" t="s">
        <v>416</v>
      </c>
      <c r="B17" s="1095">
        <v>0</v>
      </c>
      <c r="C17" s="1095">
        <f>SUM(C18:C26)</f>
        <v>803250</v>
      </c>
      <c r="D17" s="1095">
        <f>SUM(D18:D26)</f>
        <v>12869500</v>
      </c>
      <c r="E17" s="1095">
        <f>SUM(E18:E26)</f>
        <v>245057797</v>
      </c>
      <c r="F17" s="1095">
        <f>SUM(F18:F26)</f>
        <v>23134024</v>
      </c>
      <c r="G17" s="1090">
        <f t="shared" si="0"/>
        <v>281864571</v>
      </c>
    </row>
    <row r="18" spans="1:10" x14ac:dyDescent="0.3">
      <c r="A18" s="1091" t="s">
        <v>414</v>
      </c>
      <c r="B18" s="1092"/>
      <c r="C18" s="1092"/>
      <c r="D18" s="1092"/>
      <c r="E18" s="1092"/>
      <c r="F18" s="1092"/>
      <c r="G18" s="1090">
        <f t="shared" si="0"/>
        <v>0</v>
      </c>
    </row>
    <row r="19" spans="1:10" x14ac:dyDescent="0.3">
      <c r="A19" s="1096" t="s">
        <v>417</v>
      </c>
      <c r="B19" s="1097"/>
      <c r="C19" s="1097">
        <v>0</v>
      </c>
      <c r="D19" s="1097">
        <v>0</v>
      </c>
      <c r="E19" s="1097">
        <v>0</v>
      </c>
      <c r="F19" s="1097"/>
      <c r="G19" s="1090">
        <f t="shared" si="0"/>
        <v>0</v>
      </c>
    </row>
    <row r="20" spans="1:10" ht="26" x14ac:dyDescent="0.3">
      <c r="A20" s="1096" t="s">
        <v>205</v>
      </c>
      <c r="B20" s="1097"/>
      <c r="C20" s="1097">
        <v>0</v>
      </c>
      <c r="D20" s="1097">
        <v>0</v>
      </c>
      <c r="E20" s="1097"/>
      <c r="F20" s="1097"/>
      <c r="G20" s="1090">
        <f t="shared" si="0"/>
        <v>0</v>
      </c>
    </row>
    <row r="21" spans="1:10" x14ac:dyDescent="0.3">
      <c r="A21" s="1096" t="s">
        <v>418</v>
      </c>
      <c r="B21" s="1097">
        <v>0</v>
      </c>
      <c r="C21" s="1097">
        <v>803250</v>
      </c>
      <c r="D21" s="1097">
        <v>7853000</v>
      </c>
      <c r="E21" s="1097">
        <v>2413000</v>
      </c>
      <c r="F21" s="1097">
        <v>1495750</v>
      </c>
      <c r="G21" s="1090">
        <f t="shared" si="0"/>
        <v>12565000</v>
      </c>
    </row>
    <row r="22" spans="1:10" x14ac:dyDescent="0.3">
      <c r="A22" s="1096" t="s">
        <v>419</v>
      </c>
      <c r="B22" s="1097">
        <v>0</v>
      </c>
      <c r="C22" s="1097">
        <v>0</v>
      </c>
      <c r="D22" s="1097">
        <v>5016500</v>
      </c>
      <c r="E22" s="1097">
        <v>242644797</v>
      </c>
      <c r="F22" s="1097">
        <v>21638274</v>
      </c>
      <c r="G22" s="1090">
        <f t="shared" si="0"/>
        <v>269299571</v>
      </c>
    </row>
    <row r="23" spans="1:10" x14ac:dyDescent="0.3">
      <c r="A23" s="1093" t="s">
        <v>414</v>
      </c>
      <c r="B23" s="1097"/>
      <c r="C23" s="1097"/>
      <c r="D23" s="1097"/>
      <c r="E23" s="1097"/>
      <c r="F23" s="1097"/>
      <c r="G23" s="1090">
        <f t="shared" si="0"/>
        <v>0</v>
      </c>
    </row>
    <row r="24" spans="1:10" x14ac:dyDescent="0.3">
      <c r="A24" s="1093" t="s">
        <v>728</v>
      </c>
      <c r="B24" s="1097"/>
      <c r="C24" s="1097"/>
      <c r="D24" s="1097"/>
      <c r="E24" s="1097"/>
      <c r="F24" s="1097">
        <v>0</v>
      </c>
      <c r="G24" s="1090">
        <f t="shared" si="0"/>
        <v>0</v>
      </c>
    </row>
    <row r="25" spans="1:10" x14ac:dyDescent="0.3">
      <c r="A25" s="1096" t="s">
        <v>420</v>
      </c>
      <c r="B25" s="1097"/>
      <c r="C25" s="1097"/>
      <c r="D25" s="1097"/>
      <c r="E25" s="1097"/>
      <c r="F25" s="1097"/>
      <c r="G25" s="1090">
        <f t="shared" si="0"/>
        <v>0</v>
      </c>
    </row>
    <row r="26" spans="1:10" x14ac:dyDescent="0.3">
      <c r="A26" s="1096" t="s">
        <v>234</v>
      </c>
      <c r="B26" s="1097"/>
      <c r="C26" s="1097"/>
      <c r="D26" s="1097"/>
      <c r="E26" s="1097"/>
      <c r="F26" s="1097"/>
      <c r="G26" s="1090">
        <f t="shared" si="0"/>
        <v>0</v>
      </c>
    </row>
    <row r="27" spans="1:10" ht="13.5" x14ac:dyDescent="0.3">
      <c r="A27" s="1098" t="s">
        <v>421</v>
      </c>
      <c r="B27" s="1099">
        <v>0</v>
      </c>
      <c r="C27" s="1099">
        <v>803250</v>
      </c>
      <c r="D27" s="1099">
        <v>12869500</v>
      </c>
      <c r="E27" s="1099">
        <f>E17-E28</f>
        <v>243444599</v>
      </c>
      <c r="F27" s="1099">
        <f>F17-F28</f>
        <v>19882651</v>
      </c>
      <c r="G27" s="1090">
        <f t="shared" si="0"/>
        <v>277000000</v>
      </c>
    </row>
    <row r="28" spans="1:10" ht="27.5" thickBot="1" x14ac:dyDescent="0.35">
      <c r="A28" s="1100" t="s">
        <v>422</v>
      </c>
      <c r="B28" s="1101"/>
      <c r="C28" s="1101">
        <v>0</v>
      </c>
      <c r="D28" s="1101"/>
      <c r="E28" s="1101">
        <v>1613198</v>
      </c>
      <c r="F28" s="1101">
        <v>3251373</v>
      </c>
      <c r="G28" s="1102">
        <f>SUM(B28:F28)</f>
        <v>4864571</v>
      </c>
      <c r="J28" s="1103"/>
    </row>
    <row r="29" spans="1:10" x14ac:dyDescent="0.3">
      <c r="A29" s="1104"/>
      <c r="B29" s="1105"/>
      <c r="C29" s="1105"/>
      <c r="D29" s="1105"/>
      <c r="E29" s="1105"/>
      <c r="F29" s="1106"/>
      <c r="G29" s="1106"/>
    </row>
    <row r="30" spans="1:10" ht="13.5" thickBot="1" x14ac:dyDescent="0.35">
      <c r="A30" s="1107"/>
      <c r="B30" s="1105"/>
      <c r="C30" s="1105"/>
      <c r="D30" s="1105"/>
      <c r="E30" s="1105"/>
      <c r="F30" s="1106"/>
      <c r="G30" s="1106"/>
    </row>
    <row r="31" spans="1:10" ht="18.75" customHeight="1" x14ac:dyDescent="0.3">
      <c r="A31" s="1836" t="s">
        <v>423</v>
      </c>
      <c r="B31" s="1837"/>
      <c r="C31" s="1837"/>
      <c r="D31" s="1837"/>
      <c r="E31" s="1837"/>
      <c r="F31" s="1837"/>
      <c r="G31" s="1838"/>
    </row>
    <row r="32" spans="1:10" ht="15" x14ac:dyDescent="0.3">
      <c r="A32" s="1070"/>
      <c r="B32" s="1829"/>
      <c r="C32" s="1829"/>
      <c r="D32" s="1071"/>
      <c r="E32" s="1071"/>
      <c r="F32" s="1071"/>
      <c r="G32" s="1072"/>
      <c r="H32" s="1108"/>
      <c r="I32" s="1108"/>
    </row>
    <row r="33" spans="1:9" ht="12.75" customHeight="1" x14ac:dyDescent="0.3">
      <c r="A33" s="1073" t="s">
        <v>405</v>
      </c>
      <c r="B33" s="1830" t="s">
        <v>708</v>
      </c>
      <c r="C33" s="1830"/>
      <c r="D33" s="1830"/>
      <c r="E33" s="1830"/>
      <c r="F33" s="1830"/>
      <c r="G33" s="1831"/>
      <c r="H33" s="1108"/>
      <c r="I33" s="1108"/>
    </row>
    <row r="34" spans="1:9" ht="15.75" customHeight="1" x14ac:dyDescent="0.3">
      <c r="A34" s="1073" t="s">
        <v>729</v>
      </c>
      <c r="B34" s="1830" t="s">
        <v>730</v>
      </c>
      <c r="C34" s="1830"/>
      <c r="D34" s="1830"/>
      <c r="E34" s="1830"/>
      <c r="F34" s="1830"/>
      <c r="G34" s="1831"/>
      <c r="H34" s="1108"/>
      <c r="I34" s="1108"/>
    </row>
    <row r="35" spans="1:9" ht="15.75" customHeight="1" x14ac:dyDescent="0.3">
      <c r="A35" s="1073" t="s">
        <v>725</v>
      </c>
      <c r="B35" s="1830" t="s">
        <v>731</v>
      </c>
      <c r="C35" s="1830"/>
      <c r="D35" s="1830"/>
      <c r="E35" s="1830"/>
      <c r="F35" s="1830"/>
      <c r="G35" s="1831"/>
      <c r="H35" s="1108"/>
      <c r="I35" s="1108"/>
    </row>
    <row r="36" spans="1:9" ht="27.65" customHeight="1" x14ac:dyDescent="0.3">
      <c r="A36" s="1073" t="s">
        <v>727</v>
      </c>
      <c r="B36" s="1840" t="s">
        <v>1295</v>
      </c>
      <c r="C36" s="1840"/>
      <c r="D36" s="1840"/>
      <c r="E36" s="1840"/>
      <c r="F36" s="1840"/>
      <c r="G36" s="1841"/>
      <c r="H36" s="1108"/>
      <c r="I36" s="1108"/>
    </row>
    <row r="37" spans="1:9" ht="15.75" customHeight="1" x14ac:dyDescent="0.3">
      <c r="A37" s="1073" t="s">
        <v>707</v>
      </c>
      <c r="B37" s="1832" t="s">
        <v>374</v>
      </c>
      <c r="C37" s="1832"/>
      <c r="D37" s="1832"/>
      <c r="E37" s="1075"/>
      <c r="F37" s="1075"/>
      <c r="G37" s="1076"/>
      <c r="H37" s="1108"/>
      <c r="I37" s="1108"/>
    </row>
    <row r="38" spans="1:9" ht="15.5" x14ac:dyDescent="0.3">
      <c r="A38" s="1073" t="s">
        <v>407</v>
      </c>
      <c r="B38" s="1833">
        <v>1</v>
      </c>
      <c r="C38" s="1833"/>
      <c r="D38" s="1078"/>
      <c r="E38" s="1078"/>
      <c r="F38" s="1078"/>
      <c r="G38" s="1076"/>
      <c r="H38" s="1108"/>
      <c r="I38" s="1108"/>
    </row>
    <row r="39" spans="1:9" ht="15.5" x14ac:dyDescent="0.3">
      <c r="A39" s="1073" t="s">
        <v>408</v>
      </c>
      <c r="B39" s="1834">
        <v>42917</v>
      </c>
      <c r="C39" s="1834"/>
      <c r="D39" s="1079"/>
      <c r="E39" s="1079"/>
      <c r="F39" s="1079"/>
      <c r="G39" s="1076"/>
      <c r="H39" s="1108"/>
      <c r="I39" s="1108"/>
    </row>
    <row r="40" spans="1:9" ht="15.5" x14ac:dyDescent="0.3">
      <c r="A40" s="1073" t="s">
        <v>409</v>
      </c>
      <c r="B40" s="1834">
        <v>43465</v>
      </c>
      <c r="C40" s="1834"/>
      <c r="D40" s="1079"/>
      <c r="E40" s="1079"/>
      <c r="F40" s="1079"/>
      <c r="G40" s="1076"/>
      <c r="H40" s="1108"/>
      <c r="I40" s="1108"/>
    </row>
    <row r="41" spans="1:9" ht="13.5" thickBot="1" x14ac:dyDescent="0.35">
      <c r="A41" s="1080"/>
      <c r="B41" s="1081"/>
      <c r="C41" s="1081"/>
      <c r="D41" s="1081"/>
      <c r="E41" s="1081"/>
      <c r="F41" s="1081"/>
      <c r="G41" s="1082"/>
      <c r="H41" s="1108"/>
      <c r="I41" s="1108"/>
    </row>
    <row r="42" spans="1:9" ht="26" x14ac:dyDescent="0.3">
      <c r="A42" s="1083" t="s">
        <v>266</v>
      </c>
      <c r="B42" s="1084" t="s">
        <v>410</v>
      </c>
      <c r="C42" s="1085" t="s">
        <v>732</v>
      </c>
      <c r="D42" s="1085" t="s">
        <v>412</v>
      </c>
      <c r="E42" s="1109" t="s">
        <v>559</v>
      </c>
      <c r="F42" s="1109" t="s">
        <v>712</v>
      </c>
      <c r="G42" s="1086" t="s">
        <v>395</v>
      </c>
      <c r="H42" s="1108"/>
      <c r="I42" s="1108"/>
    </row>
    <row r="43" spans="1:9" x14ac:dyDescent="0.3">
      <c r="A43" s="1088" t="s">
        <v>413</v>
      </c>
      <c r="B43" s="1089"/>
      <c r="C43" s="1089">
        <v>90000000</v>
      </c>
      <c r="D43" s="1089">
        <v>21372144</v>
      </c>
      <c r="E43" s="1110"/>
      <c r="F43" s="1110"/>
      <c r="G43" s="1090">
        <f>SUM(B43:F43)</f>
        <v>111372144</v>
      </c>
      <c r="H43" s="1108"/>
      <c r="I43" s="1108"/>
    </row>
    <row r="44" spans="1:9" x14ac:dyDescent="0.3">
      <c r="A44" s="1091" t="s">
        <v>414</v>
      </c>
      <c r="B44" s="1092"/>
      <c r="C44" s="1092"/>
      <c r="D44" s="1092"/>
      <c r="E44" s="1111"/>
      <c r="F44" s="1111"/>
      <c r="G44" s="1112"/>
      <c r="H44" s="1108"/>
      <c r="I44" s="1108"/>
    </row>
    <row r="45" spans="1:9" x14ac:dyDescent="0.3">
      <c r="A45" s="1093" t="s">
        <v>415</v>
      </c>
      <c r="B45" s="1094"/>
      <c r="C45" s="1094">
        <f>C43</f>
        <v>90000000</v>
      </c>
      <c r="D45" s="1094">
        <v>21372144</v>
      </c>
      <c r="E45" s="1113"/>
      <c r="F45" s="1113"/>
      <c r="G45" s="1114">
        <f>SUM(B45:F45)</f>
        <v>111372144</v>
      </c>
      <c r="H45" s="1108"/>
      <c r="I45" s="1108"/>
    </row>
    <row r="46" spans="1:9" x14ac:dyDescent="0.3">
      <c r="A46" s="1093"/>
      <c r="B46" s="1094"/>
      <c r="C46" s="1094"/>
      <c r="D46" s="1094"/>
      <c r="E46" s="1113"/>
      <c r="F46" s="1113"/>
      <c r="G46" s="1114"/>
      <c r="H46" s="1108"/>
      <c r="I46" s="1108"/>
    </row>
    <row r="47" spans="1:9" x14ac:dyDescent="0.3">
      <c r="A47" s="1088" t="s">
        <v>416</v>
      </c>
      <c r="B47" s="1095">
        <f>SUM(B48:B56)</f>
        <v>5440000</v>
      </c>
      <c r="C47" s="1095">
        <f>SUM(C48:C56)</f>
        <v>617500</v>
      </c>
      <c r="D47" s="1095">
        <f>SUM(D48:D52)+D55+D56</f>
        <v>54612800</v>
      </c>
      <c r="E47" s="1095">
        <f>SUM(E48:E56)</f>
        <v>51637275</v>
      </c>
      <c r="F47" s="1095">
        <f t="shared" ref="F47" si="1">SUM(F48:F52)+F55+F56</f>
        <v>0</v>
      </c>
      <c r="G47" s="1115">
        <f>SUM(B47:F47)</f>
        <v>112307575</v>
      </c>
      <c r="H47" s="1108"/>
      <c r="I47" s="1108"/>
    </row>
    <row r="48" spans="1:9" x14ac:dyDescent="0.3">
      <c r="A48" s="1091" t="s">
        <v>414</v>
      </c>
      <c r="B48" s="1092"/>
      <c r="C48" s="1092"/>
      <c r="D48" s="1092"/>
      <c r="E48" s="1111"/>
      <c r="F48" s="1111"/>
      <c r="G48" s="1115">
        <f t="shared" ref="G48:G56" si="2">SUM(C48:F48)</f>
        <v>0</v>
      </c>
      <c r="H48" s="1108"/>
      <c r="I48" s="1108"/>
    </row>
    <row r="49" spans="1:9" x14ac:dyDescent="0.3">
      <c r="A49" s="1096" t="s">
        <v>417</v>
      </c>
      <c r="B49" s="1097"/>
      <c r="C49" s="1097">
        <v>0</v>
      </c>
      <c r="D49" s="1097">
        <v>0</v>
      </c>
      <c r="E49" s="1116"/>
      <c r="F49" s="1116"/>
      <c r="G49" s="1115">
        <f t="shared" si="2"/>
        <v>0</v>
      </c>
      <c r="H49" s="1108"/>
      <c r="I49" s="1108"/>
    </row>
    <row r="50" spans="1:9" ht="26" x14ac:dyDescent="0.3">
      <c r="A50" s="1096" t="s">
        <v>205</v>
      </c>
      <c r="B50" s="1097"/>
      <c r="C50" s="1097">
        <v>0</v>
      </c>
      <c r="D50" s="1097">
        <v>0</v>
      </c>
      <c r="E50" s="1116"/>
      <c r="F50" s="1116"/>
      <c r="G50" s="1115">
        <f t="shared" si="2"/>
        <v>0</v>
      </c>
      <c r="H50" s="1108"/>
      <c r="I50" s="1117"/>
    </row>
    <row r="51" spans="1:9" x14ac:dyDescent="0.3">
      <c r="A51" s="1096" t="s">
        <v>418</v>
      </c>
      <c r="B51" s="1097">
        <v>5440000</v>
      </c>
      <c r="C51" s="1097">
        <v>617500</v>
      </c>
      <c r="D51" s="1097">
        <v>54612800</v>
      </c>
      <c r="E51" s="1116">
        <v>1507498</v>
      </c>
      <c r="F51" s="1116"/>
      <c r="G51" s="1115">
        <f>SUM(B51:F51)</f>
        <v>62177798</v>
      </c>
      <c r="H51" s="1108"/>
      <c r="I51" s="1108"/>
    </row>
    <row r="52" spans="1:9" x14ac:dyDescent="0.3">
      <c r="A52" s="1096" t="s">
        <v>419</v>
      </c>
      <c r="B52" s="1097"/>
      <c r="C52" s="1097">
        <v>0</v>
      </c>
      <c r="D52" s="1097">
        <v>0</v>
      </c>
      <c r="E52" s="1106"/>
      <c r="F52" s="1116"/>
      <c r="G52" s="1115">
        <f t="shared" si="2"/>
        <v>0</v>
      </c>
      <c r="H52" s="1108"/>
      <c r="I52" s="1108"/>
    </row>
    <row r="53" spans="1:9" x14ac:dyDescent="0.3">
      <c r="A53" s="1093" t="s">
        <v>414</v>
      </c>
      <c r="B53" s="1097"/>
      <c r="C53" s="1097"/>
      <c r="D53" s="1097"/>
      <c r="E53" s="1116"/>
      <c r="F53" s="1116"/>
      <c r="G53" s="1115">
        <f t="shared" si="2"/>
        <v>0</v>
      </c>
      <c r="H53" s="1108"/>
      <c r="I53" s="1108"/>
    </row>
    <row r="54" spans="1:9" x14ac:dyDescent="0.3">
      <c r="A54" s="1093" t="s">
        <v>728</v>
      </c>
      <c r="B54" s="1097"/>
      <c r="C54" s="1097"/>
      <c r="D54" s="1097"/>
      <c r="E54" s="1116">
        <v>3729735</v>
      </c>
      <c r="F54" s="1116"/>
      <c r="G54" s="1115">
        <f t="shared" si="2"/>
        <v>3729735</v>
      </c>
      <c r="H54" s="1108"/>
      <c r="I54" s="1108"/>
    </row>
    <row r="55" spans="1:9" x14ac:dyDescent="0.3">
      <c r="A55" s="1096" t="s">
        <v>420</v>
      </c>
      <c r="B55" s="1097"/>
      <c r="C55" s="1097"/>
      <c r="D55" s="1097"/>
      <c r="E55" s="1116">
        <v>46400042</v>
      </c>
      <c r="F55" s="1116"/>
      <c r="G55" s="1115">
        <f t="shared" si="2"/>
        <v>46400042</v>
      </c>
    </row>
    <row r="56" spans="1:9" x14ac:dyDescent="0.3">
      <c r="A56" s="1096" t="s">
        <v>234</v>
      </c>
      <c r="B56" s="1097"/>
      <c r="C56" s="1097"/>
      <c r="D56" s="1097"/>
      <c r="E56" s="1116"/>
      <c r="F56" s="1116"/>
      <c r="G56" s="1115">
        <f t="shared" si="2"/>
        <v>0</v>
      </c>
    </row>
    <row r="57" spans="1:9" ht="13.5" x14ac:dyDescent="0.3">
      <c r="A57" s="1098" t="s">
        <v>421</v>
      </c>
      <c r="B57" s="1099">
        <f>B47-B58</f>
        <v>5440000</v>
      </c>
      <c r="C57" s="1099">
        <f>C47-C58</f>
        <v>617500</v>
      </c>
      <c r="D57" s="1099">
        <f>D47-D58</f>
        <v>54612800</v>
      </c>
      <c r="E57" s="1118">
        <f>E47-E58</f>
        <v>50621275</v>
      </c>
      <c r="F57" s="1118"/>
      <c r="G57" s="1115">
        <f>SUM(B57:F57)</f>
        <v>111291575</v>
      </c>
    </row>
    <row r="58" spans="1:9" ht="27.5" thickBot="1" x14ac:dyDescent="0.35">
      <c r="A58" s="1100" t="s">
        <v>422</v>
      </c>
      <c r="B58" s="1101"/>
      <c r="C58" s="1101"/>
      <c r="D58" s="1101"/>
      <c r="E58" s="1119">
        <v>1016000</v>
      </c>
      <c r="F58" s="1119"/>
      <c r="G58" s="1120">
        <f>SUM(B58:F58)</f>
        <v>1016000</v>
      </c>
    </row>
    <row r="59" spans="1:9" ht="13.5" x14ac:dyDescent="0.3">
      <c r="A59" s="1121"/>
      <c r="B59" s="1122"/>
      <c r="C59" s="1122"/>
      <c r="D59" s="1122"/>
      <c r="E59" s="1122"/>
      <c r="F59" s="1123"/>
      <c r="G59" s="1106"/>
    </row>
    <row r="60" spans="1:9" ht="13.5" thickBot="1" x14ac:dyDescent="0.35">
      <c r="A60" s="1106"/>
      <c r="B60" s="1106"/>
      <c r="C60" s="1106"/>
      <c r="D60" s="1106"/>
      <c r="E60" s="1106"/>
      <c r="F60" s="1106"/>
      <c r="G60" s="1106"/>
    </row>
    <row r="61" spans="1:9" ht="18.75" customHeight="1" x14ac:dyDescent="0.3">
      <c r="A61" s="1836" t="s">
        <v>423</v>
      </c>
      <c r="B61" s="1837"/>
      <c r="C61" s="1837"/>
      <c r="D61" s="1837"/>
      <c r="E61" s="1837"/>
      <c r="F61" s="1837"/>
      <c r="G61" s="1838"/>
    </row>
    <row r="62" spans="1:9" ht="15" x14ac:dyDescent="0.3">
      <c r="A62" s="1070"/>
      <c r="B62" s="1829"/>
      <c r="C62" s="1829"/>
      <c r="D62" s="1071"/>
      <c r="E62" s="1071"/>
      <c r="F62" s="1071"/>
      <c r="G62" s="1072"/>
    </row>
    <row r="63" spans="1:9" ht="12.75" customHeight="1" x14ac:dyDescent="0.3">
      <c r="A63" s="1073" t="s">
        <v>405</v>
      </c>
      <c r="B63" s="1830" t="s">
        <v>733</v>
      </c>
      <c r="C63" s="1830"/>
      <c r="D63" s="1830"/>
      <c r="E63" s="1830"/>
      <c r="F63" s="1830"/>
      <c r="G63" s="1831"/>
    </row>
    <row r="64" spans="1:9" ht="12.75" customHeight="1" x14ac:dyDescent="0.3">
      <c r="A64" s="1073" t="s">
        <v>729</v>
      </c>
      <c r="B64" s="1830" t="s">
        <v>734</v>
      </c>
      <c r="C64" s="1830"/>
      <c r="D64" s="1830"/>
      <c r="E64" s="1830"/>
      <c r="F64" s="1830"/>
      <c r="G64" s="1831"/>
    </row>
    <row r="65" spans="1:7" ht="12.75" customHeight="1" x14ac:dyDescent="0.3">
      <c r="A65" s="1073" t="s">
        <v>725</v>
      </c>
      <c r="B65" s="1830" t="s">
        <v>735</v>
      </c>
      <c r="C65" s="1830"/>
      <c r="D65" s="1830"/>
      <c r="E65" s="1830"/>
      <c r="F65" s="1830"/>
      <c r="G65" s="1831"/>
    </row>
    <row r="66" spans="1:7" ht="15.5" x14ac:dyDescent="0.3">
      <c r="A66" s="1073" t="s">
        <v>727</v>
      </c>
      <c r="B66" s="1832">
        <v>60348839</v>
      </c>
      <c r="C66" s="1832"/>
      <c r="D66" s="1074"/>
      <c r="E66" s="1074"/>
      <c r="F66" s="1074"/>
      <c r="G66" s="1076"/>
    </row>
    <row r="67" spans="1:7" ht="15.75" customHeight="1" x14ac:dyDescent="0.3">
      <c r="A67" s="1073" t="s">
        <v>707</v>
      </c>
      <c r="B67" s="1832" t="s">
        <v>374</v>
      </c>
      <c r="C67" s="1832"/>
      <c r="D67" s="1832"/>
      <c r="E67" s="1075"/>
      <c r="F67" s="1075"/>
      <c r="G67" s="1076"/>
    </row>
    <row r="68" spans="1:7" ht="15.5" x14ac:dyDescent="0.3">
      <c r="A68" s="1073" t="s">
        <v>407</v>
      </c>
      <c r="B68" s="1833">
        <v>1</v>
      </c>
      <c r="C68" s="1833"/>
      <c r="D68" s="1078"/>
      <c r="E68" s="1078"/>
      <c r="F68" s="1078"/>
      <c r="G68" s="1076"/>
    </row>
    <row r="69" spans="1:7" ht="15.5" x14ac:dyDescent="0.3">
      <c r="A69" s="1073" t="s">
        <v>408</v>
      </c>
      <c r="B69" s="1834">
        <v>42917</v>
      </c>
      <c r="C69" s="1835"/>
      <c r="D69" s="1079"/>
      <c r="E69" s="1079"/>
      <c r="F69" s="1079"/>
      <c r="G69" s="1076"/>
    </row>
    <row r="70" spans="1:7" ht="15.5" x14ac:dyDescent="0.3">
      <c r="A70" s="1073" t="s">
        <v>409</v>
      </c>
      <c r="B70" s="1834">
        <v>43465</v>
      </c>
      <c r="C70" s="1835"/>
      <c r="D70" s="1079"/>
      <c r="E70" s="1079"/>
      <c r="F70" s="1079"/>
      <c r="G70" s="1076"/>
    </row>
    <row r="71" spans="1:7" ht="13.5" thickBot="1" x14ac:dyDescent="0.35">
      <c r="A71" s="1080"/>
      <c r="B71" s="1081"/>
      <c r="C71" s="1081"/>
      <c r="D71" s="1081"/>
      <c r="E71" s="1081"/>
      <c r="F71" s="1081"/>
      <c r="G71" s="1082"/>
    </row>
    <row r="72" spans="1:7" ht="26" x14ac:dyDescent="0.3">
      <c r="A72" s="1083" t="s">
        <v>266</v>
      </c>
      <c r="B72" s="1084" t="s">
        <v>410</v>
      </c>
      <c r="C72" s="1085" t="s">
        <v>732</v>
      </c>
      <c r="D72" s="1085" t="s">
        <v>412</v>
      </c>
      <c r="E72" s="1109" t="s">
        <v>559</v>
      </c>
      <c r="F72" s="1109" t="s">
        <v>712</v>
      </c>
      <c r="G72" s="1086" t="s">
        <v>395</v>
      </c>
    </row>
    <row r="73" spans="1:7" x14ac:dyDescent="0.3">
      <c r="A73" s="1088" t="s">
        <v>413</v>
      </c>
      <c r="B73" s="1089"/>
      <c r="C73" s="1089">
        <v>60348839</v>
      </c>
      <c r="D73" s="1089"/>
      <c r="E73" s="1110"/>
      <c r="F73" s="1110"/>
      <c r="G73" s="1090">
        <f>C73</f>
        <v>60348839</v>
      </c>
    </row>
    <row r="74" spans="1:7" x14ac:dyDescent="0.3">
      <c r="A74" s="1091" t="s">
        <v>414</v>
      </c>
      <c r="B74" s="1092"/>
      <c r="C74" s="1092"/>
      <c r="D74" s="1092"/>
      <c r="E74" s="1111"/>
      <c r="F74" s="1111"/>
      <c r="G74" s="1112"/>
    </row>
    <row r="75" spans="1:7" x14ac:dyDescent="0.3">
      <c r="A75" s="1093" t="s">
        <v>415</v>
      </c>
      <c r="B75" s="1094"/>
      <c r="C75" s="1094">
        <f>C73</f>
        <v>60348839</v>
      </c>
      <c r="D75" s="1094"/>
      <c r="E75" s="1113"/>
      <c r="F75" s="1113"/>
      <c r="G75" s="1114"/>
    </row>
    <row r="76" spans="1:7" x14ac:dyDescent="0.3">
      <c r="A76" s="1093"/>
      <c r="B76" s="1094"/>
      <c r="C76" s="1094"/>
      <c r="D76" s="1094"/>
      <c r="E76" s="1113"/>
      <c r="F76" s="1113"/>
      <c r="G76" s="1114"/>
    </row>
    <row r="77" spans="1:7" x14ac:dyDescent="0.3">
      <c r="A77" s="1088" t="s">
        <v>416</v>
      </c>
      <c r="B77" s="1095">
        <f>SUM(B78:B86)</f>
        <v>5799200</v>
      </c>
      <c r="C77" s="1095">
        <f>SUM(C81,C82)</f>
        <v>1105180</v>
      </c>
      <c r="D77" s="1095">
        <f>SUM(D84,D82,D81)</f>
        <v>3704580</v>
      </c>
      <c r="E77" s="1124">
        <f>E81+E82</f>
        <v>45579328</v>
      </c>
      <c r="F77" s="1124">
        <f>SUM(F78:F86)</f>
        <v>30881656</v>
      </c>
      <c r="G77" s="1115">
        <f>SUM(B77:F77)</f>
        <v>87069944</v>
      </c>
    </row>
    <row r="78" spans="1:7" x14ac:dyDescent="0.3">
      <c r="A78" s="1091" t="s">
        <v>414</v>
      </c>
      <c r="B78" s="1092"/>
      <c r="C78" s="1092"/>
      <c r="D78" s="1092"/>
      <c r="E78" s="1111"/>
      <c r="F78" s="1111"/>
      <c r="G78" s="1115">
        <f t="shared" ref="G78:G86" si="3">SUM(B78:D78)</f>
        <v>0</v>
      </c>
    </row>
    <row r="79" spans="1:7" x14ac:dyDescent="0.3">
      <c r="A79" s="1096" t="s">
        <v>417</v>
      </c>
      <c r="B79" s="1097"/>
      <c r="C79" s="1097">
        <v>0</v>
      </c>
      <c r="D79" s="1097">
        <v>0</v>
      </c>
      <c r="E79" s="1116"/>
      <c r="F79" s="1116"/>
      <c r="G79" s="1115">
        <f t="shared" si="3"/>
        <v>0</v>
      </c>
    </row>
    <row r="80" spans="1:7" ht="26" x14ac:dyDescent="0.3">
      <c r="A80" s="1096" t="s">
        <v>205</v>
      </c>
      <c r="B80" s="1097"/>
      <c r="C80" s="1097">
        <v>0</v>
      </c>
      <c r="D80" s="1097">
        <v>0</v>
      </c>
      <c r="E80" s="1116"/>
      <c r="F80" s="1116"/>
      <c r="G80" s="1115">
        <f t="shared" si="3"/>
        <v>0</v>
      </c>
    </row>
    <row r="81" spans="1:8" x14ac:dyDescent="0.3">
      <c r="A81" s="1096" t="s">
        <v>418</v>
      </c>
      <c r="B81" s="1097">
        <v>5799200</v>
      </c>
      <c r="C81" s="1097">
        <v>1105180</v>
      </c>
      <c r="D81" s="1097">
        <v>631180</v>
      </c>
      <c r="E81" s="1116">
        <v>631180</v>
      </c>
      <c r="F81" s="1116">
        <v>1000000</v>
      </c>
      <c r="G81" s="1115">
        <f>SUM(B81:F81)</f>
        <v>9166740</v>
      </c>
      <c r="H81" s="1125"/>
    </row>
    <row r="82" spans="1:8" x14ac:dyDescent="0.3">
      <c r="A82" s="1096" t="s">
        <v>419</v>
      </c>
      <c r="B82" s="1097"/>
      <c r="C82" s="1097"/>
      <c r="D82" s="1097">
        <v>3073400</v>
      </c>
      <c r="E82" s="1116">
        <v>44948148</v>
      </c>
      <c r="F82" s="1116">
        <v>29881656</v>
      </c>
      <c r="G82" s="1115">
        <f>SUM(D82:E82)</f>
        <v>48021548</v>
      </c>
    </row>
    <row r="83" spans="1:8" x14ac:dyDescent="0.3">
      <c r="A83" s="1093" t="s">
        <v>414</v>
      </c>
      <c r="B83" s="1097"/>
      <c r="C83" s="1097"/>
      <c r="D83" s="1097"/>
      <c r="E83" s="1116"/>
      <c r="F83" s="1116"/>
      <c r="G83" s="1115">
        <f t="shared" si="3"/>
        <v>0</v>
      </c>
    </row>
    <row r="84" spans="1:8" x14ac:dyDescent="0.3">
      <c r="A84" s="1093" t="s">
        <v>728</v>
      </c>
      <c r="B84" s="1097"/>
      <c r="C84" s="1097"/>
      <c r="D84" s="1097"/>
      <c r="E84" s="1116"/>
      <c r="F84" s="1116"/>
      <c r="G84" s="1115">
        <f t="shared" si="3"/>
        <v>0</v>
      </c>
    </row>
    <row r="85" spans="1:8" x14ac:dyDescent="0.3">
      <c r="A85" s="1096" t="s">
        <v>420</v>
      </c>
      <c r="B85" s="1097"/>
      <c r="C85" s="1097"/>
      <c r="D85" s="1097"/>
      <c r="E85" s="1116"/>
      <c r="F85" s="1116"/>
      <c r="G85" s="1115">
        <f t="shared" si="3"/>
        <v>0</v>
      </c>
    </row>
    <row r="86" spans="1:8" x14ac:dyDescent="0.3">
      <c r="A86" s="1096" t="s">
        <v>234</v>
      </c>
      <c r="B86" s="1097"/>
      <c r="C86" s="1097"/>
      <c r="D86" s="1097"/>
      <c r="E86" s="1116"/>
      <c r="F86" s="1116"/>
      <c r="G86" s="1115">
        <f t="shared" si="3"/>
        <v>0</v>
      </c>
    </row>
    <row r="87" spans="1:8" ht="13.5" x14ac:dyDescent="0.3">
      <c r="A87" s="1098" t="s">
        <v>421</v>
      </c>
      <c r="B87" s="1099">
        <v>5799200</v>
      </c>
      <c r="C87" s="1099">
        <v>1105180</v>
      </c>
      <c r="D87" s="1099">
        <v>3704580</v>
      </c>
      <c r="E87" s="1118">
        <v>45579328</v>
      </c>
      <c r="F87" s="1118">
        <f>F77-F88</f>
        <v>-5910601</v>
      </c>
      <c r="G87" s="1115">
        <f>SUM(B87:F87)</f>
        <v>50277687</v>
      </c>
    </row>
    <row r="88" spans="1:8" ht="27.5" thickBot="1" x14ac:dyDescent="0.35">
      <c r="A88" s="1100" t="s">
        <v>422</v>
      </c>
      <c r="B88" s="1101"/>
      <c r="C88" s="1101">
        <v>0</v>
      </c>
      <c r="D88" s="1101"/>
      <c r="E88" s="1119"/>
      <c r="F88" s="1119">
        <v>36792257</v>
      </c>
      <c r="G88" s="1120">
        <f>SUM(B88:F88)</f>
        <v>36792257</v>
      </c>
    </row>
    <row r="89" spans="1:8" x14ac:dyDescent="0.3">
      <c r="A89" s="1106"/>
      <c r="B89" s="1106"/>
      <c r="C89" s="1106"/>
      <c r="D89" s="1106"/>
      <c r="E89" s="1106"/>
      <c r="F89" s="1106"/>
      <c r="G89" s="1106"/>
    </row>
    <row r="90" spans="1:8" ht="13.5" thickBot="1" x14ac:dyDescent="0.35">
      <c r="A90" s="1106"/>
      <c r="B90" s="1106"/>
      <c r="C90" s="1106"/>
      <c r="D90" s="1106"/>
      <c r="E90" s="1106"/>
      <c r="F90" s="1106"/>
      <c r="G90" s="1106"/>
    </row>
    <row r="91" spans="1:8" ht="18.75" customHeight="1" x14ac:dyDescent="0.3">
      <c r="A91" s="1836" t="s">
        <v>423</v>
      </c>
      <c r="B91" s="1837"/>
      <c r="C91" s="1837"/>
      <c r="D91" s="1837"/>
      <c r="E91" s="1837"/>
      <c r="F91" s="1837"/>
      <c r="G91" s="1838"/>
    </row>
    <row r="92" spans="1:8" ht="15" x14ac:dyDescent="0.3">
      <c r="A92" s="1070"/>
      <c r="B92" s="1829"/>
      <c r="C92" s="1829"/>
      <c r="D92" s="1071"/>
      <c r="E92" s="1071"/>
      <c r="F92" s="1071"/>
      <c r="G92" s="1072"/>
    </row>
    <row r="93" spans="1:8" ht="12.75" customHeight="1" x14ac:dyDescent="0.3">
      <c r="A93" s="1073" t="s">
        <v>405</v>
      </c>
      <c r="B93" s="1830" t="s">
        <v>736</v>
      </c>
      <c r="C93" s="1830"/>
      <c r="D93" s="1830"/>
      <c r="E93" s="1830"/>
      <c r="F93" s="1830"/>
      <c r="G93" s="1831"/>
    </row>
    <row r="94" spans="1:8" ht="12.75" customHeight="1" x14ac:dyDescent="0.3">
      <c r="A94" s="1073" t="s">
        <v>406</v>
      </c>
      <c r="B94" s="1830" t="s">
        <v>737</v>
      </c>
      <c r="C94" s="1830"/>
      <c r="D94" s="1830"/>
      <c r="E94" s="1830"/>
      <c r="F94" s="1830"/>
      <c r="G94" s="1831"/>
    </row>
    <row r="95" spans="1:8" ht="12.75" customHeight="1" x14ac:dyDescent="0.3">
      <c r="A95" s="1073" t="s">
        <v>725</v>
      </c>
      <c r="B95" s="1830" t="s">
        <v>738</v>
      </c>
      <c r="C95" s="1830"/>
      <c r="D95" s="1830"/>
      <c r="E95" s="1830"/>
      <c r="F95" s="1830"/>
      <c r="G95" s="1831"/>
    </row>
    <row r="96" spans="1:8" ht="15.5" x14ac:dyDescent="0.3">
      <c r="A96" s="1073" t="s">
        <v>727</v>
      </c>
      <c r="B96" s="1832">
        <v>300000000</v>
      </c>
      <c r="C96" s="1832"/>
      <c r="D96" s="1074"/>
      <c r="E96" s="1075"/>
      <c r="F96" s="1075"/>
      <c r="G96" s="1076"/>
    </row>
    <row r="97" spans="1:7" ht="12.75" customHeight="1" x14ac:dyDescent="0.3">
      <c r="A97" s="1073" t="s">
        <v>707</v>
      </c>
      <c r="B97" s="1832" t="s">
        <v>374</v>
      </c>
      <c r="C97" s="1832"/>
      <c r="D97" s="1832"/>
      <c r="E97" s="1832"/>
      <c r="F97" s="1832"/>
      <c r="G97" s="1839"/>
    </row>
    <row r="98" spans="1:7" ht="12.75" customHeight="1" x14ac:dyDescent="0.3">
      <c r="A98" s="1073" t="s">
        <v>560</v>
      </c>
      <c r="B98" s="1832" t="s">
        <v>739</v>
      </c>
      <c r="C98" s="1832"/>
      <c r="D98" s="1832"/>
      <c r="E98" s="1832"/>
      <c r="F98" s="1832"/>
      <c r="G98" s="1839"/>
    </row>
    <row r="99" spans="1:7" ht="15.5" x14ac:dyDescent="0.3">
      <c r="A99" s="1073" t="s">
        <v>407</v>
      </c>
      <c r="B99" s="1833">
        <v>1</v>
      </c>
      <c r="C99" s="1833"/>
      <c r="D99" s="1078"/>
      <c r="E99" s="1078"/>
      <c r="F99" s="1078"/>
      <c r="G99" s="1076"/>
    </row>
    <row r="100" spans="1:7" ht="15.5" x14ac:dyDescent="0.3">
      <c r="A100" s="1073" t="s">
        <v>408</v>
      </c>
      <c r="B100" s="1834">
        <v>42993</v>
      </c>
      <c r="C100" s="1835"/>
      <c r="D100" s="1079"/>
      <c r="E100" s="1079"/>
      <c r="F100" s="1079"/>
      <c r="G100" s="1076"/>
    </row>
    <row r="101" spans="1:7" ht="15.5" x14ac:dyDescent="0.3">
      <c r="A101" s="1073" t="s">
        <v>409</v>
      </c>
      <c r="B101" s="1834">
        <v>43434</v>
      </c>
      <c r="C101" s="1835"/>
      <c r="D101" s="1079"/>
      <c r="E101" s="1079"/>
      <c r="F101" s="1079"/>
      <c r="G101" s="1076"/>
    </row>
    <row r="102" spans="1:7" ht="13.5" thickBot="1" x14ac:dyDescent="0.35">
      <c r="A102" s="1080"/>
      <c r="B102" s="1081"/>
      <c r="C102" s="1081"/>
      <c r="D102" s="1081"/>
      <c r="E102" s="1081"/>
      <c r="F102" s="1081"/>
      <c r="G102" s="1082"/>
    </row>
    <row r="103" spans="1:7" ht="26" x14ac:dyDescent="0.3">
      <c r="A103" s="1083" t="s">
        <v>266</v>
      </c>
      <c r="B103" s="1084" t="s">
        <v>410</v>
      </c>
      <c r="C103" s="1085" t="s">
        <v>411</v>
      </c>
      <c r="D103" s="1085" t="s">
        <v>412</v>
      </c>
      <c r="E103" s="1085" t="s">
        <v>559</v>
      </c>
      <c r="F103" s="1109" t="s">
        <v>712</v>
      </c>
      <c r="G103" s="1086" t="s">
        <v>395</v>
      </c>
    </row>
    <row r="104" spans="1:7" x14ac:dyDescent="0.3">
      <c r="A104" s="1088" t="s">
        <v>413</v>
      </c>
      <c r="B104" s="1089"/>
      <c r="C104" s="1089">
        <v>299847600</v>
      </c>
      <c r="D104" s="1089"/>
      <c r="E104" s="1089"/>
      <c r="F104" s="1110"/>
      <c r="G104" s="1090">
        <v>299847600</v>
      </c>
    </row>
    <row r="105" spans="1:7" x14ac:dyDescent="0.3">
      <c r="A105" s="1091" t="s">
        <v>414</v>
      </c>
      <c r="B105" s="1092"/>
      <c r="C105" s="1092"/>
      <c r="D105" s="1092"/>
      <c r="E105" s="1092"/>
      <c r="F105" s="1111"/>
      <c r="G105" s="1112"/>
    </row>
    <row r="106" spans="1:7" x14ac:dyDescent="0.3">
      <c r="A106" s="1093" t="s">
        <v>415</v>
      </c>
      <c r="B106" s="1094"/>
      <c r="C106" s="1094">
        <v>299847600</v>
      </c>
      <c r="D106" s="1094"/>
      <c r="E106" s="1094"/>
      <c r="F106" s="1113"/>
      <c r="G106" s="1114">
        <v>299847600</v>
      </c>
    </row>
    <row r="107" spans="1:7" x14ac:dyDescent="0.3">
      <c r="A107" s="1093"/>
      <c r="B107" s="1094"/>
      <c r="C107" s="1094"/>
      <c r="D107" s="1094"/>
      <c r="E107" s="1094"/>
      <c r="F107" s="1113"/>
      <c r="G107" s="1114"/>
    </row>
    <row r="108" spans="1:7" x14ac:dyDescent="0.3">
      <c r="A108" s="1088" t="s">
        <v>416</v>
      </c>
      <c r="B108" s="1095"/>
      <c r="C108" s="1095"/>
      <c r="D108" s="1095">
        <f>SUM(D110:D112)</f>
        <v>20200598</v>
      </c>
      <c r="E108" s="1095">
        <f>SUM(E110:E112)</f>
        <v>2906250</v>
      </c>
      <c r="F108" s="1124">
        <v>276740752</v>
      </c>
      <c r="G108" s="1115">
        <f>SUM(B108:F108)</f>
        <v>299847600</v>
      </c>
    </row>
    <row r="109" spans="1:7" x14ac:dyDescent="0.3">
      <c r="A109" s="1091" t="s">
        <v>414</v>
      </c>
      <c r="B109" s="1092"/>
      <c r="C109" s="1092"/>
      <c r="D109" s="1092"/>
      <c r="E109" s="1092"/>
      <c r="F109" s="1111"/>
      <c r="G109" s="1112"/>
    </row>
    <row r="110" spans="1:7" x14ac:dyDescent="0.3">
      <c r="A110" s="1096" t="s">
        <v>740</v>
      </c>
      <c r="B110" s="1097"/>
      <c r="C110" s="1097"/>
      <c r="D110" s="1097"/>
      <c r="E110" s="1097">
        <v>0</v>
      </c>
      <c r="F110" s="1116"/>
      <c r="G110" s="1114"/>
    </row>
    <row r="111" spans="1:7" x14ac:dyDescent="0.3">
      <c r="A111" s="1096" t="s">
        <v>418</v>
      </c>
      <c r="B111" s="1097"/>
      <c r="C111" s="1097"/>
      <c r="D111" s="1097">
        <v>20200598</v>
      </c>
      <c r="E111" s="1097">
        <v>2906250</v>
      </c>
      <c r="F111" s="1116">
        <v>8240852</v>
      </c>
      <c r="G111" s="1114">
        <f>SUM(E111:F111,D111,C111,B111)</f>
        <v>31347700</v>
      </c>
    </row>
    <row r="112" spans="1:7" x14ac:dyDescent="0.3">
      <c r="A112" s="1096" t="s">
        <v>419</v>
      </c>
      <c r="B112" s="1097"/>
      <c r="C112" s="1097"/>
      <c r="D112" s="1097"/>
      <c r="E112" s="1097"/>
      <c r="F112" s="1116">
        <v>268499900</v>
      </c>
      <c r="G112" s="1114">
        <f>SUM(E112:F112,D112,C112,B112)</f>
        <v>268499900</v>
      </c>
    </row>
    <row r="113" spans="1:9" x14ac:dyDescent="0.3">
      <c r="A113" s="1093" t="s">
        <v>414</v>
      </c>
      <c r="B113" s="1097"/>
      <c r="C113" s="1097"/>
      <c r="D113" s="1097"/>
      <c r="E113" s="1097"/>
      <c r="F113" s="1116"/>
      <c r="G113" s="1114"/>
    </row>
    <row r="114" spans="1:9" x14ac:dyDescent="0.3">
      <c r="A114" s="1093" t="s">
        <v>728</v>
      </c>
      <c r="B114" s="1097"/>
      <c r="C114" s="1097"/>
      <c r="D114" s="1097"/>
      <c r="E114" s="1097"/>
      <c r="F114" s="1116"/>
      <c r="G114" s="1114"/>
    </row>
    <row r="115" spans="1:9" x14ac:dyDescent="0.3">
      <c r="A115" s="1096" t="s">
        <v>420</v>
      </c>
      <c r="B115" s="1097"/>
      <c r="C115" s="1097"/>
      <c r="D115" s="1097"/>
      <c r="E115" s="1097"/>
      <c r="F115" s="1116"/>
      <c r="G115" s="1114">
        <v>0</v>
      </c>
    </row>
    <row r="116" spans="1:9" x14ac:dyDescent="0.3">
      <c r="A116" s="1096" t="s">
        <v>234</v>
      </c>
      <c r="B116" s="1097"/>
      <c r="C116" s="1097"/>
      <c r="D116" s="1097"/>
      <c r="E116" s="1097"/>
      <c r="F116" s="1116"/>
      <c r="G116" s="1114">
        <v>0</v>
      </c>
    </row>
    <row r="117" spans="1:9" ht="13.5" x14ac:dyDescent="0.3">
      <c r="A117" s="1098" t="s">
        <v>421</v>
      </c>
      <c r="B117" s="1099"/>
      <c r="C117" s="1099"/>
      <c r="D117" s="1099">
        <f>SUM(D110:D112)</f>
        <v>20200598</v>
      </c>
      <c r="E117" s="1099">
        <f>E108-E118</f>
        <v>2906250</v>
      </c>
      <c r="F117" s="1118">
        <f>F108-F118</f>
        <v>276740752</v>
      </c>
      <c r="G117" s="1126">
        <f>SUM(C117:F117)</f>
        <v>299847600</v>
      </c>
      <c r="H117" s="1125"/>
    </row>
    <row r="118" spans="1:9" ht="27.5" thickBot="1" x14ac:dyDescent="0.35">
      <c r="A118" s="1100" t="s">
        <v>422</v>
      </c>
      <c r="B118" s="1101">
        <v>0</v>
      </c>
      <c r="C118" s="1101">
        <v>0</v>
      </c>
      <c r="D118" s="1101"/>
      <c r="E118" s="1101"/>
      <c r="F118" s="1119"/>
      <c r="G118" s="1127">
        <f>SUM(C118:F118)</f>
        <v>0</v>
      </c>
      <c r="I118" s="1125"/>
    </row>
    <row r="119" spans="1:9" x14ac:dyDescent="0.3">
      <c r="A119" s="1106"/>
      <c r="B119" s="1106"/>
      <c r="C119" s="1106"/>
      <c r="D119" s="1106"/>
      <c r="E119" s="1106"/>
      <c r="F119" s="1106"/>
      <c r="G119" s="1106"/>
    </row>
    <row r="120" spans="1:9" ht="13.5" thickBot="1" x14ac:dyDescent="0.35">
      <c r="A120" s="1106"/>
      <c r="B120" s="1106"/>
      <c r="C120" s="1106"/>
      <c r="D120" s="1106"/>
      <c r="E120" s="1106"/>
      <c r="F120" s="1106"/>
      <c r="G120" s="1106"/>
    </row>
    <row r="121" spans="1:9" ht="18.75" customHeight="1" x14ac:dyDescent="0.3">
      <c r="A121" s="1836" t="s">
        <v>423</v>
      </c>
      <c r="B121" s="1837"/>
      <c r="C121" s="1837"/>
      <c r="D121" s="1837"/>
      <c r="E121" s="1837"/>
      <c r="F121" s="1837"/>
      <c r="G121" s="1838"/>
    </row>
    <row r="122" spans="1:9" ht="15" x14ac:dyDescent="0.3">
      <c r="A122" s="1070"/>
      <c r="B122" s="1829"/>
      <c r="C122" s="1829"/>
      <c r="D122" s="1071"/>
      <c r="E122" s="1071"/>
      <c r="F122" s="1071"/>
      <c r="G122" s="1072"/>
    </row>
    <row r="123" spans="1:9" ht="12.75" customHeight="1" x14ac:dyDescent="0.3">
      <c r="A123" s="1073" t="s">
        <v>405</v>
      </c>
      <c r="B123" s="1830" t="s">
        <v>709</v>
      </c>
      <c r="C123" s="1830"/>
      <c r="D123" s="1830"/>
      <c r="E123" s="1830"/>
      <c r="F123" s="1830"/>
      <c r="G123" s="1831"/>
    </row>
    <row r="124" spans="1:9" ht="12.75" customHeight="1" x14ac:dyDescent="0.3">
      <c r="A124" s="1073" t="s">
        <v>406</v>
      </c>
      <c r="B124" s="1830" t="s">
        <v>741</v>
      </c>
      <c r="C124" s="1830"/>
      <c r="D124" s="1830"/>
      <c r="E124" s="1830"/>
      <c r="F124" s="1830"/>
      <c r="G124" s="1831"/>
    </row>
    <row r="125" spans="1:9" ht="12.75" customHeight="1" x14ac:dyDescent="0.3">
      <c r="A125" s="1073" t="s">
        <v>725</v>
      </c>
      <c r="B125" s="1830" t="s">
        <v>738</v>
      </c>
      <c r="C125" s="1830"/>
      <c r="D125" s="1830"/>
      <c r="E125" s="1830"/>
      <c r="F125" s="1830"/>
      <c r="G125" s="1831"/>
    </row>
    <row r="126" spans="1:9" ht="15.5" x14ac:dyDescent="0.3">
      <c r="A126" s="1073" t="s">
        <v>727</v>
      </c>
      <c r="B126" s="1832">
        <v>448162650</v>
      </c>
      <c r="C126" s="1832"/>
      <c r="D126" s="1074"/>
      <c r="E126" s="1075"/>
      <c r="F126" s="1075"/>
      <c r="G126" s="1076"/>
    </row>
    <row r="127" spans="1:9" ht="12.75" customHeight="1" x14ac:dyDescent="0.3">
      <c r="A127" s="1073" t="s">
        <v>707</v>
      </c>
      <c r="B127" s="1832" t="s">
        <v>374</v>
      </c>
      <c r="C127" s="1832"/>
      <c r="D127" s="1832"/>
      <c r="E127" s="1832"/>
      <c r="F127" s="1832"/>
      <c r="G127" s="1839"/>
    </row>
    <row r="128" spans="1:9" ht="12.75" customHeight="1" x14ac:dyDescent="0.3">
      <c r="A128" s="1073" t="s">
        <v>560</v>
      </c>
      <c r="B128" s="1832" t="s">
        <v>739</v>
      </c>
      <c r="C128" s="1832"/>
      <c r="D128" s="1832"/>
      <c r="E128" s="1832"/>
      <c r="F128" s="1832"/>
      <c r="G128" s="1839"/>
    </row>
    <row r="129" spans="1:8" ht="15.5" x14ac:dyDescent="0.3">
      <c r="A129" s="1073" t="s">
        <v>407</v>
      </c>
      <c r="B129" s="1833">
        <v>1</v>
      </c>
      <c r="C129" s="1833"/>
      <c r="D129" s="1078"/>
      <c r="E129" s="1078"/>
      <c r="F129" s="1078"/>
      <c r="G129" s="1076"/>
    </row>
    <row r="130" spans="1:8" ht="15.5" x14ac:dyDescent="0.3">
      <c r="A130" s="1073" t="s">
        <v>408</v>
      </c>
      <c r="B130" s="1834">
        <v>42887</v>
      </c>
      <c r="C130" s="1835"/>
      <c r="D130" s="1079"/>
      <c r="E130" s="1079"/>
      <c r="F130" s="1079"/>
      <c r="G130" s="1076"/>
    </row>
    <row r="131" spans="1:8" ht="15.5" x14ac:dyDescent="0.3">
      <c r="A131" s="1073" t="s">
        <v>409</v>
      </c>
      <c r="B131" s="1834">
        <v>43646</v>
      </c>
      <c r="C131" s="1835"/>
      <c r="D131" s="1079"/>
      <c r="E131" s="1079"/>
      <c r="F131" s="1079"/>
      <c r="G131" s="1076"/>
    </row>
    <row r="132" spans="1:8" ht="13.5" thickBot="1" x14ac:dyDescent="0.35">
      <c r="A132" s="1080"/>
      <c r="B132" s="1081"/>
      <c r="C132" s="1081"/>
      <c r="D132" s="1081"/>
      <c r="E132" s="1081"/>
      <c r="F132" s="1081"/>
      <c r="G132" s="1082"/>
    </row>
    <row r="133" spans="1:8" ht="26" x14ac:dyDescent="0.3">
      <c r="A133" s="1083" t="s">
        <v>266</v>
      </c>
      <c r="B133" s="1084" t="s">
        <v>410</v>
      </c>
      <c r="C133" s="1085" t="s">
        <v>411</v>
      </c>
      <c r="D133" s="1085" t="s">
        <v>412</v>
      </c>
      <c r="E133" s="1085" t="s">
        <v>559</v>
      </c>
      <c r="F133" s="1109" t="s">
        <v>712</v>
      </c>
      <c r="G133" s="1086" t="s">
        <v>395</v>
      </c>
    </row>
    <row r="134" spans="1:8" x14ac:dyDescent="0.3">
      <c r="A134" s="1088" t="s">
        <v>413</v>
      </c>
      <c r="B134" s="1089"/>
      <c r="C134" s="1089">
        <v>448010250</v>
      </c>
      <c r="D134" s="1089"/>
      <c r="E134" s="1089"/>
      <c r="F134" s="1110"/>
      <c r="G134" s="1090">
        <v>448010250</v>
      </c>
    </row>
    <row r="135" spans="1:8" x14ac:dyDescent="0.3">
      <c r="A135" s="1091" t="s">
        <v>414</v>
      </c>
      <c r="B135" s="1092"/>
      <c r="C135" s="1092"/>
      <c r="D135" s="1092"/>
      <c r="E135" s="1092"/>
      <c r="F135" s="1111"/>
      <c r="G135" s="1112"/>
    </row>
    <row r="136" spans="1:8" x14ac:dyDescent="0.3">
      <c r="A136" s="1093" t="s">
        <v>415</v>
      </c>
      <c r="B136" s="1094"/>
      <c r="C136" s="1094">
        <v>448010250</v>
      </c>
      <c r="D136" s="1094"/>
      <c r="E136" s="1094"/>
      <c r="F136" s="1113"/>
      <c r="G136" s="1114">
        <v>448010250</v>
      </c>
      <c r="H136" s="1128"/>
    </row>
    <row r="137" spans="1:8" x14ac:dyDescent="0.3">
      <c r="A137" s="1093"/>
      <c r="B137" s="1094"/>
      <c r="C137" s="1094"/>
      <c r="D137" s="1094"/>
      <c r="E137" s="1094"/>
      <c r="F137" s="1113"/>
      <c r="G137" s="1114"/>
      <c r="H137" s="1129"/>
    </row>
    <row r="138" spans="1:8" x14ac:dyDescent="0.3">
      <c r="A138" s="1088" t="s">
        <v>416</v>
      </c>
      <c r="B138" s="1095"/>
      <c r="C138" s="1095">
        <v>8547350</v>
      </c>
      <c r="D138" s="1095">
        <f>SUM(D139:D147)</f>
        <v>23586150</v>
      </c>
      <c r="E138" s="1095">
        <f>SUM(E139:E147)</f>
        <v>6165850</v>
      </c>
      <c r="F138" s="1124">
        <f>SUM(F139:F147)</f>
        <v>409710900</v>
      </c>
      <c r="G138" s="1115">
        <f>SUM(B138:E138)</f>
        <v>38299350</v>
      </c>
    </row>
    <row r="139" spans="1:8" x14ac:dyDescent="0.3">
      <c r="A139" s="1091" t="s">
        <v>414</v>
      </c>
      <c r="B139" s="1092"/>
      <c r="C139" s="1092"/>
      <c r="D139" s="1092"/>
      <c r="E139" s="1092"/>
      <c r="F139" s="1111"/>
      <c r="G139" s="1112"/>
      <c r="H139" s="1125"/>
    </row>
    <row r="140" spans="1:8" x14ac:dyDescent="0.3">
      <c r="A140" s="1096" t="s">
        <v>417</v>
      </c>
      <c r="B140" s="1097"/>
      <c r="C140" s="1097">
        <v>0</v>
      </c>
      <c r="D140" s="1097">
        <v>0</v>
      </c>
      <c r="E140" s="1097">
        <v>0</v>
      </c>
      <c r="F140" s="1116"/>
      <c r="G140" s="1114">
        <v>0</v>
      </c>
    </row>
    <row r="141" spans="1:8" ht="26" x14ac:dyDescent="0.3">
      <c r="A141" s="1096" t="s">
        <v>205</v>
      </c>
      <c r="B141" s="1097"/>
      <c r="C141" s="1097">
        <v>0</v>
      </c>
      <c r="D141" s="1097">
        <v>0</v>
      </c>
      <c r="E141" s="1097">
        <v>0</v>
      </c>
      <c r="F141" s="1116"/>
      <c r="G141" s="1114">
        <v>0</v>
      </c>
      <c r="H141" s="1129"/>
    </row>
    <row r="142" spans="1:8" x14ac:dyDescent="0.3">
      <c r="A142" s="1096" t="s">
        <v>418</v>
      </c>
      <c r="B142" s="1097"/>
      <c r="C142" s="1097">
        <v>8547350</v>
      </c>
      <c r="D142" s="1097">
        <v>23586150</v>
      </c>
      <c r="E142" s="1097">
        <v>6165850</v>
      </c>
      <c r="F142" s="1116">
        <v>32501850</v>
      </c>
      <c r="G142" s="1114">
        <f>SUM(E142,D142,C142,B142)</f>
        <v>38299350</v>
      </c>
    </row>
    <row r="143" spans="1:8" x14ac:dyDescent="0.3">
      <c r="A143" s="1096" t="s">
        <v>419</v>
      </c>
      <c r="B143" s="1097"/>
      <c r="C143" s="1097">
        <v>0</v>
      </c>
      <c r="D143" s="1097"/>
      <c r="E143" s="1097"/>
      <c r="F143" s="1116">
        <v>287290510</v>
      </c>
      <c r="G143" s="1114">
        <f>SUM(D143,E143)</f>
        <v>0</v>
      </c>
    </row>
    <row r="144" spans="1:8" x14ac:dyDescent="0.3">
      <c r="A144" s="1093" t="s">
        <v>414</v>
      </c>
      <c r="B144" s="1097"/>
      <c r="C144" s="1097"/>
      <c r="D144" s="1097"/>
      <c r="E144" s="1097"/>
      <c r="F144" s="1116"/>
      <c r="G144" s="1114"/>
    </row>
    <row r="145" spans="1:9" x14ac:dyDescent="0.3">
      <c r="A145" s="1093" t="s">
        <v>728</v>
      </c>
      <c r="B145" s="1097"/>
      <c r="C145" s="1097"/>
      <c r="D145" s="1097"/>
      <c r="E145" s="1097"/>
      <c r="F145" s="1116"/>
      <c r="G145" s="1114"/>
    </row>
    <row r="146" spans="1:9" x14ac:dyDescent="0.3">
      <c r="A146" s="1096" t="s">
        <v>420</v>
      </c>
      <c r="B146" s="1097"/>
      <c r="C146" s="1097"/>
      <c r="D146" s="1097"/>
      <c r="E146" s="1097"/>
      <c r="F146" s="1116">
        <v>89918540</v>
      </c>
      <c r="G146" s="1114">
        <v>0</v>
      </c>
    </row>
    <row r="147" spans="1:9" x14ac:dyDescent="0.3">
      <c r="A147" s="1096" t="s">
        <v>234</v>
      </c>
      <c r="B147" s="1097"/>
      <c r="C147" s="1097"/>
      <c r="D147" s="1097"/>
      <c r="E147" s="1097"/>
      <c r="F147" s="1116"/>
      <c r="G147" s="1114">
        <v>0</v>
      </c>
    </row>
    <row r="148" spans="1:9" ht="13.5" x14ac:dyDescent="0.3">
      <c r="A148" s="1098" t="s">
        <v>421</v>
      </c>
      <c r="B148" s="1099"/>
      <c r="C148" s="1099">
        <v>8547350</v>
      </c>
      <c r="D148" s="1099">
        <f>SUM(D142,D143)</f>
        <v>23586150</v>
      </c>
      <c r="E148" s="1099">
        <f>E138-E149</f>
        <v>6165850</v>
      </c>
      <c r="F148" s="1118">
        <f>F138-F149</f>
        <v>409710900</v>
      </c>
      <c r="G148" s="1126">
        <f>SUM(C148:F148)</f>
        <v>448010250</v>
      </c>
      <c r="H148" s="1125"/>
      <c r="I148" s="1125"/>
    </row>
    <row r="149" spans="1:9" ht="27.5" thickBot="1" x14ac:dyDescent="0.35">
      <c r="A149" s="1100" t="s">
        <v>742</v>
      </c>
      <c r="B149" s="1101"/>
      <c r="C149" s="1101">
        <v>0</v>
      </c>
      <c r="D149" s="1101"/>
      <c r="E149" s="1101"/>
      <c r="F149" s="1119"/>
      <c r="G149" s="1130">
        <f>SUM(B149:F149)</f>
        <v>0</v>
      </c>
      <c r="I149" s="1125"/>
    </row>
    <row r="150" spans="1:9" x14ac:dyDescent="0.3">
      <c r="A150" s="1106"/>
      <c r="B150" s="1106"/>
      <c r="C150" s="1106"/>
      <c r="D150" s="1106"/>
      <c r="E150" s="1106"/>
      <c r="F150" s="1106"/>
      <c r="G150" s="1106"/>
    </row>
    <row r="151" spans="1:9" ht="13.5" thickBot="1" x14ac:dyDescent="0.35">
      <c r="A151" s="1106"/>
      <c r="B151" s="1106"/>
      <c r="C151" s="1106"/>
      <c r="D151" s="1106"/>
      <c r="E151" s="1106"/>
      <c r="F151" s="1106"/>
      <c r="G151" s="1106"/>
    </row>
    <row r="152" spans="1:9" ht="18.75" customHeight="1" x14ac:dyDescent="0.3">
      <c r="A152" s="1836" t="s">
        <v>423</v>
      </c>
      <c r="B152" s="1837"/>
      <c r="C152" s="1837"/>
      <c r="D152" s="1837"/>
      <c r="E152" s="1837"/>
      <c r="F152" s="1837"/>
      <c r="G152" s="1838"/>
    </row>
    <row r="153" spans="1:9" ht="15" x14ac:dyDescent="0.3">
      <c r="A153" s="1070"/>
      <c r="B153" s="1829"/>
      <c r="C153" s="1829"/>
      <c r="D153" s="1071"/>
      <c r="E153" s="1071"/>
      <c r="F153" s="1071"/>
      <c r="G153" s="1072"/>
    </row>
    <row r="154" spans="1:9" ht="12.75" customHeight="1" x14ac:dyDescent="0.3">
      <c r="A154" s="1073" t="s">
        <v>405</v>
      </c>
      <c r="B154" s="1830" t="s">
        <v>705</v>
      </c>
      <c r="C154" s="1830"/>
      <c r="D154" s="1830"/>
      <c r="E154" s="1830"/>
      <c r="F154" s="1830"/>
      <c r="G154" s="1831"/>
    </row>
    <row r="155" spans="1:9" ht="12.75" customHeight="1" x14ac:dyDescent="0.3">
      <c r="A155" s="1073" t="s">
        <v>729</v>
      </c>
      <c r="B155" s="1830" t="s">
        <v>706</v>
      </c>
      <c r="C155" s="1830"/>
      <c r="D155" s="1830"/>
      <c r="E155" s="1830"/>
      <c r="F155" s="1830"/>
      <c r="G155" s="1831"/>
    </row>
    <row r="156" spans="1:9" ht="12.75" customHeight="1" x14ac:dyDescent="0.3">
      <c r="A156" s="1073" t="s">
        <v>725</v>
      </c>
      <c r="B156" s="1830" t="s">
        <v>743</v>
      </c>
      <c r="C156" s="1830"/>
      <c r="D156" s="1830"/>
      <c r="E156" s="1830"/>
      <c r="F156" s="1830"/>
      <c r="G156" s="1831"/>
    </row>
    <row r="157" spans="1:9" ht="15.5" x14ac:dyDescent="0.3">
      <c r="A157" s="1073" t="s">
        <v>727</v>
      </c>
      <c r="B157" s="1832" t="s">
        <v>744</v>
      </c>
      <c r="C157" s="1832"/>
      <c r="D157" s="1074"/>
      <c r="E157" s="1074"/>
      <c r="F157" s="1074"/>
      <c r="G157" s="1076"/>
    </row>
    <row r="158" spans="1:9" ht="15.75" customHeight="1" x14ac:dyDescent="0.3">
      <c r="A158" s="1073" t="s">
        <v>707</v>
      </c>
      <c r="B158" s="1832" t="s">
        <v>374</v>
      </c>
      <c r="C158" s="1832"/>
      <c r="D158" s="1832"/>
      <c r="E158" s="1075"/>
      <c r="F158" s="1075"/>
      <c r="G158" s="1076"/>
    </row>
    <row r="159" spans="1:9" ht="15.5" x14ac:dyDescent="0.3">
      <c r="A159" s="1073" t="s">
        <v>407</v>
      </c>
      <c r="B159" s="1833">
        <v>1</v>
      </c>
      <c r="C159" s="1833"/>
      <c r="D159" s="1078"/>
      <c r="E159" s="1078"/>
      <c r="F159" s="1078"/>
      <c r="G159" s="1076"/>
    </row>
    <row r="160" spans="1:9" ht="15.5" x14ac:dyDescent="0.3">
      <c r="A160" s="1073" t="s">
        <v>408</v>
      </c>
      <c r="B160" s="1834">
        <v>42887</v>
      </c>
      <c r="C160" s="1835"/>
      <c r="D160" s="1079"/>
      <c r="E160" s="1079"/>
      <c r="F160" s="1079"/>
      <c r="G160" s="1076"/>
    </row>
    <row r="161" spans="1:7" ht="15.5" x14ac:dyDescent="0.3">
      <c r="A161" s="1073" t="s">
        <v>409</v>
      </c>
      <c r="B161" s="1834">
        <v>43524</v>
      </c>
      <c r="C161" s="1835"/>
      <c r="D161" s="1079"/>
      <c r="E161" s="1079"/>
      <c r="F161" s="1079"/>
      <c r="G161" s="1076"/>
    </row>
    <row r="162" spans="1:7" ht="13.5" thickBot="1" x14ac:dyDescent="0.35">
      <c r="A162" s="1080"/>
      <c r="B162" s="1081"/>
      <c r="C162" s="1081"/>
      <c r="D162" s="1081"/>
      <c r="E162" s="1081"/>
      <c r="F162" s="1081"/>
      <c r="G162" s="1082"/>
    </row>
    <row r="163" spans="1:7" ht="26" x14ac:dyDescent="0.3">
      <c r="A163" s="1083" t="s">
        <v>266</v>
      </c>
      <c r="B163" s="1084" t="s">
        <v>410</v>
      </c>
      <c r="C163" s="1085" t="s">
        <v>732</v>
      </c>
      <c r="D163" s="1085" t="s">
        <v>412</v>
      </c>
      <c r="E163" s="1109" t="s">
        <v>559</v>
      </c>
      <c r="F163" s="1109" t="s">
        <v>712</v>
      </c>
      <c r="G163" s="1086" t="s">
        <v>395</v>
      </c>
    </row>
    <row r="164" spans="1:7" x14ac:dyDescent="0.3">
      <c r="A164" s="1088" t="s">
        <v>413</v>
      </c>
      <c r="B164" s="1089"/>
      <c r="C164" s="1089">
        <v>60000000</v>
      </c>
      <c r="D164" s="1089"/>
      <c r="E164" s="1110"/>
      <c r="F164" s="1110"/>
      <c r="G164" s="1090">
        <f>C164</f>
        <v>60000000</v>
      </c>
    </row>
    <row r="165" spans="1:7" x14ac:dyDescent="0.3">
      <c r="A165" s="1091" t="s">
        <v>414</v>
      </c>
      <c r="B165" s="1092"/>
      <c r="C165" s="1092"/>
      <c r="D165" s="1092"/>
      <c r="E165" s="1111"/>
      <c r="F165" s="1111"/>
      <c r="G165" s="1112"/>
    </row>
    <row r="166" spans="1:7" x14ac:dyDescent="0.3">
      <c r="A166" s="1093" t="s">
        <v>415</v>
      </c>
      <c r="B166" s="1094"/>
      <c r="C166" s="1094">
        <f>C164</f>
        <v>60000000</v>
      </c>
      <c r="D166" s="1094"/>
      <c r="E166" s="1113"/>
      <c r="F166" s="1113"/>
      <c r="G166" s="1114"/>
    </row>
    <row r="167" spans="1:7" x14ac:dyDescent="0.3">
      <c r="A167" s="1093"/>
      <c r="B167" s="1094"/>
      <c r="C167" s="1094"/>
      <c r="D167" s="1094"/>
      <c r="E167" s="1113"/>
      <c r="F167" s="1113"/>
      <c r="G167" s="1114"/>
    </row>
    <row r="168" spans="1:7" x14ac:dyDescent="0.3">
      <c r="A168" s="1088" t="s">
        <v>416</v>
      </c>
      <c r="B168" s="1095">
        <f>SUM(B169:B177)</f>
        <v>2006600</v>
      </c>
      <c r="C168" s="1095">
        <f>SUM(C172,C173)</f>
        <v>2600125</v>
      </c>
      <c r="D168" s="1095">
        <f>SUM(D175,D173,D172)</f>
        <v>365125</v>
      </c>
      <c r="E168" s="1095">
        <f>SUM(E175,E173,E172)+E176</f>
        <v>0</v>
      </c>
      <c r="F168" s="1095">
        <f>SUM(F175,F173,F172)+F176</f>
        <v>134528450</v>
      </c>
      <c r="G168" s="1115">
        <f>SUM(B168:F168)</f>
        <v>139500300</v>
      </c>
    </row>
    <row r="169" spans="1:7" x14ac:dyDescent="0.3">
      <c r="A169" s="1091" t="s">
        <v>414</v>
      </c>
      <c r="B169" s="1092"/>
      <c r="C169" s="1092"/>
      <c r="D169" s="1092"/>
      <c r="E169" s="1111"/>
      <c r="F169" s="1111"/>
      <c r="G169" s="1115">
        <f t="shared" ref="G169:G178" si="4">SUM(B169:F169)</f>
        <v>0</v>
      </c>
    </row>
    <row r="170" spans="1:7" x14ac:dyDescent="0.3">
      <c r="A170" s="1096" t="s">
        <v>417</v>
      </c>
      <c r="B170" s="1097"/>
      <c r="C170" s="1097">
        <v>0</v>
      </c>
      <c r="D170" s="1097">
        <v>0</v>
      </c>
      <c r="E170" s="1116"/>
      <c r="F170" s="1116"/>
      <c r="G170" s="1115">
        <f t="shared" si="4"/>
        <v>0</v>
      </c>
    </row>
    <row r="171" spans="1:7" ht="26" x14ac:dyDescent="0.3">
      <c r="A171" s="1096" t="s">
        <v>205</v>
      </c>
      <c r="B171" s="1097"/>
      <c r="C171" s="1097">
        <v>0</v>
      </c>
      <c r="D171" s="1097">
        <v>0</v>
      </c>
      <c r="E171" s="1116"/>
      <c r="F171" s="1116"/>
      <c r="G171" s="1115">
        <f t="shared" si="4"/>
        <v>0</v>
      </c>
    </row>
    <row r="172" spans="1:7" x14ac:dyDescent="0.3">
      <c r="A172" s="1096" t="s">
        <v>418</v>
      </c>
      <c r="B172" s="1097">
        <v>2006600</v>
      </c>
      <c r="C172" s="1097">
        <v>2600125</v>
      </c>
      <c r="D172" s="1097">
        <v>365125</v>
      </c>
      <c r="E172" s="1116"/>
      <c r="F172" s="1116">
        <v>39360079</v>
      </c>
      <c r="G172" s="1115">
        <f t="shared" si="4"/>
        <v>44331929</v>
      </c>
    </row>
    <row r="173" spans="1:7" x14ac:dyDescent="0.3">
      <c r="A173" s="1096" t="s">
        <v>419</v>
      </c>
      <c r="B173" s="1097"/>
      <c r="C173" s="1097"/>
      <c r="D173" s="1097"/>
      <c r="E173" s="1116"/>
      <c r="F173" s="1116">
        <v>9664764</v>
      </c>
      <c r="G173" s="1115">
        <f t="shared" si="4"/>
        <v>9664764</v>
      </c>
    </row>
    <row r="174" spans="1:7" x14ac:dyDescent="0.3">
      <c r="A174" s="1093" t="s">
        <v>414</v>
      </c>
      <c r="B174" s="1097"/>
      <c r="C174" s="1097"/>
      <c r="D174" s="1097"/>
      <c r="E174" s="1116"/>
      <c r="F174" s="1116"/>
      <c r="G174" s="1115">
        <f t="shared" si="4"/>
        <v>0</v>
      </c>
    </row>
    <row r="175" spans="1:7" x14ac:dyDescent="0.3">
      <c r="A175" s="1093" t="s">
        <v>728</v>
      </c>
      <c r="B175" s="1097"/>
      <c r="C175" s="1097"/>
      <c r="D175" s="1097"/>
      <c r="E175" s="1116"/>
      <c r="F175" s="1116"/>
      <c r="G175" s="1115">
        <f t="shared" si="4"/>
        <v>0</v>
      </c>
    </row>
    <row r="176" spans="1:7" x14ac:dyDescent="0.3">
      <c r="A176" s="1096" t="s">
        <v>420</v>
      </c>
      <c r="B176" s="1097"/>
      <c r="C176" s="1097"/>
      <c r="D176" s="1097"/>
      <c r="E176" s="1116"/>
      <c r="F176" s="1116">
        <v>85503607</v>
      </c>
      <c r="G176" s="1115">
        <f t="shared" si="4"/>
        <v>85503607</v>
      </c>
    </row>
    <row r="177" spans="1:7" x14ac:dyDescent="0.3">
      <c r="A177" s="1096" t="s">
        <v>234</v>
      </c>
      <c r="B177" s="1097"/>
      <c r="C177" s="1097"/>
      <c r="D177" s="1097"/>
      <c r="E177" s="1116"/>
      <c r="F177" s="1116"/>
      <c r="G177" s="1115">
        <f t="shared" si="4"/>
        <v>0</v>
      </c>
    </row>
    <row r="178" spans="1:7" ht="13.5" x14ac:dyDescent="0.3">
      <c r="A178" s="1098" t="s">
        <v>421</v>
      </c>
      <c r="B178" s="1099">
        <v>2603500</v>
      </c>
      <c r="C178" s="1099">
        <v>1520625</v>
      </c>
      <c r="D178" s="1099">
        <v>365125</v>
      </c>
      <c r="E178" s="1118"/>
      <c r="F178" s="1118">
        <f>F168-F179</f>
        <v>55510750</v>
      </c>
      <c r="G178" s="1115">
        <f t="shared" si="4"/>
        <v>60000000</v>
      </c>
    </row>
    <row r="179" spans="1:7" ht="27.5" thickBot="1" x14ac:dyDescent="0.35">
      <c r="A179" s="1100" t="s">
        <v>422</v>
      </c>
      <c r="B179" s="1101"/>
      <c r="C179" s="1101">
        <v>0</v>
      </c>
      <c r="D179" s="1101"/>
      <c r="E179" s="1119"/>
      <c r="F179" s="1119">
        <v>79017700</v>
      </c>
      <c r="G179" s="1120">
        <f>SUM(B179:F179)</f>
        <v>79017700</v>
      </c>
    </row>
    <row r="180" spans="1:7" x14ac:dyDescent="0.3">
      <c r="A180" s="1106"/>
      <c r="B180" s="1106"/>
      <c r="C180" s="1106"/>
      <c r="D180" s="1106"/>
      <c r="E180" s="1106"/>
      <c r="F180" s="1106"/>
      <c r="G180" s="1106"/>
    </row>
    <row r="181" spans="1:7" ht="13.5" thickBot="1" x14ac:dyDescent="0.35">
      <c r="A181" s="1106"/>
      <c r="B181" s="1106"/>
      <c r="C181" s="1106"/>
      <c r="D181" s="1106"/>
      <c r="E181" s="1106"/>
      <c r="F181" s="1106"/>
      <c r="G181" s="1106"/>
    </row>
    <row r="182" spans="1:7" ht="18.75" customHeight="1" x14ac:dyDescent="0.3">
      <c r="A182" s="1836" t="s">
        <v>423</v>
      </c>
      <c r="B182" s="1837"/>
      <c r="C182" s="1837"/>
      <c r="D182" s="1837"/>
      <c r="E182" s="1837"/>
      <c r="F182" s="1837"/>
      <c r="G182" s="1838"/>
    </row>
    <row r="183" spans="1:7" ht="15" x14ac:dyDescent="0.3">
      <c r="A183" s="1070"/>
      <c r="B183" s="1829"/>
      <c r="C183" s="1829"/>
      <c r="D183" s="1071"/>
      <c r="E183" s="1071"/>
      <c r="F183" s="1071"/>
      <c r="G183" s="1072"/>
    </row>
    <row r="184" spans="1:7" ht="12.75" customHeight="1" x14ac:dyDescent="0.3">
      <c r="A184" s="1073" t="s">
        <v>405</v>
      </c>
      <c r="B184" s="1830" t="s">
        <v>745</v>
      </c>
      <c r="C184" s="1830"/>
      <c r="D184" s="1830"/>
      <c r="E184" s="1830"/>
      <c r="F184" s="1830"/>
      <c r="G184" s="1831"/>
    </row>
    <row r="185" spans="1:7" ht="12.75" customHeight="1" x14ac:dyDescent="0.3">
      <c r="A185" s="1073" t="s">
        <v>406</v>
      </c>
      <c r="B185" s="1830" t="s">
        <v>746</v>
      </c>
      <c r="C185" s="1830"/>
      <c r="D185" s="1830"/>
      <c r="E185" s="1830"/>
      <c r="F185" s="1830"/>
      <c r="G185" s="1831"/>
    </row>
    <row r="186" spans="1:7" ht="12.75" customHeight="1" x14ac:dyDescent="0.3">
      <c r="A186" s="1073" t="s">
        <v>725</v>
      </c>
      <c r="B186" s="1830" t="s">
        <v>747</v>
      </c>
      <c r="C186" s="1830"/>
      <c r="D186" s="1830"/>
      <c r="E186" s="1830"/>
      <c r="F186" s="1830"/>
      <c r="G186" s="1831"/>
    </row>
    <row r="187" spans="1:7" ht="15.5" x14ac:dyDescent="0.3">
      <c r="A187" s="1073" t="s">
        <v>727</v>
      </c>
      <c r="B187" s="1832">
        <v>92691160</v>
      </c>
      <c r="C187" s="1832"/>
      <c r="D187" s="1074"/>
      <c r="E187" s="1075"/>
      <c r="F187" s="1075"/>
      <c r="G187" s="1076"/>
    </row>
    <row r="188" spans="1:7" ht="15.75" customHeight="1" x14ac:dyDescent="0.3">
      <c r="A188" s="1073" t="s">
        <v>707</v>
      </c>
      <c r="B188" s="1832" t="s">
        <v>374</v>
      </c>
      <c r="C188" s="1832"/>
      <c r="D188" s="1832"/>
      <c r="E188" s="1077"/>
      <c r="F188" s="1077"/>
      <c r="G188" s="1076"/>
    </row>
    <row r="189" spans="1:7" ht="15.75" customHeight="1" x14ac:dyDescent="0.3">
      <c r="A189" s="1073" t="s">
        <v>560</v>
      </c>
      <c r="B189" s="1832" t="s">
        <v>748</v>
      </c>
      <c r="C189" s="1832"/>
      <c r="D189" s="1832"/>
      <c r="E189" s="1077"/>
      <c r="F189" s="1077"/>
      <c r="G189" s="1076"/>
    </row>
    <row r="190" spans="1:7" ht="15.5" x14ac:dyDescent="0.3">
      <c r="A190" s="1073" t="s">
        <v>407</v>
      </c>
      <c r="B190" s="1833">
        <v>1</v>
      </c>
      <c r="C190" s="1833"/>
      <c r="D190" s="1078"/>
      <c r="E190" s="1078"/>
      <c r="F190" s="1078"/>
      <c r="G190" s="1076"/>
    </row>
    <row r="191" spans="1:7" ht="15.5" x14ac:dyDescent="0.3">
      <c r="A191" s="1073" t="s">
        <v>408</v>
      </c>
      <c r="B191" s="1834">
        <v>42948</v>
      </c>
      <c r="C191" s="1835"/>
      <c r="D191" s="1079"/>
      <c r="E191" s="1079"/>
      <c r="F191" s="1079"/>
      <c r="G191" s="1076"/>
    </row>
    <row r="192" spans="1:7" ht="15.5" x14ac:dyDescent="0.3">
      <c r="A192" s="1073" t="s">
        <v>409</v>
      </c>
      <c r="B192" s="1834">
        <v>44043</v>
      </c>
      <c r="C192" s="1835"/>
      <c r="D192" s="1079"/>
      <c r="E192" s="1079"/>
      <c r="F192" s="1079"/>
      <c r="G192" s="1076"/>
    </row>
    <row r="193" spans="1:7" ht="13.5" thickBot="1" x14ac:dyDescent="0.35">
      <c r="A193" s="1080"/>
      <c r="B193" s="1081"/>
      <c r="C193" s="1081"/>
      <c r="D193" s="1081"/>
      <c r="E193" s="1081"/>
      <c r="F193" s="1081"/>
      <c r="G193" s="1082"/>
    </row>
    <row r="194" spans="1:7" ht="26" x14ac:dyDescent="0.3">
      <c r="A194" s="1083" t="s">
        <v>266</v>
      </c>
      <c r="B194" s="1084" t="s">
        <v>410</v>
      </c>
      <c r="C194" s="1085" t="s">
        <v>411</v>
      </c>
      <c r="D194" s="1085" t="s">
        <v>412</v>
      </c>
      <c r="E194" s="1085" t="s">
        <v>559</v>
      </c>
      <c r="F194" s="1085" t="s">
        <v>712</v>
      </c>
      <c r="G194" s="1086" t="s">
        <v>395</v>
      </c>
    </row>
    <row r="195" spans="1:7" x14ac:dyDescent="0.3">
      <c r="A195" s="1088" t="s">
        <v>413</v>
      </c>
      <c r="B195" s="1089"/>
      <c r="C195" s="1089">
        <v>81983560</v>
      </c>
      <c r="D195" s="1089"/>
      <c r="E195" s="1089"/>
      <c r="F195" s="1089"/>
      <c r="G195" s="1090">
        <f>SUM(C195:F195)</f>
        <v>81983560</v>
      </c>
    </row>
    <row r="196" spans="1:7" x14ac:dyDescent="0.3">
      <c r="A196" s="1091" t="s">
        <v>414</v>
      </c>
      <c r="B196" s="1092"/>
      <c r="C196" s="1092"/>
      <c r="D196" s="1092"/>
      <c r="E196" s="1092"/>
      <c r="F196" s="1092"/>
      <c r="G196" s="1112"/>
    </row>
    <row r="197" spans="1:7" x14ac:dyDescent="0.3">
      <c r="A197" s="1093" t="s">
        <v>415</v>
      </c>
      <c r="B197" s="1094"/>
      <c r="C197" s="1094">
        <v>81983560</v>
      </c>
      <c r="D197" s="1094"/>
      <c r="E197" s="1094"/>
      <c r="F197" s="1094"/>
      <c r="G197" s="1114">
        <f>SUM(C197:F197)</f>
        <v>81983560</v>
      </c>
    </row>
    <row r="198" spans="1:7" x14ac:dyDescent="0.3">
      <c r="A198" s="1093"/>
      <c r="B198" s="1094"/>
      <c r="C198" s="1094"/>
      <c r="D198" s="1094"/>
      <c r="E198" s="1094"/>
      <c r="F198" s="1094"/>
      <c r="G198" s="1114"/>
    </row>
    <row r="199" spans="1:7" x14ac:dyDescent="0.3">
      <c r="A199" s="1088" t="s">
        <v>416</v>
      </c>
      <c r="B199" s="1095">
        <v>2311400</v>
      </c>
      <c r="C199" s="1095">
        <f>SUM(C200:C209)</f>
        <v>2286000</v>
      </c>
      <c r="D199" s="1095">
        <f>SUM(D201:D204)</f>
        <v>15659943</v>
      </c>
      <c r="E199" s="1095">
        <f>SUM(E201:E204)</f>
        <v>28750471</v>
      </c>
      <c r="F199" s="1095">
        <f>SUM(F201:F204)</f>
        <v>28775746</v>
      </c>
      <c r="G199" s="1115">
        <f>SUM(B199:F199)</f>
        <v>77783560</v>
      </c>
    </row>
    <row r="200" spans="1:7" x14ac:dyDescent="0.3">
      <c r="A200" s="1091" t="s">
        <v>414</v>
      </c>
      <c r="B200" s="1092"/>
      <c r="C200" s="1092"/>
      <c r="D200" s="1092"/>
      <c r="E200" s="1092"/>
      <c r="F200" s="1092"/>
      <c r="G200" s="1112"/>
    </row>
    <row r="201" spans="1:7" x14ac:dyDescent="0.3">
      <c r="A201" s="1096" t="s">
        <v>417</v>
      </c>
      <c r="B201" s="1097"/>
      <c r="C201" s="1097">
        <v>0</v>
      </c>
      <c r="D201" s="1097">
        <v>5414000</v>
      </c>
      <c r="E201" s="1097">
        <v>20576200</v>
      </c>
      <c r="F201" s="1097">
        <v>1232000</v>
      </c>
      <c r="G201" s="1114">
        <f>SUM(C201:F201)</f>
        <v>27222200</v>
      </c>
    </row>
    <row r="202" spans="1:7" ht="26" x14ac:dyDescent="0.3">
      <c r="A202" s="1096" t="s">
        <v>205</v>
      </c>
      <c r="B202" s="1097"/>
      <c r="C202" s="1097">
        <v>0</v>
      </c>
      <c r="D202" s="1097">
        <v>950171</v>
      </c>
      <c r="E202" s="1097">
        <v>4002981</v>
      </c>
      <c r="F202" s="1097">
        <v>215600</v>
      </c>
      <c r="G202" s="1114">
        <f>SUM(D202:F202)</f>
        <v>5168752</v>
      </c>
    </row>
    <row r="203" spans="1:7" x14ac:dyDescent="0.3">
      <c r="A203" s="1096" t="s">
        <v>418</v>
      </c>
      <c r="B203" s="1097">
        <v>2311400</v>
      </c>
      <c r="C203" s="1097">
        <v>2286000</v>
      </c>
      <c r="D203" s="1097">
        <v>9295772</v>
      </c>
      <c r="E203" s="1097">
        <v>4171290</v>
      </c>
      <c r="F203" s="1097">
        <v>19138146</v>
      </c>
      <c r="G203" s="1114">
        <f>SUM(B203:F203)</f>
        <v>37202608</v>
      </c>
    </row>
    <row r="204" spans="1:7" x14ac:dyDescent="0.3">
      <c r="A204" s="1096" t="s">
        <v>419</v>
      </c>
      <c r="B204" s="1097"/>
      <c r="C204" s="1097">
        <v>0</v>
      </c>
      <c r="D204" s="1097"/>
      <c r="E204" s="1097"/>
      <c r="F204" s="1097">
        <v>8190000</v>
      </c>
      <c r="G204" s="1114">
        <f>SUM(C204:F204)</f>
        <v>8190000</v>
      </c>
    </row>
    <row r="205" spans="1:7" x14ac:dyDescent="0.3">
      <c r="A205" s="1093" t="s">
        <v>414</v>
      </c>
      <c r="B205" s="1097"/>
      <c r="C205" s="1097"/>
      <c r="D205" s="1097"/>
      <c r="E205" s="1097"/>
      <c r="F205" s="1097"/>
      <c r="G205" s="1114"/>
    </row>
    <row r="206" spans="1:7" x14ac:dyDescent="0.3">
      <c r="A206" s="1093" t="s">
        <v>728</v>
      </c>
      <c r="B206" s="1097"/>
      <c r="C206" s="1097"/>
      <c r="D206" s="1097"/>
      <c r="E206" s="1097"/>
      <c r="F206" s="1097">
        <v>8190000</v>
      </c>
      <c r="G206" s="1114">
        <v>8190000</v>
      </c>
    </row>
    <row r="207" spans="1:7" x14ac:dyDescent="0.3">
      <c r="A207" s="1093" t="s">
        <v>749</v>
      </c>
      <c r="B207" s="1097"/>
      <c r="C207" s="1097"/>
      <c r="D207" s="1097"/>
      <c r="E207" s="1097"/>
      <c r="F207" s="1097"/>
      <c r="G207" s="1114">
        <v>0</v>
      </c>
    </row>
    <row r="208" spans="1:7" x14ac:dyDescent="0.3">
      <c r="A208" s="1096" t="s">
        <v>420</v>
      </c>
      <c r="B208" s="1097"/>
      <c r="C208" s="1097"/>
      <c r="D208" s="1097"/>
      <c r="E208" s="1097"/>
      <c r="F208" s="1097"/>
      <c r="G208" s="1114">
        <v>0</v>
      </c>
    </row>
    <row r="209" spans="1:9" x14ac:dyDescent="0.3">
      <c r="A209" s="1096" t="s">
        <v>234</v>
      </c>
      <c r="B209" s="1097"/>
      <c r="C209" s="1097"/>
      <c r="D209" s="1097"/>
      <c r="E209" s="1097"/>
      <c r="F209" s="1097"/>
      <c r="G209" s="1114">
        <v>0</v>
      </c>
    </row>
    <row r="210" spans="1:9" ht="13.5" x14ac:dyDescent="0.3">
      <c r="A210" s="1098" t="s">
        <v>421</v>
      </c>
      <c r="B210" s="1099">
        <v>2311400</v>
      </c>
      <c r="C210" s="1099">
        <v>2286000</v>
      </c>
      <c r="D210" s="1099">
        <v>15659943</v>
      </c>
      <c r="E210" s="1099">
        <v>28750471</v>
      </c>
      <c r="F210" s="1099">
        <v>28775746</v>
      </c>
      <c r="G210" s="1126">
        <f>SUM(G201:G204)</f>
        <v>77783560</v>
      </c>
    </row>
    <row r="211" spans="1:9" ht="13.5" x14ac:dyDescent="0.3">
      <c r="A211" s="1131" t="s">
        <v>750</v>
      </c>
      <c r="B211" s="1132"/>
      <c r="C211" s="1132"/>
      <c r="D211" s="1132"/>
      <c r="E211" s="1132"/>
      <c r="F211" s="1132">
        <v>4200000</v>
      </c>
      <c r="G211" s="1133">
        <v>4200000</v>
      </c>
    </row>
    <row r="212" spans="1:9" ht="27.5" thickBot="1" x14ac:dyDescent="0.35">
      <c r="A212" s="1100" t="s">
        <v>422</v>
      </c>
      <c r="B212" s="1101"/>
      <c r="C212" s="1101">
        <v>0</v>
      </c>
      <c r="D212" s="1101"/>
      <c r="E212" s="1101"/>
      <c r="F212" s="1101"/>
      <c r="G212" s="1130">
        <f>SUM(B212:F212)</f>
        <v>0</v>
      </c>
      <c r="H212" s="1125"/>
      <c r="I212" s="1125"/>
    </row>
    <row r="213" spans="1:9" x14ac:dyDescent="0.3">
      <c r="A213" s="1106"/>
      <c r="B213" s="1106"/>
      <c r="C213" s="1106"/>
      <c r="D213" s="1106"/>
      <c r="E213" s="1106"/>
      <c r="F213" s="1106"/>
      <c r="G213" s="1106"/>
      <c r="I213" s="1125"/>
    </row>
    <row r="214" spans="1:9" ht="13.5" thickBot="1" x14ac:dyDescent="0.35">
      <c r="A214" s="1106"/>
      <c r="B214" s="1106"/>
      <c r="C214" s="1106"/>
      <c r="D214" s="1106"/>
      <c r="E214" s="1106"/>
      <c r="F214" s="1106"/>
      <c r="G214" s="1106"/>
    </row>
    <row r="215" spans="1:9" ht="18.75" customHeight="1" x14ac:dyDescent="0.3">
      <c r="A215" s="1836" t="s">
        <v>423</v>
      </c>
      <c r="B215" s="1837"/>
      <c r="C215" s="1837"/>
      <c r="D215" s="1837"/>
      <c r="E215" s="1837"/>
      <c r="F215" s="1837"/>
      <c r="G215" s="1838"/>
    </row>
    <row r="216" spans="1:9" ht="15" x14ac:dyDescent="0.3">
      <c r="A216" s="1070"/>
      <c r="B216" s="1829"/>
      <c r="C216" s="1829"/>
      <c r="D216" s="1071"/>
      <c r="E216" s="1071"/>
      <c r="F216" s="1071"/>
      <c r="G216" s="1072"/>
    </row>
    <row r="217" spans="1:9" ht="12.75" customHeight="1" x14ac:dyDescent="0.3">
      <c r="A217" s="1073" t="s">
        <v>405</v>
      </c>
      <c r="B217" s="1830" t="s">
        <v>751</v>
      </c>
      <c r="C217" s="1830"/>
      <c r="D217" s="1830"/>
      <c r="E217" s="1830"/>
      <c r="F217" s="1830"/>
      <c r="G217" s="1831"/>
    </row>
    <row r="218" spans="1:9" ht="12.75" customHeight="1" x14ac:dyDescent="0.3">
      <c r="A218" s="1073" t="s">
        <v>406</v>
      </c>
      <c r="B218" s="1830" t="s">
        <v>752</v>
      </c>
      <c r="C218" s="1830"/>
      <c r="D218" s="1830"/>
      <c r="E218" s="1830"/>
      <c r="F218" s="1830"/>
      <c r="G218" s="1831"/>
    </row>
    <row r="219" spans="1:9" ht="12.75" customHeight="1" x14ac:dyDescent="0.3">
      <c r="A219" s="1073" t="s">
        <v>725</v>
      </c>
      <c r="B219" s="1830" t="s">
        <v>753</v>
      </c>
      <c r="C219" s="1830"/>
      <c r="D219" s="1830"/>
      <c r="E219" s="1830"/>
      <c r="F219" s="1830"/>
      <c r="G219" s="1831"/>
    </row>
    <row r="220" spans="1:9" ht="15.5" x14ac:dyDescent="0.3">
      <c r="A220" s="1073" t="s">
        <v>727</v>
      </c>
      <c r="B220" s="1832">
        <v>138476957</v>
      </c>
      <c r="C220" s="1832"/>
      <c r="D220" s="1074"/>
      <c r="E220" s="1075"/>
      <c r="F220" s="1075"/>
      <c r="G220" s="1076"/>
    </row>
    <row r="221" spans="1:9" ht="15.75" customHeight="1" x14ac:dyDescent="0.3">
      <c r="A221" s="1073" t="s">
        <v>707</v>
      </c>
      <c r="B221" s="1832" t="s">
        <v>374</v>
      </c>
      <c r="C221" s="1832"/>
      <c r="D221" s="1832"/>
      <c r="E221" s="1077"/>
      <c r="F221" s="1077"/>
      <c r="G221" s="1076"/>
    </row>
    <row r="222" spans="1:9" ht="15.5" x14ac:dyDescent="0.3">
      <c r="A222" s="1073" t="s">
        <v>407</v>
      </c>
      <c r="B222" s="1833">
        <v>1</v>
      </c>
      <c r="C222" s="1833"/>
      <c r="D222" s="1078"/>
      <c r="E222" s="1078"/>
      <c r="F222" s="1078"/>
      <c r="G222" s="1076"/>
    </row>
    <row r="223" spans="1:9" ht="15.5" x14ac:dyDescent="0.3">
      <c r="A223" s="1073" t="s">
        <v>408</v>
      </c>
      <c r="B223" s="1834">
        <v>42948</v>
      </c>
      <c r="C223" s="1835"/>
      <c r="D223" s="1079"/>
      <c r="E223" s="1079"/>
      <c r="F223" s="1079"/>
      <c r="G223" s="1076"/>
    </row>
    <row r="224" spans="1:9" ht="15.5" x14ac:dyDescent="0.3">
      <c r="A224" s="1073" t="s">
        <v>409</v>
      </c>
      <c r="B224" s="1834">
        <v>43404</v>
      </c>
      <c r="C224" s="1835"/>
      <c r="D224" s="1079"/>
      <c r="E224" s="1079"/>
      <c r="F224" s="1079"/>
      <c r="G224" s="1076"/>
    </row>
    <row r="225" spans="1:11" ht="13.5" thickBot="1" x14ac:dyDescent="0.35">
      <c r="A225" s="1080"/>
      <c r="B225" s="1081"/>
      <c r="C225" s="1081"/>
      <c r="D225" s="1081"/>
      <c r="E225" s="1081"/>
      <c r="F225" s="1081"/>
      <c r="G225" s="1082"/>
    </row>
    <row r="226" spans="1:11" ht="26" x14ac:dyDescent="0.3">
      <c r="A226" s="1083" t="s">
        <v>266</v>
      </c>
      <c r="B226" s="1084" t="s">
        <v>410</v>
      </c>
      <c r="C226" s="1085" t="s">
        <v>411</v>
      </c>
      <c r="D226" s="1085" t="s">
        <v>412</v>
      </c>
      <c r="E226" s="1085" t="s">
        <v>559</v>
      </c>
      <c r="F226" s="1085" t="s">
        <v>712</v>
      </c>
      <c r="G226" s="1086" t="s">
        <v>395</v>
      </c>
    </row>
    <row r="227" spans="1:11" x14ac:dyDescent="0.3">
      <c r="A227" s="1088" t="s">
        <v>413</v>
      </c>
      <c r="B227" s="1089"/>
      <c r="C227" s="1089">
        <v>138476957</v>
      </c>
      <c r="D227" s="1089"/>
      <c r="E227" s="1089"/>
      <c r="F227" s="1089"/>
      <c r="G227" s="1090">
        <f>SUM(C227:F227)</f>
        <v>138476957</v>
      </c>
    </row>
    <row r="228" spans="1:11" x14ac:dyDescent="0.3">
      <c r="A228" s="1091" t="s">
        <v>414</v>
      </c>
      <c r="B228" s="1092"/>
      <c r="C228" s="1092"/>
      <c r="D228" s="1092"/>
      <c r="E228" s="1092"/>
      <c r="F228" s="1092"/>
      <c r="G228" s="1112"/>
    </row>
    <row r="229" spans="1:11" x14ac:dyDescent="0.3">
      <c r="A229" s="1093" t="s">
        <v>415</v>
      </c>
      <c r="B229" s="1094"/>
      <c r="C229" s="1094">
        <v>138476957</v>
      </c>
      <c r="D229" s="1094"/>
      <c r="E229" s="1094"/>
      <c r="F229" s="1094"/>
      <c r="G229" s="1114">
        <f>SUM(C229:F229)</f>
        <v>138476957</v>
      </c>
    </row>
    <row r="230" spans="1:11" x14ac:dyDescent="0.3">
      <c r="A230" s="1093"/>
      <c r="B230" s="1094"/>
      <c r="C230" s="1094"/>
      <c r="D230" s="1094"/>
      <c r="E230" s="1094"/>
      <c r="F230" s="1094"/>
      <c r="G230" s="1114"/>
    </row>
    <row r="231" spans="1:11" x14ac:dyDescent="0.3">
      <c r="A231" s="1088" t="s">
        <v>416</v>
      </c>
      <c r="B231" s="1095">
        <f>SUM(B232:B241)</f>
        <v>3312414</v>
      </c>
      <c r="C231" s="1095">
        <f>SUM(C232:C241)</f>
        <v>0</v>
      </c>
      <c r="D231" s="1095">
        <f>D233+D234+D235+D236+D240+D241</f>
        <v>6616500</v>
      </c>
      <c r="E231" s="1095">
        <f>E233+E234+E235+E236+E240+E241</f>
        <v>94077811</v>
      </c>
      <c r="F231" s="1095">
        <f>SUM(F232:F241)</f>
        <v>33035232</v>
      </c>
      <c r="G231" s="1115">
        <f>SUM(B231:F231)</f>
        <v>137041957</v>
      </c>
    </row>
    <row r="232" spans="1:11" x14ac:dyDescent="0.3">
      <c r="A232" s="1091" t="s">
        <v>414</v>
      </c>
      <c r="B232" s="1092"/>
      <c r="C232" s="1092"/>
      <c r="D232" s="1092"/>
      <c r="E232" s="1092"/>
      <c r="F232" s="1092"/>
      <c r="G232" s="1115">
        <f t="shared" ref="G232:G242" si="5">SUM(B232:F232)</f>
        <v>0</v>
      </c>
    </row>
    <row r="233" spans="1:11" x14ac:dyDescent="0.3">
      <c r="A233" s="1096" t="s">
        <v>417</v>
      </c>
      <c r="B233" s="1097"/>
      <c r="C233" s="1097">
        <v>0</v>
      </c>
      <c r="D233" s="1097">
        <v>0</v>
      </c>
      <c r="E233" s="1097">
        <v>0</v>
      </c>
      <c r="F233" s="1097">
        <v>0</v>
      </c>
      <c r="G233" s="1115">
        <f t="shared" si="5"/>
        <v>0</v>
      </c>
    </row>
    <row r="234" spans="1:11" ht="26" x14ac:dyDescent="0.3">
      <c r="A234" s="1096" t="s">
        <v>205</v>
      </c>
      <c r="B234" s="1097"/>
      <c r="C234" s="1097">
        <v>0</v>
      </c>
      <c r="D234" s="1097">
        <v>0</v>
      </c>
      <c r="E234" s="1097">
        <v>0</v>
      </c>
      <c r="F234" s="1097">
        <v>0</v>
      </c>
      <c r="G234" s="1115">
        <f t="shared" si="5"/>
        <v>0</v>
      </c>
    </row>
    <row r="235" spans="1:11" x14ac:dyDescent="0.3">
      <c r="A235" s="1096" t="s">
        <v>418</v>
      </c>
      <c r="B235" s="1097">
        <v>3312414</v>
      </c>
      <c r="C235" s="1097"/>
      <c r="D235" s="1097">
        <v>6616500</v>
      </c>
      <c r="E235" s="1097"/>
      <c r="F235" s="1097"/>
      <c r="G235" s="1115">
        <f t="shared" si="5"/>
        <v>9928914</v>
      </c>
    </row>
    <row r="236" spans="1:11" x14ac:dyDescent="0.3">
      <c r="A236" s="1096" t="s">
        <v>419</v>
      </c>
      <c r="B236" s="1097"/>
      <c r="C236" s="1097">
        <v>0</v>
      </c>
      <c r="D236" s="1097"/>
      <c r="E236" s="1097">
        <v>147119</v>
      </c>
      <c r="F236" s="1097">
        <v>1725000</v>
      </c>
      <c r="G236" s="1115">
        <f t="shared" si="5"/>
        <v>1872119</v>
      </c>
      <c r="K236" s="1125"/>
    </row>
    <row r="237" spans="1:11" x14ac:dyDescent="0.3">
      <c r="A237" s="1093" t="s">
        <v>414</v>
      </c>
      <c r="B237" s="1097"/>
      <c r="C237" s="1097"/>
      <c r="D237" s="1097"/>
      <c r="E237" s="1097"/>
      <c r="F237" s="1097"/>
      <c r="G237" s="1115">
        <f t="shared" si="5"/>
        <v>0</v>
      </c>
    </row>
    <row r="238" spans="1:11" x14ac:dyDescent="0.3">
      <c r="A238" s="1093" t="s">
        <v>728</v>
      </c>
      <c r="B238" s="1097"/>
      <c r="C238" s="1097"/>
      <c r="D238" s="1097"/>
      <c r="E238" s="1097"/>
      <c r="F238" s="1097">
        <v>0</v>
      </c>
      <c r="G238" s="1115">
        <f t="shared" si="5"/>
        <v>0</v>
      </c>
    </row>
    <row r="239" spans="1:11" x14ac:dyDescent="0.3">
      <c r="A239" s="1093" t="s">
        <v>749</v>
      </c>
      <c r="B239" s="1097"/>
      <c r="C239" s="1097"/>
      <c r="D239" s="1097"/>
      <c r="E239" s="1097"/>
      <c r="F239" s="1097">
        <v>0</v>
      </c>
      <c r="G239" s="1115">
        <f t="shared" si="5"/>
        <v>0</v>
      </c>
    </row>
    <row r="240" spans="1:11" x14ac:dyDescent="0.3">
      <c r="A240" s="1096" t="s">
        <v>420</v>
      </c>
      <c r="B240" s="1097"/>
      <c r="C240" s="1097"/>
      <c r="D240" s="1097"/>
      <c r="E240" s="1097">
        <v>93930692</v>
      </c>
      <c r="F240" s="1097">
        <v>31310232</v>
      </c>
      <c r="G240" s="1115">
        <f t="shared" si="5"/>
        <v>125240924</v>
      </c>
    </row>
    <row r="241" spans="1:9" x14ac:dyDescent="0.3">
      <c r="A241" s="1096" t="s">
        <v>234</v>
      </c>
      <c r="B241" s="1097"/>
      <c r="C241" s="1097"/>
      <c r="D241" s="1097"/>
      <c r="E241" s="1097"/>
      <c r="F241" s="1097"/>
      <c r="G241" s="1115">
        <f t="shared" si="5"/>
        <v>0</v>
      </c>
    </row>
    <row r="242" spans="1:9" ht="13.5" x14ac:dyDescent="0.3">
      <c r="A242" s="1098" t="s">
        <v>421</v>
      </c>
      <c r="B242" s="1099">
        <f>B231-B243</f>
        <v>3312414</v>
      </c>
      <c r="C242" s="1099">
        <f>C231-C243</f>
        <v>0</v>
      </c>
      <c r="D242" s="1099">
        <f>D231-D243</f>
        <v>6616500</v>
      </c>
      <c r="E242" s="1099">
        <f>E231-E243</f>
        <v>94077811</v>
      </c>
      <c r="F242" s="1099">
        <f>F231-F243</f>
        <v>33035232</v>
      </c>
      <c r="G242" s="1115">
        <f t="shared" si="5"/>
        <v>137041957</v>
      </c>
      <c r="H242" s="1125"/>
    </row>
    <row r="243" spans="1:9" ht="27.5" thickBot="1" x14ac:dyDescent="0.35">
      <c r="A243" s="1100" t="s">
        <v>422</v>
      </c>
      <c r="B243" s="1101">
        <v>0</v>
      </c>
      <c r="C243" s="1101">
        <v>0</v>
      </c>
      <c r="D243" s="1101"/>
      <c r="E243" s="1101"/>
      <c r="F243" s="1101"/>
      <c r="G243" s="1120">
        <f>SUM(B243:F243)</f>
        <v>0</v>
      </c>
      <c r="I243" s="1125"/>
    </row>
    <row r="244" spans="1:9" x14ac:dyDescent="0.3">
      <c r="A244" s="1106"/>
      <c r="B244" s="1106"/>
      <c r="C244" s="1106"/>
      <c r="D244" s="1106"/>
      <c r="E244" s="1106"/>
      <c r="F244" s="1106"/>
      <c r="G244" s="1106"/>
    </row>
    <row r="245" spans="1:9" ht="13.5" thickBot="1" x14ac:dyDescent="0.35">
      <c r="A245" s="1106"/>
      <c r="B245" s="1106"/>
      <c r="C245" s="1106"/>
      <c r="D245" s="1106"/>
      <c r="E245" s="1106"/>
      <c r="F245" s="1106"/>
      <c r="G245" s="1106"/>
    </row>
    <row r="246" spans="1:9" ht="18.75" customHeight="1" x14ac:dyDescent="0.3">
      <c r="A246" s="1836" t="s">
        <v>423</v>
      </c>
      <c r="B246" s="1837"/>
      <c r="C246" s="1837"/>
      <c r="D246" s="1837"/>
      <c r="E246" s="1837"/>
      <c r="F246" s="1837"/>
      <c r="G246" s="1838"/>
    </row>
    <row r="247" spans="1:9" ht="15" x14ac:dyDescent="0.3">
      <c r="A247" s="1070"/>
      <c r="B247" s="1829"/>
      <c r="C247" s="1829"/>
      <c r="D247" s="1071"/>
      <c r="E247" s="1071"/>
      <c r="F247" s="1071"/>
      <c r="G247" s="1072"/>
    </row>
    <row r="248" spans="1:9" ht="12.75" customHeight="1" x14ac:dyDescent="0.3">
      <c r="A248" s="1073" t="s">
        <v>405</v>
      </c>
      <c r="B248" s="1830" t="s">
        <v>754</v>
      </c>
      <c r="C248" s="1830"/>
      <c r="D248" s="1830"/>
      <c r="E248" s="1830"/>
      <c r="F248" s="1830"/>
      <c r="G248" s="1831"/>
    </row>
    <row r="249" spans="1:9" ht="12.75" customHeight="1" x14ac:dyDescent="0.3">
      <c r="A249" s="1073" t="s">
        <v>406</v>
      </c>
      <c r="B249" s="1830" t="s">
        <v>558</v>
      </c>
      <c r="C249" s="1830"/>
      <c r="D249" s="1830"/>
      <c r="E249" s="1830"/>
      <c r="F249" s="1830"/>
      <c r="G249" s="1831"/>
    </row>
    <row r="250" spans="1:9" ht="12.75" customHeight="1" x14ac:dyDescent="0.3">
      <c r="A250" s="1073" t="s">
        <v>725</v>
      </c>
      <c r="B250" s="1830" t="s">
        <v>755</v>
      </c>
      <c r="C250" s="1830"/>
      <c r="D250" s="1830"/>
      <c r="E250" s="1830"/>
      <c r="F250" s="1830"/>
      <c r="G250" s="1831"/>
    </row>
    <row r="251" spans="1:9" ht="15.5" x14ac:dyDescent="0.3">
      <c r="A251" s="1073" t="s">
        <v>727</v>
      </c>
      <c r="B251" s="1832">
        <v>322750000</v>
      </c>
      <c r="C251" s="1832"/>
      <c r="D251" s="1074"/>
      <c r="E251" s="1075"/>
      <c r="F251" s="1075"/>
      <c r="G251" s="1076"/>
    </row>
    <row r="252" spans="1:9" ht="12.75" customHeight="1" x14ac:dyDescent="0.3">
      <c r="A252" s="1073" t="s">
        <v>707</v>
      </c>
      <c r="B252" s="1832" t="s">
        <v>756</v>
      </c>
      <c r="C252" s="1832"/>
      <c r="D252" s="1832"/>
      <c r="E252" s="1832"/>
      <c r="F252" s="1832"/>
      <c r="G252" s="1839"/>
    </row>
    <row r="253" spans="1:9" ht="12.75" customHeight="1" x14ac:dyDescent="0.3">
      <c r="A253" s="1073" t="s">
        <v>560</v>
      </c>
      <c r="B253" s="1832" t="s">
        <v>757</v>
      </c>
      <c r="C253" s="1832"/>
      <c r="D253" s="1832"/>
      <c r="E253" s="1832"/>
      <c r="F253" s="1832"/>
      <c r="G253" s="1839"/>
    </row>
    <row r="254" spans="1:9" ht="15.5" x14ac:dyDescent="0.3">
      <c r="A254" s="1073" t="s">
        <v>407</v>
      </c>
      <c r="B254" s="1833">
        <v>1</v>
      </c>
      <c r="C254" s="1833"/>
      <c r="D254" s="1078"/>
      <c r="E254" s="1078"/>
      <c r="F254" s="1078"/>
      <c r="G254" s="1076"/>
    </row>
    <row r="255" spans="1:9" ht="15.5" x14ac:dyDescent="0.3">
      <c r="A255" s="1073" t="s">
        <v>408</v>
      </c>
      <c r="B255" s="1834">
        <v>42736</v>
      </c>
      <c r="C255" s="1835"/>
      <c r="D255" s="1079"/>
      <c r="E255" s="1079"/>
      <c r="F255" s="1079"/>
      <c r="G255" s="1076"/>
    </row>
    <row r="256" spans="1:9" ht="15.5" x14ac:dyDescent="0.3">
      <c r="A256" s="1073" t="s">
        <v>409</v>
      </c>
      <c r="B256" s="1834">
        <v>43830</v>
      </c>
      <c r="C256" s="1835"/>
      <c r="D256" s="1079"/>
      <c r="E256" s="1079"/>
      <c r="F256" s="1079"/>
      <c r="G256" s="1076"/>
    </row>
    <row r="257" spans="1:7" ht="13.5" thickBot="1" x14ac:dyDescent="0.35">
      <c r="A257" s="1080"/>
      <c r="B257" s="1081"/>
      <c r="C257" s="1081"/>
      <c r="D257" s="1081"/>
      <c r="E257" s="1081"/>
      <c r="F257" s="1081"/>
      <c r="G257" s="1082"/>
    </row>
    <row r="258" spans="1:7" ht="26" x14ac:dyDescent="0.3">
      <c r="A258" s="1083" t="s">
        <v>266</v>
      </c>
      <c r="B258" s="1084" t="s">
        <v>410</v>
      </c>
      <c r="C258" s="1085" t="s">
        <v>411</v>
      </c>
      <c r="D258" s="1085" t="s">
        <v>412</v>
      </c>
      <c r="E258" s="1085" t="s">
        <v>559</v>
      </c>
      <c r="F258" s="1109" t="s">
        <v>712</v>
      </c>
      <c r="G258" s="1086" t="s">
        <v>395</v>
      </c>
    </row>
    <row r="259" spans="1:7" x14ac:dyDescent="0.3">
      <c r="A259" s="1088" t="s">
        <v>413</v>
      </c>
      <c r="B259" s="1089">
        <v>2857500</v>
      </c>
      <c r="C259" s="1089">
        <v>52968680</v>
      </c>
      <c r="D259" s="1089"/>
      <c r="E259" s="1089"/>
      <c r="F259" s="1110"/>
      <c r="G259" s="1090">
        <v>55826180</v>
      </c>
    </row>
    <row r="260" spans="1:7" x14ac:dyDescent="0.3">
      <c r="A260" s="1091" t="s">
        <v>414</v>
      </c>
      <c r="B260" s="1092"/>
      <c r="C260" s="1092"/>
      <c r="D260" s="1092"/>
      <c r="E260" s="1092"/>
      <c r="F260" s="1111"/>
      <c r="G260" s="1112"/>
    </row>
    <row r="261" spans="1:7" x14ac:dyDescent="0.3">
      <c r="A261" s="1093" t="s">
        <v>415</v>
      </c>
      <c r="B261" s="1094">
        <v>2857500</v>
      </c>
      <c r="C261" s="1094">
        <v>52968680</v>
      </c>
      <c r="D261" s="1094"/>
      <c r="E261" s="1094"/>
      <c r="F261" s="1113"/>
      <c r="G261" s="1090">
        <v>55826180</v>
      </c>
    </row>
    <row r="262" spans="1:7" x14ac:dyDescent="0.3">
      <c r="A262" s="1088" t="s">
        <v>416</v>
      </c>
      <c r="B262" s="1095">
        <v>2857500</v>
      </c>
      <c r="C262" s="1095">
        <f>C264+C265</f>
        <v>23350793</v>
      </c>
      <c r="D262" s="1095">
        <f>D264+D265+D266+D269+D270</f>
        <v>12655392</v>
      </c>
      <c r="E262" s="1095">
        <f t="shared" ref="E262:F262" si="6">E264+E265+E266+E269+E270</f>
        <v>4227674</v>
      </c>
      <c r="F262" s="1095">
        <f t="shared" si="6"/>
        <v>12734821</v>
      </c>
      <c r="G262" s="1115">
        <f>SUM(B262:F262)</f>
        <v>55826180</v>
      </c>
    </row>
    <row r="263" spans="1:7" x14ac:dyDescent="0.3">
      <c r="A263" s="1091" t="s">
        <v>414</v>
      </c>
      <c r="B263" s="1092"/>
      <c r="C263" s="1092"/>
      <c r="D263" s="1092"/>
      <c r="E263" s="1092"/>
      <c r="F263" s="1111"/>
      <c r="G263" s="1112"/>
    </row>
    <row r="264" spans="1:7" x14ac:dyDescent="0.3">
      <c r="A264" s="1096" t="s">
        <v>740</v>
      </c>
      <c r="B264" s="1097"/>
      <c r="C264" s="1097">
        <v>1084600</v>
      </c>
      <c r="D264" s="1097">
        <v>3686100</v>
      </c>
      <c r="E264" s="1097">
        <v>4227674</v>
      </c>
      <c r="F264" s="1116">
        <v>1551000</v>
      </c>
      <c r="G264" s="1114">
        <f>SUM(C264:F264)</f>
        <v>10549374</v>
      </c>
    </row>
    <row r="265" spans="1:7" x14ac:dyDescent="0.3">
      <c r="A265" s="1096" t="s">
        <v>418</v>
      </c>
      <c r="B265" s="1097">
        <v>2857500</v>
      </c>
      <c r="C265" s="1097">
        <v>22266193</v>
      </c>
      <c r="D265" s="1097">
        <v>8272607</v>
      </c>
      <c r="E265" s="1097"/>
      <c r="F265" s="1116">
        <v>10993321</v>
      </c>
      <c r="G265" s="1114">
        <f>SUM(E265,D265,C265,B265)</f>
        <v>33396300</v>
      </c>
    </row>
    <row r="266" spans="1:7" x14ac:dyDescent="0.3">
      <c r="A266" s="1096" t="s">
        <v>419</v>
      </c>
      <c r="B266" s="1097"/>
      <c r="C266" s="1097">
        <v>0</v>
      </c>
      <c r="D266" s="1097"/>
      <c r="E266" s="1097"/>
      <c r="F266" s="1116">
        <v>190500</v>
      </c>
      <c r="G266" s="1114">
        <f>SUM(D266,E266)</f>
        <v>0</v>
      </c>
    </row>
    <row r="267" spans="1:7" x14ac:dyDescent="0.3">
      <c r="A267" s="1093" t="s">
        <v>414</v>
      </c>
      <c r="B267" s="1097"/>
      <c r="C267" s="1097"/>
      <c r="D267" s="1097"/>
      <c r="E267" s="1097"/>
      <c r="F267" s="1116"/>
      <c r="G267" s="1114">
        <f t="shared" ref="G267:G268" si="7">SUM(D267,E267)</f>
        <v>0</v>
      </c>
    </row>
    <row r="268" spans="1:7" x14ac:dyDescent="0.3">
      <c r="A268" s="1093" t="s">
        <v>728</v>
      </c>
      <c r="B268" s="1097"/>
      <c r="C268" s="1097"/>
      <c r="D268" s="1097"/>
      <c r="E268" s="1097"/>
      <c r="F268" s="1116">
        <v>190500</v>
      </c>
      <c r="G268" s="1114">
        <f t="shared" si="7"/>
        <v>0</v>
      </c>
    </row>
    <row r="269" spans="1:7" x14ac:dyDescent="0.3">
      <c r="A269" s="1096" t="s">
        <v>420</v>
      </c>
      <c r="B269" s="1097"/>
      <c r="C269" s="1097"/>
      <c r="D269" s="1097"/>
      <c r="E269" s="1097"/>
      <c r="F269" s="1116"/>
      <c r="G269" s="1114">
        <v>0</v>
      </c>
    </row>
    <row r="270" spans="1:7" x14ac:dyDescent="0.3">
      <c r="A270" s="1096" t="s">
        <v>234</v>
      </c>
      <c r="B270" s="1097"/>
      <c r="C270" s="1097"/>
      <c r="D270" s="1097">
        <v>696685</v>
      </c>
      <c r="E270" s="1097"/>
      <c r="F270" s="1116"/>
      <c r="G270" s="1114">
        <v>696685</v>
      </c>
    </row>
    <row r="271" spans="1:7" ht="13.5" x14ac:dyDescent="0.3">
      <c r="A271" s="1098" t="s">
        <v>421</v>
      </c>
      <c r="B271" s="1099">
        <v>2857500</v>
      </c>
      <c r="C271" s="1099">
        <v>23350793</v>
      </c>
      <c r="D271" s="1099">
        <v>12655392</v>
      </c>
      <c r="E271" s="1099">
        <f>E262-E272</f>
        <v>4227674</v>
      </c>
      <c r="F271" s="1118">
        <v>12734821</v>
      </c>
      <c r="G271" s="1126">
        <f>SUM(B271:F271)</f>
        <v>55826180</v>
      </c>
    </row>
    <row r="272" spans="1:7" ht="27.5" thickBot="1" x14ac:dyDescent="0.35">
      <c r="A272" s="1100" t="s">
        <v>422</v>
      </c>
      <c r="B272" s="1101">
        <v>0</v>
      </c>
      <c r="C272" s="1101">
        <v>0</v>
      </c>
      <c r="D272" s="1101"/>
      <c r="E272" s="1101"/>
      <c r="F272" s="1119"/>
      <c r="G272" s="1127"/>
    </row>
    <row r="273" spans="1:7" x14ac:dyDescent="0.3">
      <c r="A273" s="1106"/>
      <c r="B273" s="1106"/>
      <c r="C273" s="1106"/>
      <c r="D273" s="1106"/>
      <c r="E273" s="1106"/>
      <c r="F273" s="1106"/>
      <c r="G273" s="1106"/>
    </row>
    <row r="274" spans="1:7" ht="13.5" thickBot="1" x14ac:dyDescent="0.35">
      <c r="A274" s="1106"/>
      <c r="B274" s="1106"/>
      <c r="C274" s="1106"/>
      <c r="D274" s="1106"/>
      <c r="E274" s="1106"/>
      <c r="F274" s="1106"/>
      <c r="G274" s="1106"/>
    </row>
    <row r="275" spans="1:7" ht="18.75" customHeight="1" x14ac:dyDescent="0.3">
      <c r="A275" s="1836" t="s">
        <v>423</v>
      </c>
      <c r="B275" s="1837"/>
      <c r="C275" s="1837"/>
      <c r="D275" s="1837"/>
      <c r="E275" s="1837"/>
      <c r="F275" s="1837"/>
      <c r="G275" s="1838"/>
    </row>
    <row r="276" spans="1:7" ht="15" x14ac:dyDescent="0.3">
      <c r="A276" s="1070"/>
      <c r="B276" s="1829"/>
      <c r="C276" s="1829"/>
      <c r="D276" s="1071"/>
      <c r="E276" s="1071"/>
      <c r="F276" s="1071"/>
      <c r="G276" s="1072"/>
    </row>
    <row r="277" spans="1:7" ht="12.75" customHeight="1" x14ac:dyDescent="0.3">
      <c r="A277" s="1073" t="s">
        <v>405</v>
      </c>
      <c r="B277" s="1830" t="s">
        <v>758</v>
      </c>
      <c r="C277" s="1830"/>
      <c r="D277" s="1830"/>
      <c r="E277" s="1830"/>
      <c r="F277" s="1830"/>
      <c r="G277" s="1831"/>
    </row>
    <row r="278" spans="1:7" ht="12.75" customHeight="1" x14ac:dyDescent="0.3">
      <c r="A278" s="1073" t="s">
        <v>406</v>
      </c>
      <c r="B278" s="1830" t="s">
        <v>759</v>
      </c>
      <c r="C278" s="1830"/>
      <c r="D278" s="1830"/>
      <c r="E278" s="1830"/>
      <c r="F278" s="1830"/>
      <c r="G278" s="1831"/>
    </row>
    <row r="279" spans="1:7" ht="12.75" customHeight="1" x14ac:dyDescent="0.3">
      <c r="A279" s="1073" t="s">
        <v>725</v>
      </c>
      <c r="B279" s="1830" t="s">
        <v>760</v>
      </c>
      <c r="C279" s="1830"/>
      <c r="D279" s="1830"/>
      <c r="E279" s="1830"/>
      <c r="F279" s="1830"/>
      <c r="G279" s="1831"/>
    </row>
    <row r="280" spans="1:7" ht="15.5" x14ac:dyDescent="0.3">
      <c r="A280" s="1073" t="s">
        <v>727</v>
      </c>
      <c r="B280" s="1832">
        <v>400190499</v>
      </c>
      <c r="C280" s="1832"/>
      <c r="D280" s="1074"/>
      <c r="E280" s="1075"/>
      <c r="F280" s="1075"/>
      <c r="G280" s="1076"/>
    </row>
    <row r="281" spans="1:7" ht="15.75" customHeight="1" x14ac:dyDescent="0.3">
      <c r="A281" s="1073" t="s">
        <v>707</v>
      </c>
      <c r="B281" s="1832" t="s">
        <v>374</v>
      </c>
      <c r="C281" s="1832"/>
      <c r="D281" s="1832"/>
      <c r="E281" s="1077"/>
      <c r="F281" s="1077"/>
      <c r="G281" s="1076"/>
    </row>
    <row r="282" spans="1:7" ht="15.5" x14ac:dyDescent="0.3">
      <c r="A282" s="1073" t="s">
        <v>407</v>
      </c>
      <c r="B282" s="1833">
        <v>0.99960000000000004</v>
      </c>
      <c r="C282" s="1833"/>
      <c r="D282" s="1078"/>
      <c r="E282" s="1078"/>
      <c r="F282" s="1078"/>
      <c r="G282" s="1076"/>
    </row>
    <row r="283" spans="1:7" ht="15.5" x14ac:dyDescent="0.3">
      <c r="A283" s="1073" t="s">
        <v>408</v>
      </c>
      <c r="B283" s="1834">
        <v>42993</v>
      </c>
      <c r="C283" s="1835"/>
      <c r="D283" s="1079"/>
      <c r="E283" s="1079"/>
      <c r="F283" s="1079"/>
      <c r="G283" s="1076"/>
    </row>
    <row r="284" spans="1:7" ht="15.5" x14ac:dyDescent="0.3">
      <c r="A284" s="1073" t="s">
        <v>409</v>
      </c>
      <c r="B284" s="1834">
        <v>44073</v>
      </c>
      <c r="C284" s="1835"/>
      <c r="D284" s="1079"/>
      <c r="E284" s="1079"/>
      <c r="F284" s="1079"/>
      <c r="G284" s="1076"/>
    </row>
    <row r="285" spans="1:7" ht="13.5" thickBot="1" x14ac:dyDescent="0.35">
      <c r="A285" s="1080"/>
      <c r="B285" s="1081"/>
      <c r="C285" s="1081"/>
      <c r="D285" s="1081"/>
      <c r="E285" s="1081"/>
      <c r="F285" s="1081"/>
      <c r="G285" s="1082"/>
    </row>
    <row r="286" spans="1:7" ht="26" x14ac:dyDescent="0.3">
      <c r="A286" s="1083" t="s">
        <v>266</v>
      </c>
      <c r="B286" s="1084" t="s">
        <v>410</v>
      </c>
      <c r="C286" s="1085" t="s">
        <v>411</v>
      </c>
      <c r="D286" s="1085" t="s">
        <v>412</v>
      </c>
      <c r="E286" s="1085" t="s">
        <v>559</v>
      </c>
      <c r="F286" s="1085" t="s">
        <v>712</v>
      </c>
      <c r="G286" s="1086" t="s">
        <v>395</v>
      </c>
    </row>
    <row r="287" spans="1:7" x14ac:dyDescent="0.3">
      <c r="A287" s="1088" t="s">
        <v>413</v>
      </c>
      <c r="B287" s="1089"/>
      <c r="C287" s="1089">
        <v>400025148</v>
      </c>
      <c r="D287" s="1089"/>
      <c r="E287" s="1089">
        <v>7421072</v>
      </c>
      <c r="F287" s="1089"/>
      <c r="G287" s="1090">
        <f>SUM(C287:F287)</f>
        <v>407446220</v>
      </c>
    </row>
    <row r="288" spans="1:7" x14ac:dyDescent="0.3">
      <c r="A288" s="1091" t="s">
        <v>414</v>
      </c>
      <c r="B288" s="1092"/>
      <c r="C288" s="1092"/>
      <c r="D288" s="1092"/>
      <c r="E288" s="1092"/>
      <c r="F288" s="1092"/>
      <c r="G288" s="1112"/>
    </row>
    <row r="289" spans="1:13" x14ac:dyDescent="0.3">
      <c r="A289" s="1093" t="s">
        <v>415</v>
      </c>
      <c r="B289" s="1094"/>
      <c r="C289" s="1094">
        <v>400025148</v>
      </c>
      <c r="D289" s="1094"/>
      <c r="E289" s="1094"/>
      <c r="F289" s="1094"/>
      <c r="G289" s="1114">
        <f>SUM(C289:F289)</f>
        <v>400025148</v>
      </c>
    </row>
    <row r="290" spans="1:13" x14ac:dyDescent="0.3">
      <c r="A290" s="1093" t="s">
        <v>1296</v>
      </c>
      <c r="B290" s="1094"/>
      <c r="C290" s="1094"/>
      <c r="D290" s="1094"/>
      <c r="E290" s="1094">
        <v>7421072</v>
      </c>
      <c r="F290" s="1094"/>
      <c r="G290" s="1114">
        <f>SUM(E290:F290)</f>
        <v>7421072</v>
      </c>
    </row>
    <row r="291" spans="1:13" x14ac:dyDescent="0.3">
      <c r="A291" s="1088" t="s">
        <v>416</v>
      </c>
      <c r="B291" s="1095">
        <v>6350000</v>
      </c>
      <c r="C291" s="1095">
        <f>SUM(C292:C301)</f>
        <v>0</v>
      </c>
      <c r="D291" s="1095">
        <f>SUM(D293:D296)</f>
        <v>14784325</v>
      </c>
      <c r="E291" s="1095">
        <f>SUM(E293:E296)+E300</f>
        <v>78646960</v>
      </c>
      <c r="F291" s="1095">
        <f>SUM(F292:F301)-F298</f>
        <v>307664935</v>
      </c>
      <c r="G291" s="1115">
        <f>SUM(B291:F291)</f>
        <v>407446220</v>
      </c>
    </row>
    <row r="292" spans="1:13" x14ac:dyDescent="0.3">
      <c r="A292" s="1091" t="s">
        <v>414</v>
      </c>
      <c r="B292" s="1092"/>
      <c r="C292" s="1092"/>
      <c r="D292" s="1092"/>
      <c r="E292" s="1092"/>
      <c r="F292" s="1092"/>
      <c r="G292" s="1112"/>
    </row>
    <row r="293" spans="1:13" x14ac:dyDescent="0.3">
      <c r="A293" s="1096" t="s">
        <v>417</v>
      </c>
      <c r="B293" s="1097"/>
      <c r="C293" s="1097">
        <v>0</v>
      </c>
      <c r="D293" s="1097"/>
      <c r="E293" s="1097"/>
      <c r="F293" s="1097">
        <v>1574152</v>
      </c>
      <c r="G293" s="1114">
        <f>SUM(C293:F293)</f>
        <v>1574152</v>
      </c>
    </row>
    <row r="294" spans="1:13" ht="26" x14ac:dyDescent="0.3">
      <c r="A294" s="1096" t="s">
        <v>205</v>
      </c>
      <c r="B294" s="1097"/>
      <c r="C294" s="1097">
        <v>0</v>
      </c>
      <c r="D294" s="1097"/>
      <c r="E294" s="1097"/>
      <c r="F294" s="1097">
        <v>425021</v>
      </c>
      <c r="G294" s="1114">
        <f>SUM(D294:F294)</f>
        <v>425021</v>
      </c>
    </row>
    <row r="295" spans="1:13" x14ac:dyDescent="0.3">
      <c r="A295" s="1096" t="s">
        <v>418</v>
      </c>
      <c r="B295" s="1097">
        <v>6350000</v>
      </c>
      <c r="C295" s="1097"/>
      <c r="D295" s="1097">
        <v>14784325</v>
      </c>
      <c r="E295" s="1097"/>
      <c r="F295" s="1097">
        <v>32117724</v>
      </c>
      <c r="G295" s="1114">
        <f>SUM(B295:F295)</f>
        <v>53252049</v>
      </c>
    </row>
    <row r="296" spans="1:13" x14ac:dyDescent="0.3">
      <c r="A296" s="1096" t="s">
        <v>419</v>
      </c>
      <c r="B296" s="1097"/>
      <c r="C296" s="1097">
        <v>0</v>
      </c>
      <c r="D296" s="1097"/>
      <c r="E296" s="1097">
        <v>9872980</v>
      </c>
      <c r="F296" s="1097">
        <f>43909877+73152000</f>
        <v>117061877</v>
      </c>
      <c r="G296" s="1114">
        <f>SUM(C296:F296)</f>
        <v>126934857</v>
      </c>
      <c r="M296" s="1125"/>
    </row>
    <row r="297" spans="1:13" x14ac:dyDescent="0.3">
      <c r="A297" s="1093" t="s">
        <v>414</v>
      </c>
      <c r="B297" s="1097"/>
      <c r="C297" s="1097"/>
      <c r="D297" s="1097"/>
      <c r="E297" s="1097"/>
      <c r="F297" s="1097"/>
      <c r="G297" s="1114"/>
      <c r="M297" s="1125"/>
    </row>
    <row r="298" spans="1:13" x14ac:dyDescent="0.3">
      <c r="A298" s="1093" t="s">
        <v>728</v>
      </c>
      <c r="B298" s="1097"/>
      <c r="C298" s="1097"/>
      <c r="D298" s="1097"/>
      <c r="E298" s="1097"/>
      <c r="F298" s="1097">
        <v>73152000</v>
      </c>
      <c r="G298" s="1114">
        <v>73152000</v>
      </c>
    </row>
    <row r="299" spans="1:13" x14ac:dyDescent="0.3">
      <c r="A299" s="1093" t="s">
        <v>749</v>
      </c>
      <c r="B299" s="1097"/>
      <c r="C299" s="1097"/>
      <c r="D299" s="1097"/>
      <c r="E299" s="1097"/>
      <c r="F299" s="1097"/>
      <c r="G299" s="1114">
        <v>32131000</v>
      </c>
    </row>
    <row r="300" spans="1:13" x14ac:dyDescent="0.3">
      <c r="A300" s="1096" t="s">
        <v>420</v>
      </c>
      <c r="B300" s="1097"/>
      <c r="C300" s="1097"/>
      <c r="D300" s="1097"/>
      <c r="E300" s="1097">
        <v>68773980</v>
      </c>
      <c r="F300" s="1097">
        <v>156486161</v>
      </c>
      <c r="G300" s="1114">
        <f>SUM(B300:F300)</f>
        <v>225260141</v>
      </c>
    </row>
    <row r="301" spans="1:13" x14ac:dyDescent="0.3">
      <c r="A301" s="1096" t="s">
        <v>234</v>
      </c>
      <c r="B301" s="1097"/>
      <c r="C301" s="1097"/>
      <c r="D301" s="1097"/>
      <c r="E301" s="1097"/>
      <c r="F301" s="1097"/>
      <c r="G301" s="1114">
        <v>0</v>
      </c>
    </row>
    <row r="302" spans="1:13" ht="13.5" x14ac:dyDescent="0.3">
      <c r="A302" s="1098" t="s">
        <v>421</v>
      </c>
      <c r="B302" s="1099">
        <v>6350000</v>
      </c>
      <c r="C302" s="1099"/>
      <c r="D302" s="1099">
        <f>D291-D303</f>
        <v>14784325</v>
      </c>
      <c r="E302" s="1099">
        <f>E291-E303</f>
        <v>71225888</v>
      </c>
      <c r="F302" s="1099">
        <f>F291</f>
        <v>307664935</v>
      </c>
      <c r="G302" s="1126">
        <f>SUM(B302:F302)</f>
        <v>400025148</v>
      </c>
    </row>
    <row r="303" spans="1:13" ht="27.5" thickBot="1" x14ac:dyDescent="0.35">
      <c r="A303" s="1100" t="s">
        <v>422</v>
      </c>
      <c r="B303" s="1101"/>
      <c r="C303" s="1101"/>
      <c r="D303" s="1101"/>
      <c r="E303" s="1101">
        <v>7421072</v>
      </c>
      <c r="F303" s="1101"/>
      <c r="G303" s="1130">
        <f>SUM(B303:F303)</f>
        <v>7421072</v>
      </c>
      <c r="H303" s="1125"/>
      <c r="I303" s="1125"/>
    </row>
    <row r="304" spans="1:13" x14ac:dyDescent="0.3">
      <c r="A304" s="1106"/>
      <c r="B304" s="1106"/>
      <c r="C304" s="1106"/>
      <c r="D304" s="1106"/>
      <c r="E304" s="1106"/>
      <c r="F304" s="1106"/>
      <c r="G304" s="1106"/>
    </row>
    <row r="305" spans="1:7" ht="13.5" thickBot="1" x14ac:dyDescent="0.35">
      <c r="A305" s="1106"/>
      <c r="B305" s="1106"/>
      <c r="C305" s="1106"/>
      <c r="D305" s="1106"/>
      <c r="E305" s="1106"/>
      <c r="F305" s="1106"/>
      <c r="G305" s="1106"/>
    </row>
    <row r="306" spans="1:7" ht="18.75" customHeight="1" x14ac:dyDescent="0.3">
      <c r="A306" s="1836" t="s">
        <v>423</v>
      </c>
      <c r="B306" s="1837"/>
      <c r="C306" s="1837"/>
      <c r="D306" s="1837"/>
      <c r="E306" s="1837"/>
      <c r="F306" s="1837"/>
      <c r="G306" s="1838"/>
    </row>
    <row r="307" spans="1:7" ht="15" x14ac:dyDescent="0.3">
      <c r="A307" s="1070"/>
      <c r="B307" s="1829"/>
      <c r="C307" s="1829"/>
      <c r="D307" s="1071"/>
      <c r="E307" s="1071"/>
      <c r="F307" s="1071"/>
      <c r="G307" s="1072"/>
    </row>
    <row r="308" spans="1:7" ht="12.75" customHeight="1" x14ac:dyDescent="0.3">
      <c r="A308" s="1073" t="s">
        <v>405</v>
      </c>
      <c r="B308" s="1830" t="s">
        <v>761</v>
      </c>
      <c r="C308" s="1830"/>
      <c r="D308" s="1830"/>
      <c r="E308" s="1830"/>
      <c r="F308" s="1830"/>
      <c r="G308" s="1831"/>
    </row>
    <row r="309" spans="1:7" ht="12.75" customHeight="1" x14ac:dyDescent="0.3">
      <c r="A309" s="1073" t="s">
        <v>406</v>
      </c>
      <c r="B309" s="1830" t="s">
        <v>762</v>
      </c>
      <c r="C309" s="1830"/>
      <c r="D309" s="1830"/>
      <c r="E309" s="1830"/>
      <c r="F309" s="1830"/>
      <c r="G309" s="1831"/>
    </row>
    <row r="310" spans="1:7" ht="12.75" customHeight="1" x14ac:dyDescent="0.3">
      <c r="A310" s="1073" t="s">
        <v>725</v>
      </c>
      <c r="B310" s="1830" t="s">
        <v>753</v>
      </c>
      <c r="C310" s="1830"/>
      <c r="D310" s="1830"/>
      <c r="E310" s="1830"/>
      <c r="F310" s="1830"/>
      <c r="G310" s="1831"/>
    </row>
    <row r="311" spans="1:7" ht="15.5" x14ac:dyDescent="0.3">
      <c r="A311" s="1073" t="s">
        <v>727</v>
      </c>
      <c r="B311" s="1832">
        <v>176523043</v>
      </c>
      <c r="C311" s="1832"/>
      <c r="D311" s="1074"/>
      <c r="E311" s="1075"/>
      <c r="F311" s="1075"/>
      <c r="G311" s="1076"/>
    </row>
    <row r="312" spans="1:7" ht="15.75" customHeight="1" x14ac:dyDescent="0.3">
      <c r="A312" s="1073" t="s">
        <v>707</v>
      </c>
      <c r="B312" s="1832" t="s">
        <v>374</v>
      </c>
      <c r="C312" s="1832"/>
      <c r="D312" s="1832"/>
      <c r="E312" s="1077"/>
      <c r="F312" s="1077"/>
      <c r="G312" s="1076"/>
    </row>
    <row r="313" spans="1:7" ht="15.5" x14ac:dyDescent="0.3">
      <c r="A313" s="1073" t="s">
        <v>407</v>
      </c>
      <c r="B313" s="1833">
        <v>1</v>
      </c>
      <c r="C313" s="1833"/>
      <c r="D313" s="1078"/>
      <c r="E313" s="1078"/>
      <c r="F313" s="1078"/>
      <c r="G313" s="1076"/>
    </row>
    <row r="314" spans="1:7" ht="15.5" x14ac:dyDescent="0.3">
      <c r="A314" s="1073" t="s">
        <v>408</v>
      </c>
      <c r="B314" s="1834">
        <v>42948</v>
      </c>
      <c r="C314" s="1835"/>
      <c r="D314" s="1079"/>
      <c r="E314" s="1079"/>
      <c r="F314" s="1079"/>
      <c r="G314" s="1076"/>
    </row>
    <row r="315" spans="1:7" ht="15.5" x14ac:dyDescent="0.3">
      <c r="A315" s="1073" t="s">
        <v>409</v>
      </c>
      <c r="B315" s="1834">
        <v>43404</v>
      </c>
      <c r="C315" s="1835"/>
      <c r="D315" s="1079"/>
      <c r="E315" s="1079"/>
      <c r="F315" s="1079"/>
      <c r="G315" s="1076"/>
    </row>
    <row r="316" spans="1:7" ht="13.5" thickBot="1" x14ac:dyDescent="0.35">
      <c r="A316" s="1080"/>
      <c r="B316" s="1081"/>
      <c r="C316" s="1081"/>
      <c r="D316" s="1081"/>
      <c r="E316" s="1081"/>
      <c r="F316" s="1081"/>
      <c r="G316" s="1082"/>
    </row>
    <row r="317" spans="1:7" ht="26" x14ac:dyDescent="0.3">
      <c r="A317" s="1083" t="s">
        <v>266</v>
      </c>
      <c r="B317" s="1084" t="s">
        <v>410</v>
      </c>
      <c r="C317" s="1085" t="s">
        <v>411</v>
      </c>
      <c r="D317" s="1085" t="s">
        <v>412</v>
      </c>
      <c r="E317" s="1085" t="s">
        <v>559</v>
      </c>
      <c r="F317" s="1085" t="s">
        <v>712</v>
      </c>
      <c r="G317" s="1086" t="s">
        <v>395</v>
      </c>
    </row>
    <row r="318" spans="1:7" x14ac:dyDescent="0.3">
      <c r="A318" s="1088" t="s">
        <v>413</v>
      </c>
      <c r="B318" s="1089"/>
      <c r="C318" s="1089">
        <v>176523043</v>
      </c>
      <c r="D318" s="1089"/>
      <c r="E318" s="1089"/>
      <c r="F318" s="1089"/>
      <c r="G318" s="1090">
        <f>SUM(C318:F318)</f>
        <v>176523043</v>
      </c>
    </row>
    <row r="319" spans="1:7" x14ac:dyDescent="0.3">
      <c r="A319" s="1091" t="s">
        <v>414</v>
      </c>
      <c r="B319" s="1092"/>
      <c r="C319" s="1092"/>
      <c r="D319" s="1092"/>
      <c r="E319" s="1092"/>
      <c r="F319" s="1092"/>
      <c r="G319" s="1112"/>
    </row>
    <row r="320" spans="1:7" x14ac:dyDescent="0.3">
      <c r="A320" s="1093" t="s">
        <v>415</v>
      </c>
      <c r="B320" s="1094"/>
      <c r="C320" s="1094">
        <v>176523043</v>
      </c>
      <c r="D320" s="1094"/>
      <c r="E320" s="1094"/>
      <c r="F320" s="1094"/>
      <c r="G320" s="1114">
        <f>SUM(C320:F320)</f>
        <v>176523043</v>
      </c>
    </row>
    <row r="321" spans="1:8" x14ac:dyDescent="0.3">
      <c r="A321" s="1093"/>
      <c r="B321" s="1094"/>
      <c r="C321" s="1094"/>
      <c r="D321" s="1094"/>
      <c r="E321" s="1094"/>
      <c r="F321" s="1094"/>
      <c r="G321" s="1114"/>
    </row>
    <row r="322" spans="1:8" x14ac:dyDescent="0.3">
      <c r="A322" s="1088" t="s">
        <v>416</v>
      </c>
      <c r="B322" s="1095">
        <v>3105023</v>
      </c>
      <c r="C322" s="1095">
        <f>SUM(C323:C332)</f>
        <v>0</v>
      </c>
      <c r="D322" s="1095">
        <f>D324+D325+D326+D327+D331</f>
        <v>130027758</v>
      </c>
      <c r="E322" s="1095">
        <f>E324+E325+E326+E327+E331</f>
        <v>46505285</v>
      </c>
      <c r="F322" s="1095">
        <f>SUM(F324:F327)</f>
        <v>0</v>
      </c>
      <c r="G322" s="1115">
        <f>SUM(B322:F322)</f>
        <v>179638066</v>
      </c>
    </row>
    <row r="323" spans="1:8" x14ac:dyDescent="0.3">
      <c r="A323" s="1091" t="s">
        <v>414</v>
      </c>
      <c r="B323" s="1092"/>
      <c r="C323" s="1092"/>
      <c r="D323" s="1092"/>
      <c r="E323" s="1092"/>
      <c r="F323" s="1092"/>
      <c r="G323" s="1112"/>
    </row>
    <row r="324" spans="1:8" x14ac:dyDescent="0.3">
      <c r="A324" s="1096" t="s">
        <v>417</v>
      </c>
      <c r="B324" s="1097"/>
      <c r="C324" s="1097">
        <v>0</v>
      </c>
      <c r="D324" s="1097">
        <v>0</v>
      </c>
      <c r="E324" s="1097">
        <v>0</v>
      </c>
      <c r="F324" s="1097">
        <v>0</v>
      </c>
      <c r="G324" s="1114">
        <f>SUM(C324:F324)</f>
        <v>0</v>
      </c>
    </row>
    <row r="325" spans="1:8" ht="26" x14ac:dyDescent="0.3">
      <c r="A325" s="1096" t="s">
        <v>205</v>
      </c>
      <c r="B325" s="1097"/>
      <c r="C325" s="1097">
        <v>0</v>
      </c>
      <c r="D325" s="1097">
        <v>0</v>
      </c>
      <c r="E325" s="1097">
        <v>0</v>
      </c>
      <c r="F325" s="1097">
        <v>0</v>
      </c>
      <c r="G325" s="1114">
        <f>SUM(D325:F325)</f>
        <v>0</v>
      </c>
    </row>
    <row r="326" spans="1:8" x14ac:dyDescent="0.3">
      <c r="A326" s="1096" t="s">
        <v>418</v>
      </c>
      <c r="B326" s="1097">
        <v>3105023</v>
      </c>
      <c r="C326" s="1097"/>
      <c r="D326" s="1097">
        <v>1709000</v>
      </c>
      <c r="E326" s="1097">
        <v>4758013</v>
      </c>
      <c r="F326" s="1097">
        <v>0</v>
      </c>
      <c r="G326" s="1114">
        <f>SUM(B326:F326)</f>
        <v>9572036</v>
      </c>
    </row>
    <row r="327" spans="1:8" x14ac:dyDescent="0.3">
      <c r="A327" s="1096" t="s">
        <v>419</v>
      </c>
      <c r="B327" s="1097"/>
      <c r="C327" s="1097">
        <v>0</v>
      </c>
      <c r="D327" s="1097"/>
      <c r="E327" s="1097">
        <v>0</v>
      </c>
      <c r="F327" s="1097">
        <v>0</v>
      </c>
      <c r="G327" s="1114">
        <f>SUM(C327:F327)</f>
        <v>0</v>
      </c>
    </row>
    <row r="328" spans="1:8" x14ac:dyDescent="0.3">
      <c r="A328" s="1093" t="s">
        <v>414</v>
      </c>
      <c r="B328" s="1097"/>
      <c r="C328" s="1097"/>
      <c r="D328" s="1097"/>
      <c r="E328" s="1097"/>
      <c r="F328" s="1097"/>
      <c r="G328" s="1114"/>
    </row>
    <row r="329" spans="1:8" x14ac:dyDescent="0.3">
      <c r="A329" s="1093" t="s">
        <v>728</v>
      </c>
      <c r="B329" s="1097"/>
      <c r="C329" s="1097"/>
      <c r="D329" s="1097"/>
      <c r="E329" s="1097"/>
      <c r="F329" s="1097">
        <v>0</v>
      </c>
      <c r="G329" s="1114">
        <v>0</v>
      </c>
    </row>
    <row r="330" spans="1:8" x14ac:dyDescent="0.3">
      <c r="A330" s="1093" t="s">
        <v>749</v>
      </c>
      <c r="B330" s="1097"/>
      <c r="C330" s="1097"/>
      <c r="D330" s="1097"/>
      <c r="E330" s="1097"/>
      <c r="F330" s="1097">
        <v>0</v>
      </c>
      <c r="G330" s="1114">
        <v>0</v>
      </c>
    </row>
    <row r="331" spans="1:8" x14ac:dyDescent="0.3">
      <c r="A331" s="1096" t="s">
        <v>420</v>
      </c>
      <c r="B331" s="1097"/>
      <c r="C331" s="1097"/>
      <c r="D331" s="1097">
        <v>128318758</v>
      </c>
      <c r="E331" s="1097">
        <v>41747272</v>
      </c>
      <c r="F331" s="1097"/>
      <c r="G331" s="1114">
        <f>SUM(B331:F331)</f>
        <v>170066030</v>
      </c>
    </row>
    <row r="332" spans="1:8" x14ac:dyDescent="0.3">
      <c r="A332" s="1096" t="s">
        <v>234</v>
      </c>
      <c r="B332" s="1097"/>
      <c r="C332" s="1097"/>
      <c r="D332" s="1097"/>
      <c r="E332" s="1097"/>
      <c r="F332" s="1097"/>
      <c r="G332" s="1114">
        <v>0</v>
      </c>
    </row>
    <row r="333" spans="1:8" ht="13.5" x14ac:dyDescent="0.3">
      <c r="A333" s="1098" t="s">
        <v>421</v>
      </c>
      <c r="B333" s="1099">
        <v>3105023</v>
      </c>
      <c r="C333" s="1099"/>
      <c r="D333" s="1099">
        <v>130027758</v>
      </c>
      <c r="E333" s="1099">
        <v>46505285</v>
      </c>
      <c r="F333" s="1099">
        <v>0</v>
      </c>
      <c r="G333" s="1126">
        <f>SUM(G324:G327)+G331</f>
        <v>179638066</v>
      </c>
      <c r="H333" s="1125"/>
    </row>
    <row r="334" spans="1:8" ht="27.5" thickBot="1" x14ac:dyDescent="0.35">
      <c r="A334" s="1100" t="s">
        <v>422</v>
      </c>
      <c r="B334" s="1101">
        <v>0</v>
      </c>
      <c r="C334" s="1101">
        <v>0</v>
      </c>
      <c r="D334" s="1101"/>
      <c r="E334" s="1101"/>
      <c r="F334" s="1101"/>
      <c r="G334" s="1130">
        <f>SUM(B334:F334)</f>
        <v>0</v>
      </c>
    </row>
    <row r="335" spans="1:8" x14ac:dyDescent="0.3">
      <c r="A335" s="1106"/>
      <c r="B335" s="1106"/>
      <c r="C335" s="1106"/>
      <c r="D335" s="1106"/>
      <c r="E335" s="1106"/>
      <c r="F335" s="1106"/>
      <c r="G335" s="1106"/>
    </row>
    <row r="336" spans="1:8" ht="13.5" thickBot="1" x14ac:dyDescent="0.35">
      <c r="A336" s="1106"/>
      <c r="B336" s="1106"/>
      <c r="C336" s="1106"/>
      <c r="D336" s="1106"/>
      <c r="E336" s="1106"/>
      <c r="F336" s="1106"/>
      <c r="G336" s="1106"/>
    </row>
    <row r="337" spans="1:8" ht="18.75" customHeight="1" x14ac:dyDescent="0.3">
      <c r="A337" s="1836" t="s">
        <v>423</v>
      </c>
      <c r="B337" s="1837"/>
      <c r="C337" s="1837"/>
      <c r="D337" s="1837"/>
      <c r="E337" s="1837"/>
      <c r="F337" s="1837"/>
      <c r="G337" s="1838"/>
    </row>
    <row r="338" spans="1:8" ht="15" x14ac:dyDescent="0.3">
      <c r="A338" s="1070"/>
      <c r="B338" s="1829"/>
      <c r="C338" s="1829"/>
      <c r="D338" s="1071"/>
      <c r="E338" s="1071"/>
      <c r="F338" s="1071"/>
      <c r="G338" s="1072"/>
    </row>
    <row r="339" spans="1:8" ht="12.75" customHeight="1" x14ac:dyDescent="0.3">
      <c r="A339" s="1073" t="s">
        <v>405</v>
      </c>
      <c r="B339" s="1830" t="s">
        <v>763</v>
      </c>
      <c r="C339" s="1830"/>
      <c r="D339" s="1830"/>
      <c r="E339" s="1830"/>
      <c r="F339" s="1830"/>
      <c r="G339" s="1831"/>
    </row>
    <row r="340" spans="1:8" ht="12.75" customHeight="1" x14ac:dyDescent="0.3">
      <c r="A340" s="1073" t="s">
        <v>406</v>
      </c>
      <c r="B340" s="1830" t="s">
        <v>710</v>
      </c>
      <c r="C340" s="1830"/>
      <c r="D340" s="1830"/>
      <c r="E340" s="1830"/>
      <c r="F340" s="1830"/>
      <c r="G340" s="1831"/>
    </row>
    <row r="341" spans="1:8" ht="12.75" customHeight="1" x14ac:dyDescent="0.3">
      <c r="A341" s="1073" t="s">
        <v>725</v>
      </c>
      <c r="B341" s="1830" t="s">
        <v>711</v>
      </c>
      <c r="C341" s="1830"/>
      <c r="D341" s="1830"/>
      <c r="E341" s="1830"/>
      <c r="F341" s="1830"/>
      <c r="G341" s="1831"/>
    </row>
    <row r="342" spans="1:8" ht="15.5" x14ac:dyDescent="0.3">
      <c r="A342" s="1073" t="s">
        <v>727</v>
      </c>
      <c r="B342" s="1832">
        <v>499444098</v>
      </c>
      <c r="C342" s="1832"/>
      <c r="D342" s="1074"/>
      <c r="E342" s="1075"/>
      <c r="F342" s="1075"/>
      <c r="G342" s="1076"/>
    </row>
    <row r="343" spans="1:8" ht="15.75" customHeight="1" x14ac:dyDescent="0.3">
      <c r="A343" s="1073" t="s">
        <v>707</v>
      </c>
      <c r="B343" s="1832" t="s">
        <v>374</v>
      </c>
      <c r="C343" s="1832"/>
      <c r="D343" s="1832"/>
      <c r="E343" s="1077"/>
      <c r="F343" s="1077"/>
      <c r="G343" s="1076"/>
    </row>
    <row r="344" spans="1:8" ht="15.5" x14ac:dyDescent="0.3">
      <c r="A344" s="1073" t="s">
        <v>407</v>
      </c>
      <c r="B344" s="1833">
        <v>1</v>
      </c>
      <c r="C344" s="1833"/>
      <c r="D344" s="1078"/>
      <c r="E344" s="1078"/>
      <c r="F344" s="1078"/>
      <c r="G344" s="1076"/>
    </row>
    <row r="345" spans="1:8" ht="15.5" x14ac:dyDescent="0.3">
      <c r="A345" s="1073" t="s">
        <v>408</v>
      </c>
      <c r="B345" s="1834">
        <v>42887</v>
      </c>
      <c r="C345" s="1835"/>
      <c r="D345" s="1079"/>
      <c r="E345" s="1079"/>
      <c r="F345" s="1079"/>
      <c r="G345" s="1076"/>
    </row>
    <row r="346" spans="1:8" ht="15.5" x14ac:dyDescent="0.3">
      <c r="A346" s="1073" t="s">
        <v>409</v>
      </c>
      <c r="B346" s="1834">
        <v>43951</v>
      </c>
      <c r="C346" s="1835"/>
      <c r="D346" s="1079"/>
      <c r="E346" s="1079"/>
      <c r="F346" s="1079"/>
      <c r="G346" s="1076"/>
    </row>
    <row r="347" spans="1:8" ht="13.5" thickBot="1" x14ac:dyDescent="0.35">
      <c r="A347" s="1080"/>
      <c r="B347" s="1081"/>
      <c r="C347" s="1081"/>
      <c r="D347" s="1081"/>
      <c r="E347" s="1081"/>
      <c r="F347" s="1081"/>
      <c r="G347" s="1082"/>
    </row>
    <row r="348" spans="1:8" ht="26" x14ac:dyDescent="0.3">
      <c r="A348" s="1083" t="s">
        <v>266</v>
      </c>
      <c r="B348" s="1084" t="s">
        <v>410</v>
      </c>
      <c r="C348" s="1085" t="s">
        <v>411</v>
      </c>
      <c r="D348" s="1085" t="s">
        <v>412</v>
      </c>
      <c r="E348" s="1085" t="s">
        <v>559</v>
      </c>
      <c r="F348" s="1085" t="s">
        <v>712</v>
      </c>
      <c r="G348" s="1086" t="s">
        <v>395</v>
      </c>
    </row>
    <row r="349" spans="1:8" x14ac:dyDescent="0.3">
      <c r="A349" s="1088" t="s">
        <v>413</v>
      </c>
      <c r="B349" s="1089"/>
      <c r="C349" s="1089">
        <v>499444098</v>
      </c>
      <c r="D349" s="1089"/>
      <c r="E349" s="1089"/>
      <c r="F349" s="1089"/>
      <c r="G349" s="1090">
        <v>499444098</v>
      </c>
    </row>
    <row r="350" spans="1:8" x14ac:dyDescent="0.3">
      <c r="A350" s="1091" t="s">
        <v>414</v>
      </c>
      <c r="B350" s="1092"/>
      <c r="C350" s="1092"/>
      <c r="D350" s="1092"/>
      <c r="E350" s="1092"/>
      <c r="F350" s="1092"/>
      <c r="G350" s="1112"/>
    </row>
    <row r="351" spans="1:8" x14ac:dyDescent="0.3">
      <c r="A351" s="1093" t="s">
        <v>415</v>
      </c>
      <c r="B351" s="1094"/>
      <c r="C351" s="1094">
        <v>499444098</v>
      </c>
      <c r="D351" s="1094"/>
      <c r="E351" s="1094"/>
      <c r="F351" s="1094"/>
      <c r="G351" s="1114">
        <v>499444098</v>
      </c>
    </row>
    <row r="352" spans="1:8" x14ac:dyDescent="0.3">
      <c r="A352" s="1093"/>
      <c r="B352" s="1094"/>
      <c r="C352" s="1094"/>
      <c r="D352" s="1094"/>
      <c r="E352" s="1094"/>
      <c r="F352" s="1094"/>
      <c r="G352" s="1114"/>
      <c r="H352" s="1134"/>
    </row>
    <row r="353" spans="1:9" x14ac:dyDescent="0.3">
      <c r="A353" s="1088" t="s">
        <v>416</v>
      </c>
      <c r="B353" s="1095">
        <f>SUM(B354:B362)</f>
        <v>5150500</v>
      </c>
      <c r="C353" s="1095">
        <f>SUM(C354:C362)</f>
        <v>5477500</v>
      </c>
      <c r="D353" s="1095">
        <f>SUM(D354:D362)</f>
        <v>125495300</v>
      </c>
      <c r="E353" s="1095">
        <f>SUM(E354:E362)</f>
        <v>281644447</v>
      </c>
      <c r="F353" s="1095">
        <f>SUM(F354:F362)-F360</f>
        <v>81676351</v>
      </c>
      <c r="G353" s="1115">
        <f>SUM(B353:F353)</f>
        <v>499444098</v>
      </c>
      <c r="H353" s="1134"/>
    </row>
    <row r="354" spans="1:9" x14ac:dyDescent="0.3">
      <c r="A354" s="1091" t="s">
        <v>414</v>
      </c>
      <c r="B354" s="1092"/>
      <c r="C354" s="1092"/>
      <c r="D354" s="1092"/>
      <c r="E354" s="1092"/>
      <c r="F354" s="1092"/>
      <c r="G354" s="1112"/>
      <c r="H354" s="1134"/>
    </row>
    <row r="355" spans="1:9" x14ac:dyDescent="0.3">
      <c r="A355" s="1096" t="s">
        <v>417</v>
      </c>
      <c r="B355" s="1097"/>
      <c r="C355" s="1097">
        <v>0</v>
      </c>
      <c r="D355" s="1097">
        <v>0</v>
      </c>
      <c r="E355" s="1097">
        <v>0</v>
      </c>
      <c r="F355" s="1097"/>
      <c r="G355" s="1114">
        <v>0</v>
      </c>
    </row>
    <row r="356" spans="1:9" ht="26" x14ac:dyDescent="0.3">
      <c r="A356" s="1096" t="s">
        <v>205</v>
      </c>
      <c r="B356" s="1097"/>
      <c r="C356" s="1097">
        <v>0</v>
      </c>
      <c r="D356" s="1097">
        <v>0</v>
      </c>
      <c r="E356" s="1097">
        <v>0</v>
      </c>
      <c r="F356" s="1097"/>
      <c r="G356" s="1114">
        <v>0</v>
      </c>
    </row>
    <row r="357" spans="1:9" x14ac:dyDescent="0.3">
      <c r="A357" s="1096" t="s">
        <v>418</v>
      </c>
      <c r="B357" s="1097">
        <v>5150500</v>
      </c>
      <c r="C357" s="1097">
        <v>5477500</v>
      </c>
      <c r="D357" s="1097">
        <v>16804500</v>
      </c>
      <c r="E357" s="1097">
        <v>11361841</v>
      </c>
      <c r="F357" s="1097">
        <v>4239665</v>
      </c>
      <c r="G357" s="1114">
        <f>SUM(B357:F357)</f>
        <v>43034006</v>
      </c>
    </row>
    <row r="358" spans="1:9" x14ac:dyDescent="0.3">
      <c r="A358" s="1096" t="s">
        <v>419</v>
      </c>
      <c r="B358" s="1097"/>
      <c r="C358" s="1097">
        <v>0</v>
      </c>
      <c r="D358" s="1097"/>
      <c r="E358" s="1097">
        <v>88336318</v>
      </c>
      <c r="F358" s="1097">
        <f>26255538+F360</f>
        <v>71545276</v>
      </c>
      <c r="G358" s="1114">
        <f>SUM(D358:F358)</f>
        <v>159881594</v>
      </c>
    </row>
    <row r="359" spans="1:9" x14ac:dyDescent="0.3">
      <c r="A359" s="1093" t="s">
        <v>414</v>
      </c>
      <c r="B359" s="1097"/>
      <c r="C359" s="1097"/>
      <c r="D359" s="1097"/>
      <c r="E359" s="1097"/>
      <c r="F359" s="1097"/>
      <c r="G359" s="1114"/>
    </row>
    <row r="360" spans="1:9" x14ac:dyDescent="0.3">
      <c r="A360" s="1093" t="s">
        <v>728</v>
      </c>
      <c r="B360" s="1097"/>
      <c r="C360" s="1097"/>
      <c r="D360" s="1097"/>
      <c r="E360" s="1097">
        <v>17018000</v>
      </c>
      <c r="F360" s="1097">
        <v>45289738</v>
      </c>
      <c r="G360" s="1114">
        <v>18732500</v>
      </c>
    </row>
    <row r="361" spans="1:9" x14ac:dyDescent="0.3">
      <c r="A361" s="1096" t="s">
        <v>420</v>
      </c>
      <c r="B361" s="1097"/>
      <c r="C361" s="1097"/>
      <c r="D361" s="1097">
        <v>108690800</v>
      </c>
      <c r="E361" s="1097">
        <v>164928288</v>
      </c>
      <c r="F361" s="1097">
        <v>5891410</v>
      </c>
      <c r="G361" s="1114">
        <v>0</v>
      </c>
    </row>
    <row r="362" spans="1:9" x14ac:dyDescent="0.3">
      <c r="A362" s="1096" t="s">
        <v>234</v>
      </c>
      <c r="B362" s="1097"/>
      <c r="C362" s="1097"/>
      <c r="D362" s="1097"/>
      <c r="E362" s="1097"/>
      <c r="F362" s="1097"/>
      <c r="G362" s="1114">
        <v>0</v>
      </c>
    </row>
    <row r="363" spans="1:9" ht="13.5" x14ac:dyDescent="0.3">
      <c r="A363" s="1098" t="s">
        <v>421</v>
      </c>
      <c r="B363" s="1099">
        <v>5150500</v>
      </c>
      <c r="C363" s="1099">
        <v>5477500</v>
      </c>
      <c r="D363" s="1099">
        <f>D353-D364</f>
        <v>125495300</v>
      </c>
      <c r="E363" s="1099">
        <f>E353-E364</f>
        <v>281644447</v>
      </c>
      <c r="F363" s="1099">
        <v>81676351</v>
      </c>
      <c r="G363" s="1126">
        <f>SUM(B363:F363)</f>
        <v>499444098</v>
      </c>
      <c r="H363" s="1125"/>
      <c r="I363" s="1125"/>
    </row>
    <row r="364" spans="1:9" ht="27.5" thickBot="1" x14ac:dyDescent="0.35">
      <c r="A364" s="1100" t="s">
        <v>422</v>
      </c>
      <c r="B364" s="1101"/>
      <c r="C364" s="1101">
        <v>0</v>
      </c>
      <c r="D364" s="1101"/>
      <c r="E364" s="1101"/>
      <c r="F364" s="1101"/>
      <c r="G364" s="1127">
        <f>SUM(B364:F364)</f>
        <v>0</v>
      </c>
    </row>
    <row r="365" spans="1:9" ht="13.5" thickBot="1" x14ac:dyDescent="0.35">
      <c r="A365" s="1106"/>
      <c r="B365" s="1106"/>
      <c r="C365" s="1106"/>
      <c r="D365" s="1106"/>
      <c r="E365" s="1106"/>
      <c r="F365" s="1106"/>
      <c r="G365" s="1106"/>
    </row>
    <row r="366" spans="1:9" ht="18.75" customHeight="1" x14ac:dyDescent="0.3">
      <c r="A366" s="1836" t="s">
        <v>423</v>
      </c>
      <c r="B366" s="1837"/>
      <c r="C366" s="1837"/>
      <c r="D366" s="1837"/>
      <c r="E366" s="1837"/>
      <c r="F366" s="1837"/>
      <c r="G366" s="1838"/>
    </row>
    <row r="367" spans="1:9" ht="15" x14ac:dyDescent="0.3">
      <c r="A367" s="1070"/>
      <c r="B367" s="1829"/>
      <c r="C367" s="1829"/>
      <c r="D367" s="1071"/>
      <c r="E367" s="1071"/>
      <c r="F367" s="1071"/>
      <c r="G367" s="1072"/>
    </row>
    <row r="368" spans="1:9" ht="12.75" customHeight="1" x14ac:dyDescent="0.3">
      <c r="A368" s="1073" t="s">
        <v>405</v>
      </c>
      <c r="B368" s="1830" t="s">
        <v>929</v>
      </c>
      <c r="C368" s="1830"/>
      <c r="D368" s="1830"/>
      <c r="E368" s="1830"/>
      <c r="F368" s="1830"/>
      <c r="G368" s="1831"/>
    </row>
    <row r="369" spans="1:7" ht="12.75" customHeight="1" x14ac:dyDescent="0.3">
      <c r="A369" s="1073" t="s">
        <v>406</v>
      </c>
      <c r="B369" s="1830" t="s">
        <v>1297</v>
      </c>
      <c r="C369" s="1830"/>
      <c r="D369" s="1830"/>
      <c r="E369" s="1830"/>
      <c r="F369" s="1830"/>
      <c r="G369" s="1831"/>
    </row>
    <row r="370" spans="1:7" ht="12.75" customHeight="1" x14ac:dyDescent="0.3">
      <c r="A370" s="1073" t="s">
        <v>725</v>
      </c>
      <c r="B370" s="1842" t="s">
        <v>1298</v>
      </c>
      <c r="C370" s="1842"/>
      <c r="D370" s="1842"/>
      <c r="E370" s="1842"/>
      <c r="F370" s="1842"/>
      <c r="G370" s="1843"/>
    </row>
    <row r="371" spans="1:7" ht="15.5" x14ac:dyDescent="0.3">
      <c r="A371" s="1073" t="s">
        <v>727</v>
      </c>
      <c r="B371" s="1832">
        <v>86159038</v>
      </c>
      <c r="C371" s="1832"/>
      <c r="D371" s="1074"/>
      <c r="E371" s="1075"/>
      <c r="F371" s="1075"/>
      <c r="G371" s="1076"/>
    </row>
    <row r="372" spans="1:7" ht="15.75" customHeight="1" x14ac:dyDescent="0.3">
      <c r="A372" s="1073" t="s">
        <v>707</v>
      </c>
      <c r="B372" s="1832" t="s">
        <v>374</v>
      </c>
      <c r="C372" s="1832"/>
      <c r="D372" s="1832"/>
      <c r="E372" s="1077"/>
      <c r="F372" s="1077"/>
      <c r="G372" s="1076"/>
    </row>
    <row r="373" spans="1:7" ht="15.5" x14ac:dyDescent="0.3">
      <c r="A373" s="1073" t="s">
        <v>407</v>
      </c>
      <c r="B373" s="1833">
        <v>1</v>
      </c>
      <c r="C373" s="1833"/>
      <c r="D373" s="1078"/>
      <c r="E373" s="1078"/>
      <c r="F373" s="1078"/>
      <c r="G373" s="1076"/>
    </row>
    <row r="374" spans="1:7" ht="15.5" x14ac:dyDescent="0.3">
      <c r="A374" s="1073" t="s">
        <v>408</v>
      </c>
      <c r="B374" s="1834">
        <v>43221</v>
      </c>
      <c r="C374" s="1835"/>
      <c r="D374" s="1079"/>
      <c r="E374" s="1079"/>
      <c r="F374" s="1079"/>
      <c r="G374" s="1076"/>
    </row>
    <row r="375" spans="1:7" ht="15.5" x14ac:dyDescent="0.3">
      <c r="A375" s="1073" t="s">
        <v>409</v>
      </c>
      <c r="B375" s="1834" t="s">
        <v>1299</v>
      </c>
      <c r="C375" s="1835"/>
      <c r="D375" s="1079"/>
      <c r="E375" s="1079"/>
      <c r="F375" s="1079"/>
      <c r="G375" s="1076"/>
    </row>
    <row r="376" spans="1:7" ht="13.5" thickBot="1" x14ac:dyDescent="0.35">
      <c r="A376" s="1080"/>
      <c r="B376" s="1081"/>
      <c r="C376" s="1081"/>
      <c r="D376" s="1081"/>
      <c r="E376" s="1081"/>
      <c r="F376" s="1081"/>
      <c r="G376" s="1082"/>
    </row>
    <row r="377" spans="1:7" ht="26" x14ac:dyDescent="0.3">
      <c r="A377" s="1083" t="s">
        <v>266</v>
      </c>
      <c r="B377" s="1084" t="s">
        <v>410</v>
      </c>
      <c r="C377" s="1085" t="s">
        <v>412</v>
      </c>
      <c r="D377" s="1085" t="s">
        <v>559</v>
      </c>
      <c r="E377" s="1085" t="s">
        <v>712</v>
      </c>
      <c r="F377" s="1085" t="s">
        <v>930</v>
      </c>
      <c r="G377" s="1086" t="s">
        <v>395</v>
      </c>
    </row>
    <row r="378" spans="1:7" x14ac:dyDescent="0.3">
      <c r="A378" s="1088" t="s">
        <v>413</v>
      </c>
      <c r="B378" s="1089"/>
      <c r="C378" s="1089">
        <v>86159038</v>
      </c>
      <c r="D378" s="1089"/>
      <c r="E378" s="1089">
        <v>55640839</v>
      </c>
      <c r="F378" s="1089"/>
      <c r="G378" s="1090">
        <f>SUM(C378:F378)</f>
        <v>141799877</v>
      </c>
    </row>
    <row r="379" spans="1:7" x14ac:dyDescent="0.3">
      <c r="A379" s="1091" t="s">
        <v>414</v>
      </c>
      <c r="B379" s="1092"/>
      <c r="C379" s="1092"/>
      <c r="D379" s="1092"/>
      <c r="E379" s="1092"/>
      <c r="F379" s="1092"/>
      <c r="G379" s="1112"/>
    </row>
    <row r="380" spans="1:7" x14ac:dyDescent="0.3">
      <c r="A380" s="1093" t="s">
        <v>415</v>
      </c>
      <c r="B380" s="1094"/>
      <c r="C380" s="1094">
        <v>86159038</v>
      </c>
      <c r="D380" s="1094"/>
      <c r="E380" s="1094">
        <v>55640839</v>
      </c>
      <c r="F380" s="1094"/>
      <c r="G380" s="1114">
        <f>SUM(C380:F380)</f>
        <v>141799877</v>
      </c>
    </row>
    <row r="381" spans="1:7" x14ac:dyDescent="0.3">
      <c r="A381" s="1093"/>
      <c r="B381" s="1094"/>
      <c r="C381" s="1094"/>
      <c r="D381" s="1094"/>
      <c r="E381" s="1094"/>
      <c r="F381" s="1094"/>
      <c r="G381" s="1114"/>
    </row>
    <row r="382" spans="1:7" x14ac:dyDescent="0.3">
      <c r="A382" s="1088" t="s">
        <v>416</v>
      </c>
      <c r="B382" s="1095"/>
      <c r="C382" s="1095">
        <f>SUM(C384:C387)+C391</f>
        <v>32654144</v>
      </c>
      <c r="D382" s="1095">
        <f>D384+D385+D386+D391</f>
        <v>49526349</v>
      </c>
      <c r="E382" s="1095">
        <f>SUM(E383:E391)</f>
        <v>59619384</v>
      </c>
      <c r="F382" s="1095"/>
      <c r="G382" s="1115">
        <f>SUM(B382:F382)</f>
        <v>141799877</v>
      </c>
    </row>
    <row r="383" spans="1:7" x14ac:dyDescent="0.3">
      <c r="A383" s="1091" t="s">
        <v>414</v>
      </c>
      <c r="B383" s="1092"/>
      <c r="C383" s="1092"/>
      <c r="D383" s="1092"/>
      <c r="E383" s="1092"/>
      <c r="F383" s="1092"/>
      <c r="G383" s="1112"/>
    </row>
    <row r="384" spans="1:7" x14ac:dyDescent="0.3">
      <c r="A384" s="1096" t="s">
        <v>417</v>
      </c>
      <c r="B384" s="1097"/>
      <c r="C384" s="1097"/>
      <c r="D384" s="1097">
        <v>11385567</v>
      </c>
      <c r="E384" s="1097">
        <v>32746633</v>
      </c>
      <c r="F384" s="1097"/>
      <c r="G384" s="1114">
        <f>SUM(C384:F384)</f>
        <v>44132200</v>
      </c>
    </row>
    <row r="385" spans="1:7" ht="26" x14ac:dyDescent="0.3">
      <c r="A385" s="1096" t="s">
        <v>205</v>
      </c>
      <c r="B385" s="1097"/>
      <c r="C385" s="1097"/>
      <c r="D385" s="1097"/>
      <c r="E385" s="1097"/>
      <c r="F385" s="1097"/>
      <c r="G385" s="1114">
        <f t="shared" ref="G385:G392" si="8">SUM(C385:F385)</f>
        <v>0</v>
      </c>
    </row>
    <row r="386" spans="1:7" x14ac:dyDescent="0.3">
      <c r="A386" s="1096" t="s">
        <v>418</v>
      </c>
      <c r="B386" s="1097"/>
      <c r="C386" s="1097">
        <v>11068913</v>
      </c>
      <c r="D386" s="1097">
        <v>38140782</v>
      </c>
      <c r="E386" s="1097">
        <v>26872751</v>
      </c>
      <c r="F386" s="1097"/>
      <c r="G386" s="1114">
        <f>SUM(C386:F386)</f>
        <v>76082446</v>
      </c>
    </row>
    <row r="387" spans="1:7" x14ac:dyDescent="0.3">
      <c r="A387" s="1096" t="s">
        <v>419</v>
      </c>
      <c r="B387" s="1097"/>
      <c r="C387" s="1097">
        <v>11480007</v>
      </c>
      <c r="D387" s="1097"/>
      <c r="E387" s="1097"/>
      <c r="F387" s="1097">
        <v>0</v>
      </c>
      <c r="G387" s="1114">
        <f>SUM(C387:F387)</f>
        <v>11480007</v>
      </c>
    </row>
    <row r="388" spans="1:7" x14ac:dyDescent="0.3">
      <c r="A388" s="1093" t="s">
        <v>414</v>
      </c>
      <c r="B388" s="1097"/>
      <c r="C388" s="1097"/>
      <c r="D388" s="1097"/>
      <c r="E388" s="1097"/>
      <c r="F388" s="1097"/>
      <c r="G388" s="1114">
        <f t="shared" si="8"/>
        <v>0</v>
      </c>
    </row>
    <row r="389" spans="1:7" x14ac:dyDescent="0.3">
      <c r="A389" s="1093" t="s">
        <v>728</v>
      </c>
      <c r="B389" s="1097"/>
      <c r="C389" s="1097"/>
      <c r="D389" s="1097"/>
      <c r="E389" s="1097"/>
      <c r="F389" s="1097">
        <v>0</v>
      </c>
      <c r="G389" s="1114">
        <f t="shared" si="8"/>
        <v>0</v>
      </c>
    </row>
    <row r="390" spans="1:7" x14ac:dyDescent="0.3">
      <c r="A390" s="1093" t="s">
        <v>749</v>
      </c>
      <c r="B390" s="1097"/>
      <c r="C390" s="1097"/>
      <c r="D390" s="1097"/>
      <c r="E390" s="1097"/>
      <c r="F390" s="1097">
        <v>0</v>
      </c>
      <c r="G390" s="1114">
        <f t="shared" si="8"/>
        <v>0</v>
      </c>
    </row>
    <row r="391" spans="1:7" x14ac:dyDescent="0.3">
      <c r="A391" s="1096" t="s">
        <v>420</v>
      </c>
      <c r="B391" s="1097"/>
      <c r="C391" s="1097">
        <v>10105224</v>
      </c>
      <c r="D391" s="1097"/>
      <c r="E391" s="1097"/>
      <c r="F391" s="1097"/>
      <c r="G391" s="1114">
        <f t="shared" si="8"/>
        <v>10105224</v>
      </c>
    </row>
    <row r="392" spans="1:7" x14ac:dyDescent="0.3">
      <c r="A392" s="1096" t="s">
        <v>234</v>
      </c>
      <c r="B392" s="1097"/>
      <c r="C392" s="1097"/>
      <c r="D392" s="1097"/>
      <c r="E392" s="1097"/>
      <c r="F392" s="1097"/>
      <c r="G392" s="1114">
        <f t="shared" si="8"/>
        <v>0</v>
      </c>
    </row>
    <row r="393" spans="1:7" ht="13.5" x14ac:dyDescent="0.3">
      <c r="A393" s="1098" t="s">
        <v>421</v>
      </c>
      <c r="B393" s="1099"/>
      <c r="C393" s="1099">
        <f>C382-C394</f>
        <v>32654144</v>
      </c>
      <c r="D393" s="1099">
        <v>49526349</v>
      </c>
      <c r="E393" s="1099">
        <f>E382-E394</f>
        <v>59619384</v>
      </c>
      <c r="F393" s="1099"/>
      <c r="G393" s="1126">
        <f>C393+D393</f>
        <v>82180493</v>
      </c>
    </row>
    <row r="394" spans="1:7" ht="27.5" thickBot="1" x14ac:dyDescent="0.35">
      <c r="A394" s="1100" t="s">
        <v>422</v>
      </c>
      <c r="B394" s="1101"/>
      <c r="C394" s="1101"/>
      <c r="D394" s="1101"/>
      <c r="E394" s="1101"/>
      <c r="F394" s="1101"/>
      <c r="G394" s="1130">
        <f>SUM(B394:F394)</f>
        <v>0</v>
      </c>
    </row>
    <row r="395" spans="1:7" x14ac:dyDescent="0.3">
      <c r="A395" s="1106"/>
      <c r="B395" s="1106"/>
      <c r="C395" s="1106"/>
      <c r="D395" s="1106"/>
      <c r="E395" s="1106"/>
      <c r="F395" s="1106"/>
      <c r="G395" s="1106"/>
    </row>
    <row r="396" spans="1:7" ht="13.5" thickBot="1" x14ac:dyDescent="0.35">
      <c r="A396" s="1106"/>
      <c r="B396" s="1106"/>
      <c r="C396" s="1106"/>
      <c r="D396" s="1106"/>
      <c r="E396" s="1106"/>
      <c r="F396" s="1106"/>
      <c r="G396" s="1106"/>
    </row>
    <row r="397" spans="1:7" ht="18.75" customHeight="1" x14ac:dyDescent="0.3">
      <c r="A397" s="1836" t="s">
        <v>423</v>
      </c>
      <c r="B397" s="1837"/>
      <c r="C397" s="1837"/>
      <c r="D397" s="1837"/>
      <c r="E397" s="1837"/>
      <c r="F397" s="1837"/>
      <c r="G397" s="1838"/>
    </row>
    <row r="398" spans="1:7" ht="15" x14ac:dyDescent="0.3">
      <c r="A398" s="1070"/>
      <c r="B398" s="1829"/>
      <c r="C398" s="1829"/>
      <c r="D398" s="1071"/>
      <c r="E398" s="1071"/>
      <c r="F398" s="1071"/>
      <c r="G398" s="1072"/>
    </row>
    <row r="399" spans="1:7" ht="12.75" customHeight="1" x14ac:dyDescent="0.3">
      <c r="A399" s="1073" t="s">
        <v>405</v>
      </c>
      <c r="B399" s="1830" t="s">
        <v>1300</v>
      </c>
      <c r="C399" s="1830"/>
      <c r="D399" s="1830"/>
      <c r="E399" s="1830"/>
      <c r="F399" s="1830"/>
      <c r="G399" s="1831"/>
    </row>
    <row r="400" spans="1:7" ht="12.75" customHeight="1" x14ac:dyDescent="0.3">
      <c r="A400" s="1073" t="s">
        <v>406</v>
      </c>
      <c r="B400" s="1830" t="s">
        <v>1301</v>
      </c>
      <c r="C400" s="1830"/>
      <c r="D400" s="1830"/>
      <c r="E400" s="1830"/>
      <c r="F400" s="1830"/>
      <c r="G400" s="1831"/>
    </row>
    <row r="401" spans="1:7" ht="12.75" customHeight="1" x14ac:dyDescent="0.3">
      <c r="A401" s="1073" t="s">
        <v>725</v>
      </c>
      <c r="B401" s="1830" t="s">
        <v>1302</v>
      </c>
      <c r="C401" s="1830"/>
      <c r="D401" s="1830"/>
      <c r="E401" s="1830"/>
      <c r="F401" s="1830"/>
      <c r="G401" s="1831"/>
    </row>
    <row r="402" spans="1:7" ht="15.5" x14ac:dyDescent="0.3">
      <c r="A402" s="1073" t="s">
        <v>727</v>
      </c>
      <c r="B402" s="1832">
        <v>85459114</v>
      </c>
      <c r="C402" s="1832"/>
      <c r="D402" s="1074"/>
      <c r="E402" s="1075"/>
      <c r="F402" s="1075"/>
      <c r="G402" s="1076"/>
    </row>
    <row r="403" spans="1:7" ht="15.75" customHeight="1" x14ac:dyDescent="0.3">
      <c r="A403" s="1073" t="s">
        <v>707</v>
      </c>
      <c r="B403" s="1832" t="s">
        <v>374</v>
      </c>
      <c r="C403" s="1832"/>
      <c r="D403" s="1832"/>
      <c r="E403" s="1077"/>
      <c r="F403" s="1077"/>
      <c r="G403" s="1076"/>
    </row>
    <row r="404" spans="1:7" ht="15.5" x14ac:dyDescent="0.3">
      <c r="A404" s="1073" t="s">
        <v>407</v>
      </c>
      <c r="B404" s="1833">
        <v>1</v>
      </c>
      <c r="C404" s="1833"/>
      <c r="D404" s="1078"/>
      <c r="E404" s="1078"/>
      <c r="F404" s="1078"/>
      <c r="G404" s="1076"/>
    </row>
    <row r="405" spans="1:7" ht="15.5" x14ac:dyDescent="0.3">
      <c r="A405" s="1073" t="s">
        <v>408</v>
      </c>
      <c r="B405" s="1834">
        <v>43160</v>
      </c>
      <c r="C405" s="1835"/>
      <c r="D405" s="1079"/>
      <c r="E405" s="1079"/>
      <c r="F405" s="1079"/>
      <c r="G405" s="1076"/>
    </row>
    <row r="406" spans="1:7" ht="15.5" x14ac:dyDescent="0.3">
      <c r="A406" s="1073" t="s">
        <v>409</v>
      </c>
      <c r="B406" s="1834">
        <v>44255</v>
      </c>
      <c r="C406" s="1835"/>
      <c r="D406" s="1079"/>
      <c r="E406" s="1079"/>
      <c r="F406" s="1079"/>
      <c r="G406" s="1076"/>
    </row>
    <row r="407" spans="1:7" ht="13.5" thickBot="1" x14ac:dyDescent="0.35">
      <c r="A407" s="1080"/>
      <c r="B407" s="1081"/>
      <c r="C407" s="1081"/>
      <c r="D407" s="1081"/>
      <c r="E407" s="1081"/>
      <c r="F407" s="1081"/>
      <c r="G407" s="1082"/>
    </row>
    <row r="408" spans="1:7" ht="26" x14ac:dyDescent="0.3">
      <c r="A408" s="1083" t="s">
        <v>266</v>
      </c>
      <c r="B408" s="1084" t="s">
        <v>410</v>
      </c>
      <c r="C408" s="1085" t="s">
        <v>412</v>
      </c>
      <c r="D408" s="1085" t="s">
        <v>559</v>
      </c>
      <c r="E408" s="1085" t="s">
        <v>712</v>
      </c>
      <c r="F408" s="1085" t="s">
        <v>930</v>
      </c>
      <c r="G408" s="1086" t="s">
        <v>395</v>
      </c>
    </row>
    <row r="409" spans="1:7" x14ac:dyDescent="0.3">
      <c r="A409" s="1088" t="s">
        <v>413</v>
      </c>
      <c r="B409" s="1089"/>
      <c r="C409" s="1089">
        <v>85459114</v>
      </c>
      <c r="D409" s="1089"/>
      <c r="E409" s="1089">
        <v>106392554</v>
      </c>
      <c r="F409" s="1089">
        <v>47176167</v>
      </c>
      <c r="G409" s="1090">
        <f>SUM(C409:F409)</f>
        <v>239027835</v>
      </c>
    </row>
    <row r="410" spans="1:7" x14ac:dyDescent="0.3">
      <c r="A410" s="1091" t="s">
        <v>414</v>
      </c>
      <c r="B410" s="1092"/>
      <c r="C410" s="1092"/>
      <c r="D410" s="1092"/>
      <c r="E410" s="1092"/>
      <c r="F410" s="1092"/>
      <c r="G410" s="1090">
        <f t="shared" ref="G410:G424" si="9">SUM(D410:F410)</f>
        <v>0</v>
      </c>
    </row>
    <row r="411" spans="1:7" x14ac:dyDescent="0.3">
      <c r="A411" s="1093" t="s">
        <v>415</v>
      </c>
      <c r="B411" s="1094"/>
      <c r="C411" s="1094">
        <v>85459114</v>
      </c>
      <c r="D411" s="1094"/>
      <c r="E411" s="1094"/>
      <c r="F411" s="1094"/>
      <c r="G411" s="1090">
        <f t="shared" si="9"/>
        <v>0</v>
      </c>
    </row>
    <row r="412" spans="1:7" x14ac:dyDescent="0.3">
      <c r="A412" s="1093"/>
      <c r="B412" s="1094"/>
      <c r="C412" s="1094"/>
      <c r="D412" s="1094"/>
      <c r="E412" s="1094"/>
      <c r="F412" s="1094"/>
      <c r="G412" s="1090">
        <f t="shared" si="9"/>
        <v>0</v>
      </c>
    </row>
    <row r="413" spans="1:7" x14ac:dyDescent="0.3">
      <c r="A413" s="1088" t="s">
        <v>416</v>
      </c>
      <c r="B413" s="1095">
        <f>SUM(B414:B422)</f>
        <v>0</v>
      </c>
      <c r="C413" s="1095">
        <f>SUM(C414:C422)</f>
        <v>25787450</v>
      </c>
      <c r="D413" s="1095">
        <f t="shared" ref="D413:F413" si="10">SUM(D414:D422)</f>
        <v>47586858</v>
      </c>
      <c r="E413" s="1095">
        <f t="shared" si="10"/>
        <v>118476640</v>
      </c>
      <c r="F413" s="1095">
        <f t="shared" si="10"/>
        <v>47176167</v>
      </c>
      <c r="G413" s="1090">
        <f>SUM(C413:F413)</f>
        <v>239027115</v>
      </c>
    </row>
    <row r="414" spans="1:7" x14ac:dyDescent="0.3">
      <c r="A414" s="1091" t="s">
        <v>414</v>
      </c>
      <c r="B414" s="1092"/>
      <c r="C414" s="1092"/>
      <c r="D414" s="1092"/>
      <c r="E414" s="1092"/>
      <c r="F414" s="1092"/>
      <c r="G414" s="1090">
        <f t="shared" si="9"/>
        <v>0</v>
      </c>
    </row>
    <row r="415" spans="1:7" x14ac:dyDescent="0.3">
      <c r="A415" s="1096" t="s">
        <v>417</v>
      </c>
      <c r="B415" s="1097"/>
      <c r="C415" s="1097">
        <v>19675157</v>
      </c>
      <c r="D415" s="1097">
        <v>30106160</v>
      </c>
      <c r="E415" s="1097">
        <v>29654507</v>
      </c>
      <c r="F415" s="1097">
        <v>4794680</v>
      </c>
      <c r="G415" s="1090">
        <f>SUM(C415:F415)</f>
        <v>84230504</v>
      </c>
    </row>
    <row r="416" spans="1:7" ht="26" x14ac:dyDescent="0.3">
      <c r="A416" s="1096" t="s">
        <v>205</v>
      </c>
      <c r="B416" s="1097"/>
      <c r="C416" s="1097">
        <v>5312293</v>
      </c>
      <c r="D416" s="1097">
        <v>4919723</v>
      </c>
      <c r="E416" s="1097">
        <v>3942072</v>
      </c>
      <c r="F416" s="1097">
        <v>937454</v>
      </c>
      <c r="G416" s="1090">
        <f>SUM(C416:F416)</f>
        <v>15111542</v>
      </c>
    </row>
    <row r="417" spans="1:7" x14ac:dyDescent="0.3">
      <c r="A417" s="1096" t="s">
        <v>418</v>
      </c>
      <c r="B417" s="1097"/>
      <c r="C417" s="1097"/>
      <c r="D417" s="1097">
        <v>12560975</v>
      </c>
      <c r="E417" s="1097">
        <v>59416994</v>
      </c>
      <c r="F417" s="1097">
        <v>41444033</v>
      </c>
      <c r="G417" s="1090">
        <f t="shared" si="9"/>
        <v>113422002</v>
      </c>
    </row>
    <row r="418" spans="1:7" x14ac:dyDescent="0.3">
      <c r="A418" s="1096" t="s">
        <v>419</v>
      </c>
      <c r="B418" s="1097"/>
      <c r="C418" s="1097">
        <v>800000</v>
      </c>
      <c r="D418" s="1097"/>
      <c r="E418" s="1097"/>
      <c r="F418" s="1097"/>
      <c r="G418" s="1090">
        <f t="shared" si="9"/>
        <v>0</v>
      </c>
    </row>
    <row r="419" spans="1:7" x14ac:dyDescent="0.3">
      <c r="A419" s="1093" t="s">
        <v>414</v>
      </c>
      <c r="B419" s="1097"/>
      <c r="C419" s="1097"/>
      <c r="D419" s="1097"/>
      <c r="E419" s="1097"/>
      <c r="F419" s="1097"/>
      <c r="G419" s="1090">
        <f t="shared" si="9"/>
        <v>0</v>
      </c>
    </row>
    <row r="420" spans="1:7" x14ac:dyDescent="0.3">
      <c r="A420" s="1093" t="s">
        <v>728</v>
      </c>
      <c r="B420" s="1097"/>
      <c r="C420" s="1097"/>
      <c r="D420" s="1097"/>
      <c r="E420" s="1097"/>
      <c r="F420" s="1097"/>
      <c r="G420" s="1090">
        <f t="shared" si="9"/>
        <v>0</v>
      </c>
    </row>
    <row r="421" spans="1:7" x14ac:dyDescent="0.3">
      <c r="A421" s="1096" t="s">
        <v>420</v>
      </c>
      <c r="B421" s="1097"/>
      <c r="C421" s="1097"/>
      <c r="D421" s="1097"/>
      <c r="E421" s="1097">
        <v>25463067</v>
      </c>
      <c r="F421" s="1097"/>
      <c r="G421" s="1090">
        <f t="shared" si="9"/>
        <v>25463067</v>
      </c>
    </row>
    <row r="422" spans="1:7" x14ac:dyDescent="0.3">
      <c r="A422" s="1096" t="s">
        <v>234</v>
      </c>
      <c r="B422" s="1097"/>
      <c r="C422" s="1097"/>
      <c r="D422" s="1097"/>
      <c r="E422" s="1097"/>
      <c r="F422" s="1097"/>
      <c r="G422" s="1090">
        <f t="shared" si="9"/>
        <v>0</v>
      </c>
    </row>
    <row r="423" spans="1:7" ht="13.5" x14ac:dyDescent="0.3">
      <c r="A423" s="1098" t="s">
        <v>421</v>
      </c>
      <c r="B423" s="1099"/>
      <c r="C423" s="1099">
        <v>25787450</v>
      </c>
      <c r="D423" s="1099">
        <v>47586858</v>
      </c>
      <c r="E423" s="1099">
        <v>118476640</v>
      </c>
      <c r="F423" s="1099">
        <v>47176167</v>
      </c>
      <c r="G423" s="1090">
        <f>SUM(C423:F423)</f>
        <v>239027115</v>
      </c>
    </row>
    <row r="424" spans="1:7" ht="27.5" thickBot="1" x14ac:dyDescent="0.35">
      <c r="A424" s="1100" t="s">
        <v>422</v>
      </c>
      <c r="B424" s="1101">
        <v>0</v>
      </c>
      <c r="C424" s="1101">
        <v>0</v>
      </c>
      <c r="D424" s="1101"/>
      <c r="E424" s="1101"/>
      <c r="F424" s="1101"/>
      <c r="G424" s="1102">
        <f t="shared" si="9"/>
        <v>0</v>
      </c>
    </row>
    <row r="425" spans="1:7" ht="13.5" thickBot="1" x14ac:dyDescent="0.35">
      <c r="A425" s="1106"/>
      <c r="B425" s="1106"/>
      <c r="C425" s="1106"/>
      <c r="D425" s="1106"/>
      <c r="E425" s="1106"/>
      <c r="F425" s="1106"/>
      <c r="G425" s="1106"/>
    </row>
    <row r="426" spans="1:7" ht="18.75" customHeight="1" x14ac:dyDescent="0.3">
      <c r="A426" s="1836" t="s">
        <v>423</v>
      </c>
      <c r="B426" s="1837"/>
      <c r="C426" s="1837"/>
      <c r="D426" s="1837"/>
      <c r="E426" s="1837"/>
      <c r="F426" s="1837"/>
      <c r="G426" s="1838"/>
    </row>
    <row r="427" spans="1:7" ht="15" x14ac:dyDescent="0.3">
      <c r="A427" s="1070"/>
      <c r="B427" s="1829"/>
      <c r="C427" s="1829"/>
      <c r="D427" s="1071"/>
      <c r="E427" s="1071"/>
      <c r="F427" s="1071"/>
      <c r="G427" s="1072"/>
    </row>
    <row r="428" spans="1:7" ht="18.75" customHeight="1" x14ac:dyDescent="0.3">
      <c r="A428" s="1073" t="s">
        <v>405</v>
      </c>
      <c r="B428" s="1830" t="s">
        <v>1303</v>
      </c>
      <c r="C428" s="1830"/>
      <c r="D428" s="1830"/>
      <c r="E428" s="1830"/>
      <c r="F428" s="1830"/>
      <c r="G428" s="1831"/>
    </row>
    <row r="429" spans="1:7" ht="12.75" customHeight="1" x14ac:dyDescent="0.3">
      <c r="A429" s="1073" t="s">
        <v>406</v>
      </c>
      <c r="B429" s="1830" t="s">
        <v>931</v>
      </c>
      <c r="C429" s="1830"/>
      <c r="D429" s="1830"/>
      <c r="E429" s="1830"/>
      <c r="F429" s="1830"/>
      <c r="G429" s="1831"/>
    </row>
    <row r="430" spans="1:7" ht="12.75" customHeight="1" x14ac:dyDescent="0.3">
      <c r="A430" s="1073" t="s">
        <v>725</v>
      </c>
      <c r="B430" s="1830" t="s">
        <v>753</v>
      </c>
      <c r="C430" s="1830"/>
      <c r="D430" s="1830"/>
      <c r="E430" s="1830"/>
      <c r="F430" s="1830"/>
      <c r="G430" s="1831"/>
    </row>
    <row r="431" spans="1:7" ht="15.5" x14ac:dyDescent="0.3">
      <c r="A431" s="1073" t="s">
        <v>727</v>
      </c>
      <c r="B431" s="1832">
        <v>430000000</v>
      </c>
      <c r="C431" s="1832"/>
      <c r="D431" s="1074"/>
      <c r="E431" s="1075"/>
      <c r="F431" s="1075"/>
      <c r="G431" s="1076"/>
    </row>
    <row r="432" spans="1:7" ht="15.75" customHeight="1" x14ac:dyDescent="0.3">
      <c r="A432" s="1073" t="s">
        <v>707</v>
      </c>
      <c r="B432" s="1832" t="s">
        <v>374</v>
      </c>
      <c r="C432" s="1832"/>
      <c r="D432" s="1832"/>
      <c r="E432" s="1077"/>
      <c r="F432" s="1077"/>
      <c r="G432" s="1076"/>
    </row>
    <row r="433" spans="1:8" ht="15.5" x14ac:dyDescent="0.3">
      <c r="A433" s="1073" t="s">
        <v>407</v>
      </c>
      <c r="B433" s="1833">
        <v>1</v>
      </c>
      <c r="C433" s="1833"/>
      <c r="D433" s="1078"/>
      <c r="E433" s="1078"/>
      <c r="F433" s="1078"/>
      <c r="G433" s="1076"/>
    </row>
    <row r="434" spans="1:8" ht="15.75" customHeight="1" x14ac:dyDescent="0.3">
      <c r="A434" s="1073" t="s">
        <v>408</v>
      </c>
      <c r="B434" s="1834" t="s">
        <v>1304</v>
      </c>
      <c r="C434" s="1835"/>
      <c r="D434" s="1079"/>
      <c r="E434" s="1079"/>
      <c r="F434" s="1079"/>
      <c r="G434" s="1076"/>
    </row>
    <row r="435" spans="1:8" ht="15.5" x14ac:dyDescent="0.3">
      <c r="A435" s="1073" t="s">
        <v>409</v>
      </c>
      <c r="B435" s="1834">
        <v>43769</v>
      </c>
      <c r="C435" s="1835"/>
      <c r="D435" s="1079"/>
      <c r="E435" s="1079"/>
      <c r="F435" s="1079"/>
      <c r="G435" s="1076"/>
    </row>
    <row r="436" spans="1:8" ht="13.5" thickBot="1" x14ac:dyDescent="0.35">
      <c r="A436" s="1080"/>
      <c r="B436" s="1081"/>
      <c r="C436" s="1081"/>
      <c r="D436" s="1081"/>
      <c r="E436" s="1081"/>
      <c r="F436" s="1081"/>
      <c r="G436" s="1082"/>
    </row>
    <row r="437" spans="1:8" ht="26" x14ac:dyDescent="0.3">
      <c r="A437" s="1083" t="s">
        <v>266</v>
      </c>
      <c r="B437" s="1084" t="s">
        <v>410</v>
      </c>
      <c r="C437" s="1085" t="s">
        <v>411</v>
      </c>
      <c r="D437" s="1085" t="s">
        <v>412</v>
      </c>
      <c r="E437" s="1085" t="s">
        <v>559</v>
      </c>
      <c r="F437" s="1085" t="s">
        <v>712</v>
      </c>
      <c r="G437" s="1086" t="s">
        <v>395</v>
      </c>
    </row>
    <row r="438" spans="1:8" x14ac:dyDescent="0.3">
      <c r="A438" s="1088" t="s">
        <v>413</v>
      </c>
      <c r="B438" s="1089"/>
      <c r="C438" s="1089"/>
      <c r="D438" s="1089">
        <v>430000000</v>
      </c>
      <c r="E438" s="1089"/>
      <c r="F438" s="1089"/>
      <c r="G438" s="1090">
        <f>SUM(C438:F438)</f>
        <v>430000000</v>
      </c>
    </row>
    <row r="439" spans="1:8" x14ac:dyDescent="0.3">
      <c r="A439" s="1091" t="s">
        <v>414</v>
      </c>
      <c r="B439" s="1092"/>
      <c r="C439" s="1092"/>
      <c r="D439" s="1092"/>
      <c r="E439" s="1092"/>
      <c r="F439" s="1092"/>
      <c r="G439" s="1112"/>
    </row>
    <row r="440" spans="1:8" x14ac:dyDescent="0.3">
      <c r="A440" s="1093" t="s">
        <v>415</v>
      </c>
      <c r="B440" s="1094"/>
      <c r="C440" s="1094"/>
      <c r="D440" s="1094">
        <v>430000000</v>
      </c>
      <c r="E440" s="1094"/>
      <c r="F440" s="1094"/>
      <c r="G440" s="1114">
        <f>SUM(C440:F440)</f>
        <v>430000000</v>
      </c>
      <c r="H440" s="1128"/>
    </row>
    <row r="441" spans="1:8" x14ac:dyDescent="0.3">
      <c r="A441" s="1093"/>
      <c r="B441" s="1094"/>
      <c r="C441" s="1094"/>
      <c r="D441" s="1094"/>
      <c r="E441" s="1094"/>
      <c r="F441" s="1094"/>
      <c r="G441" s="1114"/>
      <c r="H441" s="1125"/>
    </row>
    <row r="442" spans="1:8" x14ac:dyDescent="0.3">
      <c r="A442" s="1088" t="s">
        <v>416</v>
      </c>
      <c r="B442" s="1095"/>
      <c r="C442" s="1095">
        <f>SUM(C443:C452)</f>
        <v>5740400</v>
      </c>
      <c r="D442" s="1095">
        <f>SUM(D444:D447)</f>
        <v>10062995</v>
      </c>
      <c r="E442" s="1095">
        <f>SUM(E443:E452)</f>
        <v>104367701</v>
      </c>
      <c r="F442" s="1095">
        <f>SUM(F443:F452)</f>
        <v>282431906</v>
      </c>
      <c r="G442" s="1115">
        <f>SUM(B442:F442)</f>
        <v>402603002</v>
      </c>
    </row>
    <row r="443" spans="1:8" x14ac:dyDescent="0.3">
      <c r="A443" s="1091" t="s">
        <v>414</v>
      </c>
      <c r="B443" s="1092"/>
      <c r="C443" s="1092"/>
      <c r="D443" s="1092"/>
      <c r="E443" s="1092"/>
      <c r="F443" s="1092"/>
      <c r="G443" s="1112"/>
    </row>
    <row r="444" spans="1:8" x14ac:dyDescent="0.3">
      <c r="A444" s="1096" t="s">
        <v>417</v>
      </c>
      <c r="B444" s="1097"/>
      <c r="C444" s="1097">
        <v>0</v>
      </c>
      <c r="D444" s="1097">
        <v>0</v>
      </c>
      <c r="E444" s="1097">
        <v>0</v>
      </c>
      <c r="F444" s="1097">
        <v>0</v>
      </c>
      <c r="G444" s="1114">
        <f>SUM(C444:F444)</f>
        <v>0</v>
      </c>
    </row>
    <row r="445" spans="1:8" ht="26" x14ac:dyDescent="0.3">
      <c r="A445" s="1096" t="s">
        <v>205</v>
      </c>
      <c r="B445" s="1097"/>
      <c r="C445" s="1097">
        <v>0</v>
      </c>
      <c r="D445" s="1097">
        <v>0</v>
      </c>
      <c r="E445" s="1097">
        <v>0</v>
      </c>
      <c r="F445" s="1097"/>
      <c r="G445" s="1114">
        <f>SUM(D445:F445)</f>
        <v>0</v>
      </c>
    </row>
    <row r="446" spans="1:8" x14ac:dyDescent="0.3">
      <c r="A446" s="1096" t="s">
        <v>418</v>
      </c>
      <c r="B446" s="1097"/>
      <c r="C446" s="1097"/>
      <c r="D446" s="1097"/>
      <c r="E446" s="1097">
        <v>17214161</v>
      </c>
      <c r="F446" s="1097">
        <v>20243271</v>
      </c>
      <c r="G446" s="1114">
        <f>SUM(B446:F446)</f>
        <v>37457432</v>
      </c>
      <c r="H446" s="1135"/>
    </row>
    <row r="447" spans="1:8" x14ac:dyDescent="0.3">
      <c r="A447" s="1096" t="s">
        <v>419</v>
      </c>
      <c r="B447" s="1097"/>
      <c r="C447" s="1097">
        <v>5740400</v>
      </c>
      <c r="D447" s="1097">
        <v>10062995</v>
      </c>
      <c r="E447" s="1097"/>
      <c r="F447" s="1097">
        <v>262188635</v>
      </c>
      <c r="G447" s="1114">
        <f>SUM(C447:F447)</f>
        <v>277992030</v>
      </c>
    </row>
    <row r="448" spans="1:8" x14ac:dyDescent="0.3">
      <c r="A448" s="1093" t="s">
        <v>414</v>
      </c>
      <c r="B448" s="1097"/>
      <c r="C448" s="1097"/>
      <c r="D448" s="1097"/>
      <c r="E448" s="1097"/>
      <c r="F448" s="1097"/>
      <c r="G448" s="1114"/>
    </row>
    <row r="449" spans="1:7" x14ac:dyDescent="0.3">
      <c r="A449" s="1093" t="s">
        <v>728</v>
      </c>
      <c r="B449" s="1097"/>
      <c r="C449" s="1097"/>
      <c r="D449" s="1097"/>
      <c r="E449" s="1097"/>
      <c r="F449" s="1097"/>
      <c r="G449" s="1114">
        <v>0</v>
      </c>
    </row>
    <row r="450" spans="1:7" x14ac:dyDescent="0.3">
      <c r="A450" s="1093" t="s">
        <v>749</v>
      </c>
      <c r="B450" s="1097"/>
      <c r="C450" s="1097"/>
      <c r="D450" s="1097"/>
      <c r="E450" s="1097"/>
      <c r="F450" s="1097">
        <v>0</v>
      </c>
      <c r="G450" s="1114">
        <v>0</v>
      </c>
    </row>
    <row r="451" spans="1:7" x14ac:dyDescent="0.3">
      <c r="A451" s="1096" t="s">
        <v>420</v>
      </c>
      <c r="B451" s="1097"/>
      <c r="C451" s="1097"/>
      <c r="D451" s="1097"/>
      <c r="E451" s="1097">
        <v>87153540</v>
      </c>
      <c r="F451" s="1097"/>
      <c r="G451" s="1114">
        <f>SUM(E451:F451)</f>
        <v>87153540</v>
      </c>
    </row>
    <row r="452" spans="1:7" x14ac:dyDescent="0.3">
      <c r="A452" s="1096" t="s">
        <v>234</v>
      </c>
      <c r="B452" s="1097"/>
      <c r="C452" s="1097"/>
      <c r="D452" s="1097"/>
      <c r="E452" s="1097"/>
      <c r="F452" s="1097"/>
      <c r="G452" s="1114">
        <v>0</v>
      </c>
    </row>
    <row r="453" spans="1:7" ht="13.5" x14ac:dyDescent="0.3">
      <c r="A453" s="1098" t="s">
        <v>421</v>
      </c>
      <c r="B453" s="1099"/>
      <c r="C453" s="1099">
        <f>C442</f>
        <v>5740400</v>
      </c>
      <c r="D453" s="1099">
        <f t="shared" ref="D453" si="11">D442</f>
        <v>10062995</v>
      </c>
      <c r="E453" s="1099">
        <f>E442-E454</f>
        <v>104367701</v>
      </c>
      <c r="F453" s="1099">
        <f>F442-F454</f>
        <v>282431906</v>
      </c>
      <c r="G453" s="1099">
        <f>SUM(B453:F453)</f>
        <v>402603002</v>
      </c>
    </row>
    <row r="454" spans="1:7" ht="27.5" thickBot="1" x14ac:dyDescent="0.35">
      <c r="A454" s="1100" t="s">
        <v>422</v>
      </c>
      <c r="B454" s="1101">
        <v>0</v>
      </c>
      <c r="C454" s="1101">
        <v>0</v>
      </c>
      <c r="D454" s="1101"/>
      <c r="E454" s="1101"/>
      <c r="F454" s="1101"/>
      <c r="G454" s="1101">
        <f>SUM(B454:F454)</f>
        <v>0</v>
      </c>
    </row>
    <row r="455" spans="1:7" x14ac:dyDescent="0.3">
      <c r="A455" s="1106"/>
      <c r="B455" s="1106"/>
      <c r="C455" s="1106"/>
      <c r="D455" s="1106"/>
      <c r="E455" s="1106"/>
      <c r="F455" s="1106"/>
      <c r="G455" s="1106"/>
    </row>
    <row r="456" spans="1:7" ht="13.5" thickBot="1" x14ac:dyDescent="0.35">
      <c r="A456" s="1106"/>
      <c r="B456" s="1106"/>
      <c r="C456" s="1106"/>
      <c r="D456" s="1106"/>
      <c r="E456" s="1106"/>
      <c r="F456" s="1106"/>
      <c r="G456" s="1106"/>
    </row>
    <row r="457" spans="1:7" ht="18.75" customHeight="1" x14ac:dyDescent="0.3">
      <c r="A457" s="1836" t="s">
        <v>423</v>
      </c>
      <c r="B457" s="1837"/>
      <c r="C457" s="1837"/>
      <c r="D457" s="1837"/>
      <c r="E457" s="1837"/>
      <c r="F457" s="1837"/>
      <c r="G457" s="1838"/>
    </row>
    <row r="458" spans="1:7" ht="15" x14ac:dyDescent="0.3">
      <c r="A458" s="1070"/>
      <c r="B458" s="1829"/>
      <c r="C458" s="1829"/>
      <c r="D458" s="1071"/>
      <c r="E458" s="1071"/>
      <c r="F458" s="1071"/>
      <c r="G458" s="1072"/>
    </row>
    <row r="459" spans="1:7" ht="18.75" customHeight="1" x14ac:dyDescent="0.3">
      <c r="A459" s="1073" t="s">
        <v>405</v>
      </c>
      <c r="B459" s="1830" t="s">
        <v>1305</v>
      </c>
      <c r="C459" s="1830"/>
      <c r="D459" s="1830"/>
      <c r="E459" s="1830"/>
      <c r="F459" s="1830"/>
      <c r="G459" s="1831"/>
    </row>
    <row r="460" spans="1:7" ht="12.75" customHeight="1" x14ac:dyDescent="0.3">
      <c r="A460" s="1073" t="s">
        <v>406</v>
      </c>
      <c r="B460" s="1830" t="s">
        <v>1306</v>
      </c>
      <c r="C460" s="1830"/>
      <c r="D460" s="1830"/>
      <c r="E460" s="1830"/>
      <c r="F460" s="1830"/>
      <c r="G460" s="1831"/>
    </row>
    <row r="461" spans="1:7" x14ac:dyDescent="0.3">
      <c r="A461" s="1073" t="s">
        <v>725</v>
      </c>
      <c r="B461" s="1842" t="s">
        <v>1001</v>
      </c>
      <c r="C461" s="1842"/>
      <c r="D461" s="1842"/>
      <c r="E461" s="1842"/>
      <c r="F461" s="1842"/>
      <c r="G461" s="1843"/>
    </row>
    <row r="462" spans="1:7" ht="15.5" x14ac:dyDescent="0.3">
      <c r="A462" s="1073" t="s">
        <v>727</v>
      </c>
      <c r="B462" s="1832">
        <v>44363980</v>
      </c>
      <c r="C462" s="1832"/>
      <c r="D462" s="1074"/>
      <c r="E462" s="1075"/>
      <c r="F462" s="1075"/>
      <c r="G462" s="1076"/>
    </row>
    <row r="463" spans="1:7" ht="15.75" customHeight="1" x14ac:dyDescent="0.3">
      <c r="A463" s="1073" t="s">
        <v>707</v>
      </c>
      <c r="B463" s="1832" t="s">
        <v>374</v>
      </c>
      <c r="C463" s="1832"/>
      <c r="D463" s="1832"/>
      <c r="E463" s="1077"/>
      <c r="F463" s="1077"/>
      <c r="G463" s="1076"/>
    </row>
    <row r="464" spans="1:7" ht="15.5" x14ac:dyDescent="0.3">
      <c r="A464" s="1073" t="s">
        <v>407</v>
      </c>
      <c r="B464" s="1833">
        <v>1</v>
      </c>
      <c r="C464" s="1833"/>
      <c r="D464" s="1078"/>
      <c r="E464" s="1078"/>
      <c r="F464" s="1078"/>
      <c r="G464" s="1076"/>
    </row>
    <row r="465" spans="1:7" ht="15.75" customHeight="1" x14ac:dyDescent="0.3">
      <c r="A465" s="1073" t="s">
        <v>408</v>
      </c>
      <c r="B465" s="1834"/>
      <c r="C465" s="1835"/>
      <c r="D465" s="1079"/>
      <c r="E465" s="1079"/>
      <c r="F465" s="1079"/>
      <c r="G465" s="1076"/>
    </row>
    <row r="466" spans="1:7" ht="15.5" x14ac:dyDescent="0.3">
      <c r="A466" s="1073" t="s">
        <v>409</v>
      </c>
      <c r="B466" s="1834"/>
      <c r="C466" s="1835"/>
      <c r="D466" s="1079"/>
      <c r="E466" s="1079"/>
      <c r="F466" s="1079"/>
      <c r="G466" s="1076"/>
    </row>
    <row r="467" spans="1:7" ht="13.5" thickBot="1" x14ac:dyDescent="0.35">
      <c r="A467" s="1080"/>
      <c r="B467" s="1081"/>
      <c r="C467" s="1081"/>
      <c r="D467" s="1081"/>
      <c r="E467" s="1081"/>
      <c r="F467" s="1081"/>
      <c r="G467" s="1082"/>
    </row>
    <row r="468" spans="1:7" ht="26" x14ac:dyDescent="0.3">
      <c r="A468" s="1083" t="s">
        <v>266</v>
      </c>
      <c r="B468" s="1084" t="s">
        <v>410</v>
      </c>
      <c r="C468" s="1085" t="s">
        <v>412</v>
      </c>
      <c r="D468" s="1085" t="s">
        <v>559</v>
      </c>
      <c r="E468" s="1085" t="s">
        <v>712</v>
      </c>
      <c r="F468" s="1084" t="s">
        <v>1307</v>
      </c>
      <c r="G468" s="1086" t="s">
        <v>395</v>
      </c>
    </row>
    <row r="469" spans="1:7" x14ac:dyDescent="0.3">
      <c r="A469" s="1088" t="s">
        <v>413</v>
      </c>
      <c r="B469" s="1089"/>
      <c r="C469" s="1089">
        <v>44363980</v>
      </c>
      <c r="D469" s="1089"/>
      <c r="E469" s="1089"/>
      <c r="F469" s="1089"/>
      <c r="G469" s="1090">
        <v>44363980</v>
      </c>
    </row>
    <row r="470" spans="1:7" x14ac:dyDescent="0.3">
      <c r="A470" s="1091" t="s">
        <v>414</v>
      </c>
      <c r="B470" s="1092"/>
      <c r="C470" s="1092"/>
      <c r="D470" s="1092"/>
      <c r="E470" s="1092"/>
      <c r="F470" s="1092"/>
      <c r="G470" s="1090">
        <f t="shared" ref="G470" si="12">SUM(D470:F470)</f>
        <v>0</v>
      </c>
    </row>
    <row r="471" spans="1:7" x14ac:dyDescent="0.3">
      <c r="A471" s="1093" t="s">
        <v>415</v>
      </c>
      <c r="B471" s="1094"/>
      <c r="C471" s="1094">
        <v>44363980</v>
      </c>
      <c r="D471" s="1094"/>
      <c r="E471" s="1094"/>
      <c r="F471" s="1094"/>
      <c r="G471" s="1090">
        <v>44363980</v>
      </c>
    </row>
    <row r="472" spans="1:7" x14ac:dyDescent="0.3">
      <c r="A472" s="1093"/>
      <c r="B472" s="1094"/>
      <c r="C472" s="1094"/>
      <c r="D472" s="1094"/>
      <c r="E472" s="1094"/>
      <c r="F472" s="1094"/>
      <c r="G472" s="1114"/>
    </row>
    <row r="473" spans="1:7" x14ac:dyDescent="0.3">
      <c r="A473" s="1088" t="s">
        <v>416</v>
      </c>
      <c r="B473" s="1095">
        <f>SUM(B474:B482)</f>
        <v>0</v>
      </c>
      <c r="C473" s="1095">
        <f>SUM(C474:C482)</f>
        <v>1584452</v>
      </c>
      <c r="D473" s="1095">
        <f>SUM(D474:D482)</f>
        <v>3215584</v>
      </c>
      <c r="E473" s="1095">
        <f>SUM(E474:E482)</f>
        <v>39563944</v>
      </c>
      <c r="F473" s="1095"/>
      <c r="G473" s="1115">
        <f>SUM(B473:F473)</f>
        <v>44363980</v>
      </c>
    </row>
    <row r="474" spans="1:7" x14ac:dyDescent="0.3">
      <c r="A474" s="1091" t="s">
        <v>414</v>
      </c>
      <c r="B474" s="1092"/>
      <c r="C474" s="1092"/>
      <c r="D474" s="1092"/>
      <c r="E474" s="1092"/>
      <c r="F474" s="1092"/>
      <c r="G474" s="1112"/>
    </row>
    <row r="475" spans="1:7" x14ac:dyDescent="0.3">
      <c r="A475" s="1096" t="s">
        <v>417</v>
      </c>
      <c r="B475" s="1097"/>
      <c r="C475" s="1097">
        <v>0</v>
      </c>
      <c r="D475" s="1097"/>
      <c r="E475" s="1097">
        <v>2500000</v>
      </c>
      <c r="F475" s="1097"/>
      <c r="G475" s="1114">
        <v>0</v>
      </c>
    </row>
    <row r="476" spans="1:7" ht="26" x14ac:dyDescent="0.3">
      <c r="A476" s="1096" t="s">
        <v>205</v>
      </c>
      <c r="B476" s="1097"/>
      <c r="C476" s="1097">
        <v>0</v>
      </c>
      <c r="D476" s="1097"/>
      <c r="E476" s="1097">
        <v>495000</v>
      </c>
      <c r="F476" s="1097"/>
      <c r="G476" s="1114">
        <v>0</v>
      </c>
    </row>
    <row r="477" spans="1:7" x14ac:dyDescent="0.3">
      <c r="A477" s="1096" t="s">
        <v>418</v>
      </c>
      <c r="B477" s="1097"/>
      <c r="C477" s="1097">
        <v>1584452</v>
      </c>
      <c r="D477" s="1097">
        <v>3215584</v>
      </c>
      <c r="E477" s="1097">
        <v>36568944</v>
      </c>
      <c r="F477" s="1097"/>
      <c r="G477" s="1114">
        <f>SUM(B477:F477)</f>
        <v>41368980</v>
      </c>
    </row>
    <row r="478" spans="1:7" x14ac:dyDescent="0.3">
      <c r="A478" s="1096" t="s">
        <v>419</v>
      </c>
      <c r="B478" s="1097"/>
      <c r="C478" s="1097"/>
      <c r="D478" s="1097"/>
      <c r="E478" s="1097"/>
      <c r="F478" s="1097"/>
      <c r="G478" s="1114">
        <f>SUM(D478:F478)</f>
        <v>0</v>
      </c>
    </row>
    <row r="479" spans="1:7" x14ac:dyDescent="0.3">
      <c r="A479" s="1093" t="s">
        <v>414</v>
      </c>
      <c r="B479" s="1097"/>
      <c r="C479" s="1097"/>
      <c r="D479" s="1097"/>
      <c r="E479" s="1097"/>
      <c r="F479" s="1097"/>
      <c r="G479" s="1114"/>
    </row>
    <row r="480" spans="1:7" x14ac:dyDescent="0.3">
      <c r="A480" s="1093" t="s">
        <v>728</v>
      </c>
      <c r="B480" s="1097"/>
      <c r="C480" s="1097"/>
      <c r="D480" s="1097"/>
      <c r="E480" s="1097"/>
      <c r="F480" s="1097"/>
      <c r="G480" s="1114"/>
    </row>
    <row r="481" spans="1:8" x14ac:dyDescent="0.3">
      <c r="A481" s="1096" t="s">
        <v>420</v>
      </c>
      <c r="B481" s="1097"/>
      <c r="C481" s="1097"/>
      <c r="D481" s="1097"/>
      <c r="E481" s="1097"/>
      <c r="F481" s="1097"/>
      <c r="G481" s="1114">
        <v>0</v>
      </c>
    </row>
    <row r="482" spans="1:8" x14ac:dyDescent="0.3">
      <c r="A482" s="1096" t="s">
        <v>234</v>
      </c>
      <c r="B482" s="1097"/>
      <c r="C482" s="1097"/>
      <c r="D482" s="1097"/>
      <c r="E482" s="1097"/>
      <c r="F482" s="1097"/>
      <c r="G482" s="1114">
        <v>0</v>
      </c>
    </row>
    <row r="483" spans="1:8" ht="13.5" x14ac:dyDescent="0.3">
      <c r="A483" s="1098" t="s">
        <v>421</v>
      </c>
      <c r="B483" s="1099"/>
      <c r="C483" s="1099">
        <v>1584452</v>
      </c>
      <c r="D483" s="1099">
        <f>D473-D484</f>
        <v>3215584</v>
      </c>
      <c r="E483" s="1099">
        <f>E473-E484</f>
        <v>39563944</v>
      </c>
      <c r="F483" s="1099"/>
      <c r="G483" s="1126">
        <f>SUM(B483:F483)</f>
        <v>44363980</v>
      </c>
      <c r="H483" s="1125"/>
    </row>
    <row r="484" spans="1:8" ht="27.5" thickBot="1" x14ac:dyDescent="0.35">
      <c r="A484" s="1100" t="s">
        <v>422</v>
      </c>
      <c r="B484" s="1101"/>
      <c r="C484" s="1101">
        <v>0</v>
      </c>
      <c r="D484" s="1101"/>
      <c r="E484" s="1101"/>
      <c r="F484" s="1101"/>
      <c r="G484" s="1130">
        <f>SUM(B484:F484)</f>
        <v>0</v>
      </c>
      <c r="H484" s="1125"/>
    </row>
  </sheetData>
  <mergeCells count="164">
    <mergeCell ref="A366:G366"/>
    <mergeCell ref="B367:C367"/>
    <mergeCell ref="B368:G368"/>
    <mergeCell ref="B466:C466"/>
    <mergeCell ref="A457:G457"/>
    <mergeCell ref="B458:C458"/>
    <mergeCell ref="B459:G459"/>
    <mergeCell ref="B460:G460"/>
    <mergeCell ref="B461:G461"/>
    <mergeCell ref="B462:C462"/>
    <mergeCell ref="B463:D463"/>
    <mergeCell ref="B464:C464"/>
    <mergeCell ref="B465:C465"/>
    <mergeCell ref="B370:G370"/>
    <mergeCell ref="B373:C373"/>
    <mergeCell ref="B375:C375"/>
    <mergeCell ref="B369:G369"/>
    <mergeCell ref="B371:C371"/>
    <mergeCell ref="B372:D372"/>
    <mergeCell ref="B374:C374"/>
    <mergeCell ref="B400:G400"/>
    <mergeCell ref="B401:G401"/>
    <mergeCell ref="B405:C405"/>
    <mergeCell ref="A397:G397"/>
    <mergeCell ref="A275:G275"/>
    <mergeCell ref="B276:C276"/>
    <mergeCell ref="B277:G277"/>
    <mergeCell ref="B280:C280"/>
    <mergeCell ref="B281:D281"/>
    <mergeCell ref="B282:C282"/>
    <mergeCell ref="A306:G306"/>
    <mergeCell ref="B307:C307"/>
    <mergeCell ref="B308:G308"/>
    <mergeCell ref="B283:C283"/>
    <mergeCell ref="B284:C284"/>
    <mergeCell ref="B278:G278"/>
    <mergeCell ref="B279:G279"/>
    <mergeCell ref="B34:G34"/>
    <mergeCell ref="B35:G35"/>
    <mergeCell ref="B68:C68"/>
    <mergeCell ref="B69:C69"/>
    <mergeCell ref="B70:C70"/>
    <mergeCell ref="B97:G97"/>
    <mergeCell ref="B98:G98"/>
    <mergeCell ref="B99:C99"/>
    <mergeCell ref="B36:G36"/>
    <mergeCell ref="A1:G1"/>
    <mergeCell ref="B3:G3"/>
    <mergeCell ref="B4:G4"/>
    <mergeCell ref="B5:G5"/>
    <mergeCell ref="B6:C6"/>
    <mergeCell ref="B2:C2"/>
    <mergeCell ref="B7:D7"/>
    <mergeCell ref="B65:G65"/>
    <mergeCell ref="B67:D67"/>
    <mergeCell ref="B37:D37"/>
    <mergeCell ref="A61:G61"/>
    <mergeCell ref="B62:C62"/>
    <mergeCell ref="B63:G63"/>
    <mergeCell ref="B64:G64"/>
    <mergeCell ref="B66:C66"/>
    <mergeCell ref="B39:C39"/>
    <mergeCell ref="B40:C40"/>
    <mergeCell ref="B8:C8"/>
    <mergeCell ref="B38:C38"/>
    <mergeCell ref="B9:C9"/>
    <mergeCell ref="B10:C10"/>
    <mergeCell ref="A31:G31"/>
    <mergeCell ref="B32:C32"/>
    <mergeCell ref="B33:G33"/>
    <mergeCell ref="B101:C101"/>
    <mergeCell ref="A91:G91"/>
    <mergeCell ref="B93:G93"/>
    <mergeCell ref="B94:G94"/>
    <mergeCell ref="B95:G95"/>
    <mergeCell ref="B96:C96"/>
    <mergeCell ref="B129:C129"/>
    <mergeCell ref="B130:C130"/>
    <mergeCell ref="B131:C131"/>
    <mergeCell ref="A121:G121"/>
    <mergeCell ref="B122:C122"/>
    <mergeCell ref="B123:G123"/>
    <mergeCell ref="B92:C92"/>
    <mergeCell ref="B100:C100"/>
    <mergeCell ref="A152:G152"/>
    <mergeCell ref="B153:C153"/>
    <mergeCell ref="B124:G124"/>
    <mergeCell ref="B125:G125"/>
    <mergeCell ref="B126:C126"/>
    <mergeCell ref="B127:G127"/>
    <mergeCell ref="B128:G128"/>
    <mergeCell ref="B159:C159"/>
    <mergeCell ref="B160:C160"/>
    <mergeCell ref="B161:C161"/>
    <mergeCell ref="A182:G182"/>
    <mergeCell ref="B183:C183"/>
    <mergeCell ref="B154:G154"/>
    <mergeCell ref="B155:G155"/>
    <mergeCell ref="B156:G156"/>
    <mergeCell ref="B157:C157"/>
    <mergeCell ref="B158:D158"/>
    <mergeCell ref="B189:D189"/>
    <mergeCell ref="B190:C190"/>
    <mergeCell ref="B191:C191"/>
    <mergeCell ref="B192:C192"/>
    <mergeCell ref="A215:G215"/>
    <mergeCell ref="B184:G184"/>
    <mergeCell ref="B185:G185"/>
    <mergeCell ref="B186:G186"/>
    <mergeCell ref="B187:C187"/>
    <mergeCell ref="B188:D188"/>
    <mergeCell ref="B221:D221"/>
    <mergeCell ref="B222:C222"/>
    <mergeCell ref="B223:C223"/>
    <mergeCell ref="B224:C224"/>
    <mergeCell ref="A246:G246"/>
    <mergeCell ref="B216:C216"/>
    <mergeCell ref="B217:G217"/>
    <mergeCell ref="B218:G218"/>
    <mergeCell ref="B219:G219"/>
    <mergeCell ref="B220:C220"/>
    <mergeCell ref="B252:G252"/>
    <mergeCell ref="B253:G253"/>
    <mergeCell ref="B254:C254"/>
    <mergeCell ref="B255:C255"/>
    <mergeCell ref="B256:C256"/>
    <mergeCell ref="B247:C247"/>
    <mergeCell ref="B248:G248"/>
    <mergeCell ref="B249:G249"/>
    <mergeCell ref="B250:G250"/>
    <mergeCell ref="B251:C251"/>
    <mergeCell ref="B314:C314"/>
    <mergeCell ref="B315:C315"/>
    <mergeCell ref="B309:G309"/>
    <mergeCell ref="B310:G310"/>
    <mergeCell ref="B311:C311"/>
    <mergeCell ref="B312:D312"/>
    <mergeCell ref="B313:C313"/>
    <mergeCell ref="B345:C345"/>
    <mergeCell ref="B346:C346"/>
    <mergeCell ref="B340:G340"/>
    <mergeCell ref="B341:G341"/>
    <mergeCell ref="A337:G337"/>
    <mergeCell ref="B338:C338"/>
    <mergeCell ref="B339:G339"/>
    <mergeCell ref="B342:C342"/>
    <mergeCell ref="B343:D343"/>
    <mergeCell ref="B344:C344"/>
    <mergeCell ref="B398:C398"/>
    <mergeCell ref="B399:G399"/>
    <mergeCell ref="B402:C402"/>
    <mergeCell ref="B403:D403"/>
    <mergeCell ref="B404:C404"/>
    <mergeCell ref="B435:C435"/>
    <mergeCell ref="B406:C406"/>
    <mergeCell ref="B430:G430"/>
    <mergeCell ref="B433:C433"/>
    <mergeCell ref="A426:G426"/>
    <mergeCell ref="B427:C427"/>
    <mergeCell ref="B428:G428"/>
    <mergeCell ref="B429:G429"/>
    <mergeCell ref="B431:C431"/>
    <mergeCell ref="B432:D432"/>
    <mergeCell ref="B434:C434"/>
  </mergeCells>
  <conditionalFormatting sqref="G32:G35 A29:A31 B36 B46:G46 G39:G45 F53 A5:A14 A17:A24">
    <cfRule type="cellIs" dxfId="0" priority="1" stopIfTrue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headerFooter alignWithMargins="0">
    <oddHeader>&amp;R&amp;"Times New Roman CE,Félkövér dőlt"&amp;11 8. melléklet a 18/2020. (VI.26.) önkormányzati rendelethez</oddHeader>
  </headerFooter>
  <rowBreaks count="6" manualBreakCount="6">
    <brk id="60" max="16383" man="1"/>
    <brk id="120" max="16383" man="1"/>
    <brk id="181" max="16383" man="1"/>
    <brk id="306" max="16383" man="1"/>
    <brk id="367" max="16383" man="1"/>
    <brk id="42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116"/>
  <sheetViews>
    <sheetView topLeftCell="A94" zoomScaleSheetLayoutView="100" zoomScalePageLayoutView="95" workbookViewId="0">
      <selection activeCell="B110" sqref="B110"/>
    </sheetView>
  </sheetViews>
  <sheetFormatPr defaultColWidth="9.296875" defaultRowHeight="15.5" x14ac:dyDescent="0.35"/>
  <cols>
    <col min="1" max="1" width="6.296875" style="7" customWidth="1"/>
    <col min="2" max="2" width="70.796875" style="7" customWidth="1"/>
    <col min="3" max="3" width="12.296875" style="7" customWidth="1"/>
    <col min="4" max="4" width="16.796875" style="7" customWidth="1"/>
    <col min="5" max="5" width="15" style="7" customWidth="1"/>
    <col min="6" max="6" width="17.69921875" style="8" customWidth="1"/>
    <col min="7" max="7" width="14.296875" style="923" bestFit="1" customWidth="1"/>
    <col min="8" max="8" width="15.296875" style="923" customWidth="1"/>
    <col min="9" max="9" width="15" style="923" bestFit="1" customWidth="1"/>
    <col min="10" max="10" width="11.796875" style="1045" bestFit="1" customWidth="1"/>
    <col min="11" max="12" width="9.296875" style="1"/>
    <col min="13" max="13" width="20.296875" style="1" customWidth="1"/>
    <col min="14" max="16384" width="9.296875" style="1"/>
  </cols>
  <sheetData>
    <row r="1" spans="1:10" ht="51" customHeight="1" x14ac:dyDescent="0.35">
      <c r="A1" s="1845" t="s">
        <v>1253</v>
      </c>
      <c r="B1" s="1845"/>
      <c r="C1" s="1845"/>
      <c r="D1" s="1845"/>
      <c r="E1" s="1845"/>
      <c r="F1" s="1845"/>
      <c r="G1" s="1845"/>
      <c r="H1" s="1845"/>
    </row>
    <row r="2" spans="1:10" ht="16" customHeight="1" x14ac:dyDescent="0.35">
      <c r="A2" s="1741" t="s">
        <v>0</v>
      </c>
      <c r="B2" s="1741"/>
      <c r="C2" s="1741"/>
      <c r="D2" s="1741"/>
      <c r="E2" s="1741"/>
      <c r="F2" s="1741"/>
      <c r="G2" s="1741"/>
      <c r="H2" s="1741"/>
      <c r="I2" s="1741"/>
      <c r="J2" s="1741"/>
    </row>
    <row r="3" spans="1:10" ht="16" customHeight="1" x14ac:dyDescent="0.35">
      <c r="A3" s="1844"/>
      <c r="B3" s="1844"/>
      <c r="C3" s="853"/>
      <c r="D3" s="853"/>
      <c r="E3" s="853"/>
      <c r="H3" s="1"/>
      <c r="J3" s="1043" t="s">
        <v>1</v>
      </c>
    </row>
    <row r="4" spans="1:10" ht="38.15" customHeight="1" x14ac:dyDescent="0.35">
      <c r="A4" s="924" t="s">
        <v>2</v>
      </c>
      <c r="B4" s="925" t="s">
        <v>3</v>
      </c>
      <c r="C4" s="925" t="s">
        <v>4</v>
      </c>
      <c r="D4" s="880" t="s">
        <v>447</v>
      </c>
      <c r="E4" s="880" t="s">
        <v>448</v>
      </c>
      <c r="F4" s="880" t="s">
        <v>1225</v>
      </c>
      <c r="G4" s="997" t="s">
        <v>774</v>
      </c>
      <c r="H4" s="1000" t="s">
        <v>695</v>
      </c>
      <c r="I4" s="1012" t="s">
        <v>714</v>
      </c>
      <c r="J4" s="1044" t="s">
        <v>715</v>
      </c>
    </row>
    <row r="5" spans="1:10" s="3" customFormat="1" ht="12" customHeight="1" x14ac:dyDescent="0.3">
      <c r="A5" s="924" t="s">
        <v>5</v>
      </c>
      <c r="B5" s="925" t="s">
        <v>6</v>
      </c>
      <c r="C5" s="925" t="s">
        <v>7</v>
      </c>
      <c r="D5" s="880" t="s">
        <v>8</v>
      </c>
      <c r="E5" s="880" t="s">
        <v>267</v>
      </c>
      <c r="F5" s="881" t="s">
        <v>449</v>
      </c>
      <c r="G5" s="998" t="s">
        <v>693</v>
      </c>
      <c r="H5" s="928" t="s">
        <v>696</v>
      </c>
      <c r="I5" s="1013" t="s">
        <v>697</v>
      </c>
      <c r="J5" s="1046" t="s">
        <v>716</v>
      </c>
    </row>
    <row r="6" spans="1:10" s="4" customFormat="1" ht="15.75" customHeight="1" x14ac:dyDescent="0.3">
      <c r="A6" s="929" t="s">
        <v>9</v>
      </c>
      <c r="B6" s="930" t="s">
        <v>10</v>
      </c>
      <c r="C6" s="931" t="s">
        <v>11</v>
      </c>
      <c r="D6" s="854">
        <v>249043165</v>
      </c>
      <c r="E6" s="854"/>
      <c r="F6" s="882">
        <f>D6+E6</f>
        <v>249043165</v>
      </c>
      <c r="G6" s="1020">
        <f>H6-F6</f>
        <v>9344084</v>
      </c>
      <c r="H6" s="1021">
        <v>258387249</v>
      </c>
      <c r="I6" s="1022">
        <v>258387249</v>
      </c>
      <c r="J6" s="1047">
        <f>I6/H6</f>
        <v>1</v>
      </c>
    </row>
    <row r="7" spans="1:10" s="4" customFormat="1" ht="15.75" customHeight="1" x14ac:dyDescent="0.3">
      <c r="A7" s="932" t="s">
        <v>12</v>
      </c>
      <c r="B7" s="933" t="s">
        <v>13</v>
      </c>
      <c r="C7" s="934" t="s">
        <v>14</v>
      </c>
      <c r="D7" s="855">
        <v>271857000</v>
      </c>
      <c r="E7" s="855"/>
      <c r="F7" s="883">
        <f t="shared" ref="F7:F21" si="0">D7+E7</f>
        <v>271857000</v>
      </c>
      <c r="G7" s="1023">
        <f t="shared" ref="G7:G11" si="1">H7-F7</f>
        <v>14171477</v>
      </c>
      <c r="H7" s="1023">
        <v>286028477</v>
      </c>
      <c r="I7" s="1024">
        <v>286028477</v>
      </c>
      <c r="J7" s="1047">
        <f t="shared" ref="J7:J24" si="2">I7/H7</f>
        <v>1</v>
      </c>
    </row>
    <row r="8" spans="1:10" s="4" customFormat="1" ht="15.75" customHeight="1" x14ac:dyDescent="0.3">
      <c r="A8" s="929" t="s">
        <v>15</v>
      </c>
      <c r="B8" s="933" t="s">
        <v>16</v>
      </c>
      <c r="C8" s="934" t="s">
        <v>17</v>
      </c>
      <c r="D8" s="855">
        <v>364657201</v>
      </c>
      <c r="E8" s="855"/>
      <c r="F8" s="883">
        <f t="shared" si="0"/>
        <v>364657201</v>
      </c>
      <c r="G8" s="1023">
        <f t="shared" si="1"/>
        <v>58376476</v>
      </c>
      <c r="H8" s="1023">
        <v>423033677</v>
      </c>
      <c r="I8" s="1024">
        <v>423033677</v>
      </c>
      <c r="J8" s="1047">
        <f t="shared" si="2"/>
        <v>1</v>
      </c>
    </row>
    <row r="9" spans="1:10" s="4" customFormat="1" ht="15.75" customHeight="1" x14ac:dyDescent="0.3">
      <c r="A9" s="932" t="s">
        <v>18</v>
      </c>
      <c r="B9" s="933" t="s">
        <v>19</v>
      </c>
      <c r="C9" s="934" t="s">
        <v>20</v>
      </c>
      <c r="D9" s="855">
        <v>29541600</v>
      </c>
      <c r="E9" s="855"/>
      <c r="F9" s="883">
        <f t="shared" si="0"/>
        <v>29541600</v>
      </c>
      <c r="G9" s="1023">
        <f t="shared" si="1"/>
        <v>4816476</v>
      </c>
      <c r="H9" s="1023">
        <v>34358076</v>
      </c>
      <c r="I9" s="1024">
        <v>34358076</v>
      </c>
      <c r="J9" s="1047">
        <f t="shared" si="2"/>
        <v>1</v>
      </c>
    </row>
    <row r="10" spans="1:10" s="4" customFormat="1" ht="15.75" customHeight="1" x14ac:dyDescent="0.3">
      <c r="A10" s="929" t="s">
        <v>21</v>
      </c>
      <c r="B10" s="933" t="s">
        <v>22</v>
      </c>
      <c r="C10" s="934" t="s">
        <v>23</v>
      </c>
      <c r="D10" s="855"/>
      <c r="E10" s="855"/>
      <c r="F10" s="883">
        <f t="shared" si="0"/>
        <v>0</v>
      </c>
      <c r="G10" s="1023">
        <f t="shared" si="1"/>
        <v>37216000</v>
      </c>
      <c r="H10" s="1023">
        <v>37216000</v>
      </c>
      <c r="I10" s="1024">
        <v>37216000</v>
      </c>
      <c r="J10" s="1047">
        <f t="shared" si="2"/>
        <v>1</v>
      </c>
    </row>
    <row r="11" spans="1:10" s="4" customFormat="1" ht="15.75" customHeight="1" x14ac:dyDescent="0.3">
      <c r="A11" s="932" t="s">
        <v>24</v>
      </c>
      <c r="B11" s="933" t="s">
        <v>25</v>
      </c>
      <c r="C11" s="934" t="s">
        <v>26</v>
      </c>
      <c r="D11" s="855"/>
      <c r="E11" s="855"/>
      <c r="F11" s="883">
        <f t="shared" si="0"/>
        <v>0</v>
      </c>
      <c r="G11" s="1023">
        <f t="shared" si="1"/>
        <v>39629</v>
      </c>
      <c r="H11" s="1023">
        <v>39629</v>
      </c>
      <c r="I11" s="1024">
        <v>39629</v>
      </c>
      <c r="J11" s="1047">
        <f t="shared" si="2"/>
        <v>1</v>
      </c>
    </row>
    <row r="12" spans="1:10" s="279" customFormat="1" ht="15.75" customHeight="1" x14ac:dyDescent="0.3">
      <c r="A12" s="935" t="s">
        <v>27</v>
      </c>
      <c r="B12" s="936" t="s">
        <v>28</v>
      </c>
      <c r="C12" s="937" t="s">
        <v>29</v>
      </c>
      <c r="D12" s="856">
        <f>+D6+D7+D8+D9+D10+D11</f>
        <v>915098966</v>
      </c>
      <c r="E12" s="856">
        <f t="shared" ref="E12" si="3">+E6+E7+E8+E9+E10+E11</f>
        <v>0</v>
      </c>
      <c r="F12" s="884">
        <f>D12+E12</f>
        <v>915098966</v>
      </c>
      <c r="G12" s="1025">
        <f>SUM(G6:G11)</f>
        <v>123964142</v>
      </c>
      <c r="H12" s="1026">
        <f>SUM(H6:H11)</f>
        <v>1039063108</v>
      </c>
      <c r="I12" s="1026">
        <f>SUM(I6:I11)</f>
        <v>1039063108</v>
      </c>
      <c r="J12" s="1060">
        <f t="shared" si="2"/>
        <v>1</v>
      </c>
    </row>
    <row r="13" spans="1:10" s="4" customFormat="1" ht="15.75" customHeight="1" x14ac:dyDescent="0.3">
      <c r="A13" s="932" t="s">
        <v>30</v>
      </c>
      <c r="B13" s="933" t="s">
        <v>31</v>
      </c>
      <c r="C13" s="934" t="s">
        <v>32</v>
      </c>
      <c r="D13" s="855"/>
      <c r="E13" s="855"/>
      <c r="F13" s="883">
        <f t="shared" si="0"/>
        <v>0</v>
      </c>
      <c r="G13" s="1027"/>
      <c r="H13" s="1023"/>
      <c r="I13" s="1024"/>
      <c r="J13" s="1047"/>
    </row>
    <row r="14" spans="1:10" s="4" customFormat="1" ht="15.75" customHeight="1" x14ac:dyDescent="0.3">
      <c r="A14" s="929" t="s">
        <v>33</v>
      </c>
      <c r="B14" s="933" t="s">
        <v>34</v>
      </c>
      <c r="C14" s="934" t="s">
        <v>35</v>
      </c>
      <c r="D14" s="857">
        <f>SUM(D15:D21)</f>
        <v>247710577</v>
      </c>
      <c r="E14" s="857">
        <f t="shared" ref="E14:I14" si="4">SUM(E15:E21)</f>
        <v>0</v>
      </c>
      <c r="F14" s="857">
        <f t="shared" si="4"/>
        <v>247710577</v>
      </c>
      <c r="G14" s="1015">
        <f>H14-F14</f>
        <v>-8246685</v>
      </c>
      <c r="H14" s="1014">
        <f t="shared" si="4"/>
        <v>239463892</v>
      </c>
      <c r="I14" s="857">
        <f t="shared" si="4"/>
        <v>239463892</v>
      </c>
      <c r="J14" s="1047">
        <f t="shared" si="2"/>
        <v>1</v>
      </c>
    </row>
    <row r="15" spans="1:10" s="4" customFormat="1" ht="24" customHeight="1" x14ac:dyDescent="0.3">
      <c r="A15" s="932" t="s">
        <v>36</v>
      </c>
      <c r="B15" s="938" t="s">
        <v>37</v>
      </c>
      <c r="C15" s="934" t="s">
        <v>35</v>
      </c>
      <c r="D15" s="855">
        <v>200000000</v>
      </c>
      <c r="E15" s="855"/>
      <c r="F15" s="883">
        <v>200000000</v>
      </c>
      <c r="G15" s="1027"/>
      <c r="H15" s="1023"/>
      <c r="I15" s="1024"/>
      <c r="J15" s="1047"/>
    </row>
    <row r="16" spans="1:10" s="4" customFormat="1" ht="24.75" customHeight="1" x14ac:dyDescent="0.3">
      <c r="A16" s="929" t="s">
        <v>38</v>
      </c>
      <c r="B16" s="939" t="s">
        <v>39</v>
      </c>
      <c r="C16" s="934" t="s">
        <v>35</v>
      </c>
      <c r="D16" s="855"/>
      <c r="E16" s="855"/>
      <c r="F16" s="883">
        <f t="shared" si="0"/>
        <v>0</v>
      </c>
      <c r="G16" s="1027"/>
      <c r="H16" s="1023"/>
      <c r="I16" s="1024"/>
      <c r="J16" s="1047"/>
    </row>
    <row r="17" spans="1:10" s="4" customFormat="1" ht="15.75" customHeight="1" x14ac:dyDescent="0.3">
      <c r="A17" s="932" t="s">
        <v>40</v>
      </c>
      <c r="B17" s="939" t="s">
        <v>41</v>
      </c>
      <c r="C17" s="934" t="s">
        <v>35</v>
      </c>
      <c r="D17" s="855"/>
      <c r="E17" s="855"/>
      <c r="F17" s="883"/>
      <c r="G17" s="1027"/>
      <c r="H17" s="1023"/>
      <c r="I17" s="1024"/>
      <c r="J17" s="1047"/>
    </row>
    <row r="18" spans="1:10" s="4" customFormat="1" ht="19.5" customHeight="1" x14ac:dyDescent="0.3">
      <c r="A18" s="929" t="s">
        <v>42</v>
      </c>
      <c r="B18" s="939" t="s">
        <v>43</v>
      </c>
      <c r="C18" s="934" t="s">
        <v>35</v>
      </c>
      <c r="D18" s="855">
        <v>12282000</v>
      </c>
      <c r="E18" s="855"/>
      <c r="F18" s="883">
        <v>12282000</v>
      </c>
      <c r="G18" s="1027">
        <f>H18-F18</f>
        <v>50380738</v>
      </c>
      <c r="H18" s="1023">
        <v>62662738</v>
      </c>
      <c r="I18" s="1024">
        <v>62662738</v>
      </c>
      <c r="J18" s="1047">
        <f t="shared" si="2"/>
        <v>1</v>
      </c>
    </row>
    <row r="19" spans="1:10" s="4" customFormat="1" ht="19.5" customHeight="1" x14ac:dyDescent="0.3">
      <c r="A19" s="932" t="s">
        <v>44</v>
      </c>
      <c r="B19" s="939" t="s">
        <v>45</v>
      </c>
      <c r="C19" s="934" t="s">
        <v>35</v>
      </c>
      <c r="D19" s="855">
        <v>29400000</v>
      </c>
      <c r="E19" s="855"/>
      <c r="F19" s="883">
        <v>29400000</v>
      </c>
      <c r="G19" s="1027">
        <f t="shared" ref="G19:G21" si="5">H19-F19</f>
        <v>16044300</v>
      </c>
      <c r="H19" s="1023">
        <v>45444300</v>
      </c>
      <c r="I19" s="1024">
        <v>45444300</v>
      </c>
      <c r="J19" s="1047">
        <f t="shared" si="2"/>
        <v>1</v>
      </c>
    </row>
    <row r="20" spans="1:10" s="4" customFormat="1" ht="24" customHeight="1" x14ac:dyDescent="0.3">
      <c r="A20" s="929" t="s">
        <v>46</v>
      </c>
      <c r="B20" s="939" t="s">
        <v>47</v>
      </c>
      <c r="C20" s="934" t="s">
        <v>35</v>
      </c>
      <c r="D20" s="855">
        <v>6028577</v>
      </c>
      <c r="E20" s="855"/>
      <c r="F20" s="883">
        <v>6028577</v>
      </c>
      <c r="G20" s="1027">
        <f t="shared" si="5"/>
        <v>109749030</v>
      </c>
      <c r="H20" s="1023">
        <v>115777607</v>
      </c>
      <c r="I20" s="1024">
        <v>115777607</v>
      </c>
      <c r="J20" s="1047">
        <f t="shared" si="2"/>
        <v>1</v>
      </c>
    </row>
    <row r="21" spans="1:10" s="4" customFormat="1" ht="24.75" customHeight="1" x14ac:dyDescent="0.3">
      <c r="A21" s="940" t="s">
        <v>48</v>
      </c>
      <c r="B21" s="939" t="s">
        <v>49</v>
      </c>
      <c r="C21" s="941" t="s">
        <v>35</v>
      </c>
      <c r="D21" s="858"/>
      <c r="E21" s="858"/>
      <c r="F21" s="883">
        <f t="shared" si="0"/>
        <v>0</v>
      </c>
      <c r="G21" s="1027">
        <f t="shared" si="5"/>
        <v>15579247</v>
      </c>
      <c r="H21" s="1028">
        <v>15579247</v>
      </c>
      <c r="I21" s="1029">
        <v>15579247</v>
      </c>
      <c r="J21" s="1048">
        <f t="shared" si="2"/>
        <v>1</v>
      </c>
    </row>
    <row r="22" spans="1:10" s="4" customFormat="1" ht="18" customHeight="1" x14ac:dyDescent="0.3">
      <c r="A22" s="942" t="s">
        <v>50</v>
      </c>
      <c r="B22" s="943" t="s">
        <v>51</v>
      </c>
      <c r="C22" s="944" t="s">
        <v>52</v>
      </c>
      <c r="D22" s="859">
        <f t="shared" ref="D22:E22" si="6">SUM(D12+D13+D14)</f>
        <v>1162809543</v>
      </c>
      <c r="E22" s="859">
        <f t="shared" si="6"/>
        <v>0</v>
      </c>
      <c r="F22" s="271">
        <f>SUM(F12+F13+F14)</f>
        <v>1162809543</v>
      </c>
      <c r="G22" s="999">
        <f t="shared" ref="G22:I22" si="7">SUM(G12+G13+G14)</f>
        <v>115717457</v>
      </c>
      <c r="H22" s="271">
        <f t="shared" si="7"/>
        <v>1278527000</v>
      </c>
      <c r="I22" s="73">
        <f t="shared" si="7"/>
        <v>1278527000</v>
      </c>
      <c r="J22" s="1052">
        <f t="shared" si="2"/>
        <v>1</v>
      </c>
    </row>
    <row r="23" spans="1:10" s="4" customFormat="1" ht="15.75" customHeight="1" x14ac:dyDescent="0.3">
      <c r="A23" s="929" t="s">
        <v>53</v>
      </c>
      <c r="B23" s="945" t="s">
        <v>54</v>
      </c>
      <c r="C23" s="931" t="s">
        <v>55</v>
      </c>
      <c r="D23" s="860"/>
      <c r="E23" s="860"/>
      <c r="F23" s="885"/>
      <c r="G23" s="1030">
        <v>236596650</v>
      </c>
      <c r="H23" s="1021">
        <v>236596650</v>
      </c>
      <c r="I23" s="1022">
        <v>236596650</v>
      </c>
      <c r="J23" s="1047">
        <f t="shared" si="2"/>
        <v>1</v>
      </c>
    </row>
    <row r="24" spans="1:10" s="4" customFormat="1" ht="15.75" customHeight="1" x14ac:dyDescent="0.3">
      <c r="A24" s="929" t="s">
        <v>56</v>
      </c>
      <c r="B24" s="946" t="s">
        <v>57</v>
      </c>
      <c r="C24" s="934" t="s">
        <v>58</v>
      </c>
      <c r="D24" s="861">
        <v>132235179</v>
      </c>
      <c r="E24" s="861">
        <f t="shared" ref="E24" si="8">SUM(E25:E30)</f>
        <v>0</v>
      </c>
      <c r="F24" s="886">
        <f>SUM(F25:F30)</f>
        <v>132235179</v>
      </c>
      <c r="G24" s="1015">
        <f>SUM(G25:G30)</f>
        <v>-122369883</v>
      </c>
      <c r="H24" s="1023">
        <f>SUM(H25:H30)</f>
        <v>9865296</v>
      </c>
      <c r="I24" s="1024">
        <f>SUM(I25:I30)</f>
        <v>9865296</v>
      </c>
      <c r="J24" s="1047">
        <f t="shared" si="2"/>
        <v>1</v>
      </c>
    </row>
    <row r="25" spans="1:10" s="4" customFormat="1" ht="15.75" customHeight="1" x14ac:dyDescent="0.3">
      <c r="A25" s="932" t="s">
        <v>59</v>
      </c>
      <c r="B25" s="938" t="s">
        <v>60</v>
      </c>
      <c r="C25" s="934" t="s">
        <v>58</v>
      </c>
      <c r="D25" s="855"/>
      <c r="E25" s="862"/>
      <c r="F25" s="886"/>
      <c r="G25" s="1027">
        <f>H25-F25</f>
        <v>0</v>
      </c>
      <c r="H25" s="1023"/>
      <c r="I25" s="1024"/>
      <c r="J25" s="1047"/>
    </row>
    <row r="26" spans="1:10" s="4" customFormat="1" ht="24" customHeight="1" x14ac:dyDescent="0.3">
      <c r="A26" s="929" t="s">
        <v>61</v>
      </c>
      <c r="B26" s="947" t="s">
        <v>62</v>
      </c>
      <c r="C26" s="934" t="s">
        <v>58</v>
      </c>
      <c r="D26" s="862">
        <v>132235179</v>
      </c>
      <c r="E26" s="862"/>
      <c r="F26" s="886">
        <v>132235179</v>
      </c>
      <c r="G26" s="1027">
        <f>H26-F26</f>
        <v>-122369883</v>
      </c>
      <c r="H26" s="1023">
        <v>9865296</v>
      </c>
      <c r="I26" s="1024">
        <v>9865296</v>
      </c>
      <c r="J26" s="1050">
        <f>I26/H26</f>
        <v>1</v>
      </c>
    </row>
    <row r="27" spans="1:10" s="4" customFormat="1" ht="15.75" customHeight="1" x14ac:dyDescent="0.3">
      <c r="A27" s="932" t="s">
        <v>63</v>
      </c>
      <c r="B27" s="947" t="s">
        <v>64</v>
      </c>
      <c r="C27" s="934" t="s">
        <v>58</v>
      </c>
      <c r="D27" s="862"/>
      <c r="E27" s="862"/>
      <c r="F27" s="886"/>
      <c r="G27" s="1027"/>
      <c r="H27" s="1023"/>
      <c r="I27" s="1024"/>
      <c r="J27" s="1050"/>
    </row>
    <row r="28" spans="1:10" s="4" customFormat="1" ht="15.75" customHeight="1" x14ac:dyDescent="0.3">
      <c r="A28" s="929" t="s">
        <v>65</v>
      </c>
      <c r="B28" s="947" t="s">
        <v>66</v>
      </c>
      <c r="C28" s="934" t="s">
        <v>58</v>
      </c>
      <c r="D28" s="862"/>
      <c r="E28" s="862"/>
      <c r="F28" s="886"/>
      <c r="G28" s="1027"/>
      <c r="H28" s="1023"/>
      <c r="I28" s="1024"/>
      <c r="J28" s="1050"/>
    </row>
    <row r="29" spans="1:10" s="4" customFormat="1" ht="24.75" customHeight="1" x14ac:dyDescent="0.3">
      <c r="A29" s="932" t="s">
        <v>67</v>
      </c>
      <c r="B29" s="947" t="s">
        <v>68</v>
      </c>
      <c r="C29" s="934" t="s">
        <v>58</v>
      </c>
      <c r="D29" s="862"/>
      <c r="E29" s="862"/>
      <c r="F29" s="886"/>
      <c r="G29" s="1027"/>
      <c r="H29" s="1023"/>
      <c r="I29" s="1024"/>
      <c r="J29" s="1050"/>
    </row>
    <row r="30" spans="1:10" s="4" customFormat="1" ht="24" customHeight="1" x14ac:dyDescent="0.3">
      <c r="A30" s="948" t="s">
        <v>69</v>
      </c>
      <c r="B30" s="949" t="s">
        <v>70</v>
      </c>
      <c r="C30" s="941" t="s">
        <v>58</v>
      </c>
      <c r="D30" s="863"/>
      <c r="E30" s="863"/>
      <c r="F30" s="887"/>
      <c r="G30" s="1031"/>
      <c r="H30" s="1028"/>
      <c r="I30" s="1029"/>
      <c r="J30" s="1051"/>
    </row>
    <row r="31" spans="1:10" s="4" customFormat="1" ht="22.5" customHeight="1" x14ac:dyDescent="0.3">
      <c r="A31" s="942" t="s">
        <v>71</v>
      </c>
      <c r="B31" s="951" t="s">
        <v>72</v>
      </c>
      <c r="C31" s="286" t="s">
        <v>73</v>
      </c>
      <c r="D31" s="864">
        <f t="shared" ref="D31:E31" si="9">SUM(D23+D24)</f>
        <v>132235179</v>
      </c>
      <c r="E31" s="864">
        <f t="shared" si="9"/>
        <v>0</v>
      </c>
      <c r="F31" s="81">
        <f>SUM(F23+F24)</f>
        <v>132235179</v>
      </c>
      <c r="G31" s="1032">
        <f>SUM(G23+G24)</f>
        <v>114226767</v>
      </c>
      <c r="H31" s="73">
        <f>SUM(H23+H24)</f>
        <v>246461946</v>
      </c>
      <c r="I31" s="73">
        <f>SUM(I23+I24)</f>
        <v>246461946</v>
      </c>
      <c r="J31" s="1052">
        <f>I31/H31</f>
        <v>1</v>
      </c>
    </row>
    <row r="32" spans="1:10" s="4" customFormat="1" ht="14.25" customHeight="1" x14ac:dyDescent="0.3">
      <c r="A32" s="929" t="s">
        <v>74</v>
      </c>
      <c r="B32" s="952" t="s">
        <v>75</v>
      </c>
      <c r="C32" s="953" t="s">
        <v>76</v>
      </c>
      <c r="D32" s="865"/>
      <c r="E32" s="865"/>
      <c r="F32" s="888"/>
      <c r="G32" s="1030">
        <f>H32-F32</f>
        <v>21825</v>
      </c>
      <c r="H32" s="1021">
        <v>21825</v>
      </c>
      <c r="I32" s="1022">
        <v>21825</v>
      </c>
      <c r="J32" s="1047">
        <f>I33/H33</f>
        <v>1</v>
      </c>
    </row>
    <row r="33" spans="1:10" s="4" customFormat="1" ht="14.25" customHeight="1" x14ac:dyDescent="0.3">
      <c r="A33" s="932" t="s">
        <v>77</v>
      </c>
      <c r="B33" s="933" t="s">
        <v>78</v>
      </c>
      <c r="C33" s="934" t="s">
        <v>79</v>
      </c>
      <c r="D33" s="857">
        <f t="shared" ref="D33:I33" si="10">SUM(D34:D36)</f>
        <v>125000000</v>
      </c>
      <c r="E33" s="857">
        <f t="shared" si="10"/>
        <v>0</v>
      </c>
      <c r="F33" s="1015">
        <f t="shared" si="10"/>
        <v>125000000</v>
      </c>
      <c r="G33" s="1030">
        <f t="shared" ref="G33:G44" si="11">H33-F33</f>
        <v>10160351</v>
      </c>
      <c r="H33" s="1015">
        <f t="shared" si="10"/>
        <v>135160351</v>
      </c>
      <c r="I33" s="1014">
        <f t="shared" si="10"/>
        <v>135160351</v>
      </c>
      <c r="J33" s="1047">
        <f t="shared" ref="J33:J68" si="12">I34/H34</f>
        <v>1</v>
      </c>
    </row>
    <row r="34" spans="1:10" s="4" customFormat="1" ht="14.25" customHeight="1" x14ac:dyDescent="0.3">
      <c r="A34" s="929" t="s">
        <v>80</v>
      </c>
      <c r="B34" s="954" t="s">
        <v>81</v>
      </c>
      <c r="C34" s="955" t="s">
        <v>79</v>
      </c>
      <c r="D34" s="866">
        <v>70000000</v>
      </c>
      <c r="E34" s="866"/>
      <c r="F34" s="889">
        <f>D34+E34</f>
        <v>70000000</v>
      </c>
      <c r="G34" s="1030">
        <f t="shared" si="11"/>
        <v>8323412</v>
      </c>
      <c r="H34" s="1023">
        <v>78323412</v>
      </c>
      <c r="I34" s="1033">
        <v>78323412</v>
      </c>
      <c r="J34" s="1047">
        <f t="shared" si="12"/>
        <v>1</v>
      </c>
    </row>
    <row r="35" spans="1:10" s="4" customFormat="1" ht="14.25" customHeight="1" x14ac:dyDescent="0.3">
      <c r="A35" s="932" t="s">
        <v>82</v>
      </c>
      <c r="B35" s="956" t="s">
        <v>83</v>
      </c>
      <c r="C35" s="955" t="s">
        <v>79</v>
      </c>
      <c r="D35" s="866">
        <v>5000000</v>
      </c>
      <c r="E35" s="866"/>
      <c r="F35" s="889">
        <f>D35+E35</f>
        <v>5000000</v>
      </c>
      <c r="G35" s="1030">
        <f t="shared" si="11"/>
        <v>1088858</v>
      </c>
      <c r="H35" s="1023">
        <v>6088858</v>
      </c>
      <c r="I35" s="1033">
        <v>6088858</v>
      </c>
      <c r="J35" s="1047">
        <f t="shared" si="12"/>
        <v>1</v>
      </c>
    </row>
    <row r="36" spans="1:10" s="4" customFormat="1" ht="14.25" customHeight="1" x14ac:dyDescent="0.3">
      <c r="A36" s="929" t="s">
        <v>84</v>
      </c>
      <c r="B36" s="956" t="s">
        <v>85</v>
      </c>
      <c r="C36" s="955" t="s">
        <v>79</v>
      </c>
      <c r="D36" s="866">
        <v>50000000</v>
      </c>
      <c r="E36" s="866"/>
      <c r="F36" s="889">
        <f t="shared" ref="F36:F44" si="13">D36+E36</f>
        <v>50000000</v>
      </c>
      <c r="G36" s="1030">
        <f t="shared" si="11"/>
        <v>748081</v>
      </c>
      <c r="H36" s="1023">
        <v>50748081</v>
      </c>
      <c r="I36" s="1034">
        <v>50748081</v>
      </c>
      <c r="J36" s="1047">
        <f t="shared" si="12"/>
        <v>1</v>
      </c>
    </row>
    <row r="37" spans="1:10" s="4" customFormat="1" ht="14.25" customHeight="1" x14ac:dyDescent="0.3">
      <c r="A37" s="932" t="s">
        <v>86</v>
      </c>
      <c r="B37" s="957" t="s">
        <v>87</v>
      </c>
      <c r="C37" s="934" t="s">
        <v>88</v>
      </c>
      <c r="D37" s="857">
        <f t="shared" ref="D37:I37" si="14">SUM(D38:D39)</f>
        <v>702000000</v>
      </c>
      <c r="E37" s="857">
        <f t="shared" si="14"/>
        <v>0</v>
      </c>
      <c r="F37" s="1015">
        <f t="shared" si="14"/>
        <v>702000000</v>
      </c>
      <c r="G37" s="1030">
        <f t="shared" si="11"/>
        <v>152775478</v>
      </c>
      <c r="H37" s="1015">
        <f t="shared" si="14"/>
        <v>854775478</v>
      </c>
      <c r="I37" s="1014">
        <f t="shared" si="14"/>
        <v>854775478</v>
      </c>
      <c r="J37" s="1047">
        <f t="shared" si="12"/>
        <v>1</v>
      </c>
    </row>
    <row r="38" spans="1:10" s="4" customFormat="1" ht="14.25" customHeight="1" x14ac:dyDescent="0.3">
      <c r="A38" s="929" t="s">
        <v>89</v>
      </c>
      <c r="B38" s="958" t="s">
        <v>90</v>
      </c>
      <c r="C38" s="955" t="s">
        <v>88</v>
      </c>
      <c r="D38" s="866">
        <v>702000000</v>
      </c>
      <c r="E38" s="866"/>
      <c r="F38" s="889">
        <f t="shared" si="13"/>
        <v>702000000</v>
      </c>
      <c r="G38" s="1030">
        <f t="shared" si="11"/>
        <v>152775478</v>
      </c>
      <c r="H38" s="1023">
        <v>854775478</v>
      </c>
      <c r="I38" s="1033">
        <v>854775478</v>
      </c>
      <c r="J38" s="1047">
        <f>I38/H38</f>
        <v>1</v>
      </c>
    </row>
    <row r="39" spans="1:10" s="4" customFormat="1" ht="14.25" customHeight="1" x14ac:dyDescent="0.3">
      <c r="A39" s="932" t="s">
        <v>91</v>
      </c>
      <c r="B39" s="958" t="s">
        <v>92</v>
      </c>
      <c r="C39" s="955" t="s">
        <v>88</v>
      </c>
      <c r="D39" s="866"/>
      <c r="E39" s="866"/>
      <c r="F39" s="889">
        <f t="shared" si="13"/>
        <v>0</v>
      </c>
      <c r="G39" s="1030">
        <f t="shared" si="11"/>
        <v>0</v>
      </c>
      <c r="H39" s="1023"/>
      <c r="I39" s="1024"/>
      <c r="J39" s="1047"/>
    </row>
    <row r="40" spans="1:10" s="4" customFormat="1" ht="17.25" customHeight="1" x14ac:dyDescent="0.3">
      <c r="A40" s="929" t="s">
        <v>93</v>
      </c>
      <c r="B40" s="959" t="s">
        <v>94</v>
      </c>
      <c r="C40" s="934" t="s">
        <v>95</v>
      </c>
      <c r="D40" s="855">
        <v>40000000</v>
      </c>
      <c r="E40" s="855"/>
      <c r="F40" s="889">
        <f t="shared" si="13"/>
        <v>40000000</v>
      </c>
      <c r="G40" s="1030">
        <f t="shared" si="11"/>
        <v>6593833</v>
      </c>
      <c r="H40" s="1023">
        <v>46593833</v>
      </c>
      <c r="I40" s="1024">
        <v>46593833</v>
      </c>
      <c r="J40" s="1047">
        <f t="shared" ref="J40:J44" si="15">I40/H40</f>
        <v>1</v>
      </c>
    </row>
    <row r="41" spans="1:10" s="4" customFormat="1" ht="17.25" customHeight="1" x14ac:dyDescent="0.3">
      <c r="A41" s="932" t="s">
        <v>96</v>
      </c>
      <c r="B41" s="957" t="s">
        <v>97</v>
      </c>
      <c r="C41" s="934" t="s">
        <v>98</v>
      </c>
      <c r="D41" s="857">
        <v>1000000</v>
      </c>
      <c r="E41" s="857">
        <f t="shared" ref="E41" si="16">SUM(E42:E43)</f>
        <v>0</v>
      </c>
      <c r="F41" s="889">
        <f t="shared" si="13"/>
        <v>1000000</v>
      </c>
      <c r="G41" s="1030">
        <f t="shared" si="11"/>
        <v>1024000</v>
      </c>
      <c r="H41" s="1023">
        <f>SUM(H42:H43)</f>
        <v>2024000</v>
      </c>
      <c r="I41" s="1023">
        <f>SUM(I42:I43)</f>
        <v>1969706</v>
      </c>
      <c r="J41" s="1047">
        <f t="shared" si="15"/>
        <v>0.97317490118577077</v>
      </c>
    </row>
    <row r="42" spans="1:10" s="4" customFormat="1" ht="14.25" customHeight="1" x14ac:dyDescent="0.3">
      <c r="A42" s="929" t="s">
        <v>99</v>
      </c>
      <c r="B42" s="958" t="s">
        <v>100</v>
      </c>
      <c r="C42" s="955" t="s">
        <v>98</v>
      </c>
      <c r="D42" s="866">
        <v>1000000</v>
      </c>
      <c r="E42" s="866"/>
      <c r="F42" s="889">
        <f t="shared" si="13"/>
        <v>1000000</v>
      </c>
      <c r="G42" s="1030">
        <f t="shared" si="11"/>
        <v>1024000</v>
      </c>
      <c r="H42" s="1023">
        <v>2024000</v>
      </c>
      <c r="I42" s="1024">
        <v>1969706</v>
      </c>
      <c r="J42" s="1047">
        <f t="shared" si="15"/>
        <v>0.97317490118577077</v>
      </c>
    </row>
    <row r="43" spans="1:10" s="4" customFormat="1" ht="14.25" customHeight="1" x14ac:dyDescent="0.3">
      <c r="A43" s="932" t="s">
        <v>101</v>
      </c>
      <c r="B43" s="958" t="s">
        <v>102</v>
      </c>
      <c r="C43" s="955" t="s">
        <v>98</v>
      </c>
      <c r="D43" s="866"/>
      <c r="E43" s="866"/>
      <c r="F43" s="889">
        <f t="shared" si="13"/>
        <v>0</v>
      </c>
      <c r="G43" s="1030">
        <f t="shared" si="11"/>
        <v>0</v>
      </c>
      <c r="H43" s="1023"/>
      <c r="I43" s="1024"/>
      <c r="J43" s="1047"/>
    </row>
    <row r="44" spans="1:10" s="4" customFormat="1" ht="14.25" customHeight="1" x14ac:dyDescent="0.3">
      <c r="A44" s="948" t="s">
        <v>103</v>
      </c>
      <c r="B44" s="960" t="s">
        <v>104</v>
      </c>
      <c r="C44" s="961" t="s">
        <v>105</v>
      </c>
      <c r="D44" s="867">
        <v>2000000</v>
      </c>
      <c r="E44" s="867"/>
      <c r="F44" s="889">
        <f t="shared" si="13"/>
        <v>2000000</v>
      </c>
      <c r="G44" s="1030">
        <f t="shared" si="11"/>
        <v>4491183</v>
      </c>
      <c r="H44" s="1028">
        <v>6491183</v>
      </c>
      <c r="I44" s="1029">
        <v>2992378</v>
      </c>
      <c r="J44" s="1048">
        <f t="shared" si="15"/>
        <v>0.46099116293593939</v>
      </c>
    </row>
    <row r="45" spans="1:10" s="4" customFormat="1" ht="17.25" customHeight="1" x14ac:dyDescent="0.3">
      <c r="A45" s="942" t="s">
        <v>106</v>
      </c>
      <c r="B45" s="951" t="s">
        <v>107</v>
      </c>
      <c r="C45" s="286" t="s">
        <v>108</v>
      </c>
      <c r="D45" s="864">
        <f t="shared" ref="D45:E45" si="17">SUM(D32+D33+D37+D40+D41+D44)</f>
        <v>870000000</v>
      </c>
      <c r="E45" s="864">
        <f t="shared" si="17"/>
        <v>0</v>
      </c>
      <c r="F45" s="81">
        <f>SUM(F32+F33+F37+F40+F41+F44)</f>
        <v>870000000</v>
      </c>
      <c r="G45" s="1058">
        <f>G32+G33+G37+G40+G41+G44</f>
        <v>175066670</v>
      </c>
      <c r="H45" s="1059">
        <f>H32+H33+H37+H40+H41+H44</f>
        <v>1045066670</v>
      </c>
      <c r="I45" s="1059">
        <f>I32+I33+I37+I40+I41+I44</f>
        <v>1041513571</v>
      </c>
      <c r="J45" s="1052">
        <f t="shared" si="12"/>
        <v>0.94768184536522848</v>
      </c>
    </row>
    <row r="46" spans="1:10" s="4" customFormat="1" ht="14.25" customHeight="1" x14ac:dyDescent="0.3">
      <c r="A46" s="929" t="s">
        <v>109</v>
      </c>
      <c r="B46" s="962" t="s">
        <v>110</v>
      </c>
      <c r="C46" s="963" t="s">
        <v>111</v>
      </c>
      <c r="D46" s="868">
        <v>35115000</v>
      </c>
      <c r="E46" s="868"/>
      <c r="F46" s="886">
        <f>D46+E46</f>
        <v>35115000</v>
      </c>
      <c r="G46" s="1030">
        <f>H46-F46</f>
        <v>0</v>
      </c>
      <c r="H46" s="1021">
        <v>35115000</v>
      </c>
      <c r="I46" s="1022">
        <v>33277848</v>
      </c>
      <c r="J46" s="1047">
        <f>I46/H46</f>
        <v>0.94768184536522848</v>
      </c>
    </row>
    <row r="47" spans="1:10" s="4" customFormat="1" ht="14.25" customHeight="1" x14ac:dyDescent="0.3">
      <c r="A47" s="932" t="s">
        <v>112</v>
      </c>
      <c r="B47" s="946" t="s">
        <v>113</v>
      </c>
      <c r="C47" s="964" t="s">
        <v>114</v>
      </c>
      <c r="D47" s="869">
        <v>1010000</v>
      </c>
      <c r="E47" s="869"/>
      <c r="F47" s="886">
        <f t="shared" ref="F47:F56" si="18">D47+E47</f>
        <v>1010000</v>
      </c>
      <c r="G47" s="1030">
        <f t="shared" ref="G47:G56" si="19">H47-F47</f>
        <v>55500948</v>
      </c>
      <c r="H47" s="1023">
        <v>56510948</v>
      </c>
      <c r="I47" s="1024">
        <v>56663713</v>
      </c>
      <c r="J47" s="1047">
        <f t="shared" ref="J47:J52" si="20">I47/H47</f>
        <v>1.0027032814951184</v>
      </c>
    </row>
    <row r="48" spans="1:10" s="4" customFormat="1" ht="14.25" customHeight="1" x14ac:dyDescent="0.3">
      <c r="A48" s="929" t="s">
        <v>115</v>
      </c>
      <c r="B48" s="946" t="s">
        <v>116</v>
      </c>
      <c r="C48" s="964" t="s">
        <v>117</v>
      </c>
      <c r="D48" s="869"/>
      <c r="E48" s="869"/>
      <c r="F48" s="886">
        <f t="shared" si="18"/>
        <v>0</v>
      </c>
      <c r="G48" s="1030">
        <f t="shared" si="19"/>
        <v>0</v>
      </c>
      <c r="H48" s="1023"/>
      <c r="I48" s="1024"/>
      <c r="J48" s="1047"/>
    </row>
    <row r="49" spans="1:10" s="4" customFormat="1" ht="14.25" customHeight="1" x14ac:dyDescent="0.3">
      <c r="A49" s="932" t="s">
        <v>118</v>
      </c>
      <c r="B49" s="946" t="s">
        <v>119</v>
      </c>
      <c r="C49" s="964" t="s">
        <v>120</v>
      </c>
      <c r="D49" s="869">
        <v>79183098</v>
      </c>
      <c r="E49" s="869"/>
      <c r="F49" s="886">
        <f t="shared" si="18"/>
        <v>79183098</v>
      </c>
      <c r="G49" s="1030">
        <f t="shared" si="19"/>
        <v>-59226440</v>
      </c>
      <c r="H49" s="1023">
        <v>19956658</v>
      </c>
      <c r="I49" s="1024">
        <v>19956658</v>
      </c>
      <c r="J49" s="1047">
        <f t="shared" si="20"/>
        <v>1</v>
      </c>
    </row>
    <row r="50" spans="1:10" s="4" customFormat="1" ht="14.25" customHeight="1" x14ac:dyDescent="0.3">
      <c r="A50" s="929" t="s">
        <v>121</v>
      </c>
      <c r="B50" s="946" t="s">
        <v>122</v>
      </c>
      <c r="C50" s="964" t="s">
        <v>123</v>
      </c>
      <c r="D50" s="869">
        <v>23000000</v>
      </c>
      <c r="E50" s="869"/>
      <c r="F50" s="886">
        <f t="shared" si="18"/>
        <v>23000000</v>
      </c>
      <c r="G50" s="1030">
        <f t="shared" si="19"/>
        <v>3258671</v>
      </c>
      <c r="H50" s="1023">
        <v>26258671</v>
      </c>
      <c r="I50" s="1024">
        <v>26258671</v>
      </c>
      <c r="J50" s="1047">
        <f t="shared" si="20"/>
        <v>1</v>
      </c>
    </row>
    <row r="51" spans="1:10" s="4" customFormat="1" ht="14.25" customHeight="1" x14ac:dyDescent="0.3">
      <c r="A51" s="932" t="s">
        <v>124</v>
      </c>
      <c r="B51" s="946" t="s">
        <v>125</v>
      </c>
      <c r="C51" s="964" t="s">
        <v>126</v>
      </c>
      <c r="D51" s="869">
        <v>14419257</v>
      </c>
      <c r="E51" s="869"/>
      <c r="F51" s="886">
        <f t="shared" si="18"/>
        <v>14419257</v>
      </c>
      <c r="G51" s="1030">
        <f t="shared" si="19"/>
        <v>18818453</v>
      </c>
      <c r="H51" s="1023">
        <v>33237710</v>
      </c>
      <c r="I51" s="1024">
        <v>33237710</v>
      </c>
      <c r="J51" s="1047">
        <f t="shared" si="20"/>
        <v>1</v>
      </c>
    </row>
    <row r="52" spans="1:10" s="4" customFormat="1" ht="14.25" customHeight="1" x14ac:dyDescent="0.3">
      <c r="A52" s="929" t="s">
        <v>127</v>
      </c>
      <c r="B52" s="946" t="s">
        <v>128</v>
      </c>
      <c r="C52" s="964" t="s">
        <v>129</v>
      </c>
      <c r="D52" s="869">
        <v>12572694</v>
      </c>
      <c r="E52" s="869"/>
      <c r="F52" s="886">
        <f t="shared" si="18"/>
        <v>12572694</v>
      </c>
      <c r="G52" s="1030">
        <f t="shared" si="19"/>
        <v>-7886725</v>
      </c>
      <c r="H52" s="1023">
        <v>4685969</v>
      </c>
      <c r="I52" s="1024">
        <v>3785415</v>
      </c>
      <c r="J52" s="1047">
        <f t="shared" si="20"/>
        <v>0.80781904447084474</v>
      </c>
    </row>
    <row r="53" spans="1:10" s="4" customFormat="1" ht="14.25" customHeight="1" x14ac:dyDescent="0.3">
      <c r="A53" s="932" t="s">
        <v>130</v>
      </c>
      <c r="B53" s="946" t="s">
        <v>131</v>
      </c>
      <c r="C53" s="964" t="s">
        <v>132</v>
      </c>
      <c r="D53" s="869"/>
      <c r="E53" s="869"/>
      <c r="F53" s="886">
        <f t="shared" si="18"/>
        <v>0</v>
      </c>
      <c r="G53" s="1030">
        <f t="shared" si="19"/>
        <v>0</v>
      </c>
      <c r="H53" s="1023"/>
      <c r="I53" s="1024"/>
      <c r="J53" s="1047"/>
    </row>
    <row r="54" spans="1:10" s="4" customFormat="1" ht="14.25" customHeight="1" x14ac:dyDescent="0.3">
      <c r="A54" s="929" t="s">
        <v>133</v>
      </c>
      <c r="B54" s="946" t="s">
        <v>134</v>
      </c>
      <c r="C54" s="964" t="s">
        <v>135</v>
      </c>
      <c r="D54" s="869"/>
      <c r="E54" s="869"/>
      <c r="F54" s="886">
        <f t="shared" si="18"/>
        <v>0</v>
      </c>
      <c r="G54" s="1030">
        <f t="shared" si="19"/>
        <v>0</v>
      </c>
      <c r="H54" s="1023"/>
      <c r="I54" s="1024"/>
      <c r="J54" s="1047"/>
    </row>
    <row r="55" spans="1:10" s="4" customFormat="1" ht="14.25" customHeight="1" x14ac:dyDescent="0.3">
      <c r="A55" s="932" t="s">
        <v>136</v>
      </c>
      <c r="B55" s="946" t="s">
        <v>137</v>
      </c>
      <c r="C55" s="964" t="s">
        <v>138</v>
      </c>
      <c r="D55" s="869" t="s">
        <v>698</v>
      </c>
      <c r="E55" s="869"/>
      <c r="F55" s="886">
        <v>0</v>
      </c>
      <c r="G55" s="1030">
        <f t="shared" si="19"/>
        <v>0</v>
      </c>
      <c r="H55" s="1023"/>
      <c r="I55" s="1024"/>
      <c r="J55" s="1047"/>
    </row>
    <row r="56" spans="1:10" s="4" customFormat="1" ht="14.25" customHeight="1" x14ac:dyDescent="0.3">
      <c r="A56" s="948" t="s">
        <v>139</v>
      </c>
      <c r="B56" s="965" t="s">
        <v>140</v>
      </c>
      <c r="C56" s="961" t="s">
        <v>141</v>
      </c>
      <c r="D56" s="867">
        <v>254000</v>
      </c>
      <c r="E56" s="867"/>
      <c r="F56" s="886">
        <f t="shared" si="18"/>
        <v>254000</v>
      </c>
      <c r="G56" s="1030">
        <f t="shared" si="19"/>
        <v>12151680</v>
      </c>
      <c r="H56" s="1028">
        <v>12405680</v>
      </c>
      <c r="I56" s="1029">
        <v>12405680</v>
      </c>
      <c r="J56" s="1048">
        <f>I56/H56</f>
        <v>1</v>
      </c>
    </row>
    <row r="57" spans="1:10" s="4" customFormat="1" ht="15.75" customHeight="1" x14ac:dyDescent="0.3">
      <c r="A57" s="942" t="s">
        <v>142</v>
      </c>
      <c r="B57" s="966" t="s">
        <v>143</v>
      </c>
      <c r="C57" s="944" t="s">
        <v>144</v>
      </c>
      <c r="D57" s="870">
        <f>SUM(D46:D56)</f>
        <v>165554049</v>
      </c>
      <c r="E57" s="870">
        <f t="shared" ref="E57" si="21">SUM(E46:E56)</f>
        <v>0</v>
      </c>
      <c r="F57" s="185">
        <f>SUM(F46:F56)</f>
        <v>165554049</v>
      </c>
      <c r="G57" s="1037">
        <f t="shared" ref="G57" si="22">SUM(G46:G56)</f>
        <v>22616587</v>
      </c>
      <c r="H57" s="1038">
        <f>SUM(H46:H56)</f>
        <v>188170636</v>
      </c>
      <c r="I57" s="1038">
        <f>SUM(I46:I56)</f>
        <v>185585695</v>
      </c>
      <c r="J57" s="1052">
        <f>I57/H57</f>
        <v>0.98626278225471908</v>
      </c>
    </row>
    <row r="58" spans="1:10" s="4" customFormat="1" ht="14.25" customHeight="1" x14ac:dyDescent="0.3">
      <c r="A58" s="929" t="s">
        <v>145</v>
      </c>
      <c r="B58" s="945" t="s">
        <v>146</v>
      </c>
      <c r="C58" s="967" t="s">
        <v>147</v>
      </c>
      <c r="D58" s="871"/>
      <c r="E58" s="871"/>
      <c r="F58" s="890">
        <f>D58+E57</f>
        <v>0</v>
      </c>
      <c r="G58" s="1030"/>
      <c r="H58" s="1021"/>
      <c r="I58" s="1022"/>
      <c r="J58" s="1047"/>
    </row>
    <row r="59" spans="1:10" s="4" customFormat="1" ht="14.25" customHeight="1" x14ac:dyDescent="0.3">
      <c r="A59" s="932" t="s">
        <v>148</v>
      </c>
      <c r="B59" s="946" t="s">
        <v>149</v>
      </c>
      <c r="C59" s="964" t="s">
        <v>150</v>
      </c>
      <c r="D59" s="869">
        <v>28553543</v>
      </c>
      <c r="E59" s="869"/>
      <c r="F59" s="890">
        <f t="shared" ref="F59:F62" si="23">D59+E58</f>
        <v>28553543</v>
      </c>
      <c r="G59" s="1027">
        <f>H59-F59</f>
        <v>57211974</v>
      </c>
      <c r="H59" s="1023">
        <v>85765517</v>
      </c>
      <c r="I59" s="1024">
        <v>85765517</v>
      </c>
      <c r="J59" s="1047">
        <f>I59/H59</f>
        <v>1</v>
      </c>
    </row>
    <row r="60" spans="1:10" s="4" customFormat="1" ht="14.25" customHeight="1" x14ac:dyDescent="0.3">
      <c r="A60" s="929" t="s">
        <v>151</v>
      </c>
      <c r="B60" s="946" t="s">
        <v>152</v>
      </c>
      <c r="C60" s="964" t="s">
        <v>153</v>
      </c>
      <c r="D60" s="869"/>
      <c r="E60" s="869"/>
      <c r="F60" s="890">
        <f t="shared" si="23"/>
        <v>0</v>
      </c>
      <c r="G60" s="1027"/>
      <c r="H60" s="1023"/>
      <c r="I60" s="1024"/>
      <c r="J60" s="1047"/>
    </row>
    <row r="61" spans="1:10" s="4" customFormat="1" ht="14.25" customHeight="1" x14ac:dyDescent="0.3">
      <c r="A61" s="932" t="s">
        <v>154</v>
      </c>
      <c r="B61" s="946" t="s">
        <v>155</v>
      </c>
      <c r="C61" s="964" t="s">
        <v>156</v>
      </c>
      <c r="D61" s="869"/>
      <c r="E61" s="869"/>
      <c r="F61" s="890">
        <f t="shared" si="23"/>
        <v>0</v>
      </c>
      <c r="G61" s="1027"/>
      <c r="H61" s="1023"/>
      <c r="I61" s="1024"/>
      <c r="J61" s="1047"/>
    </row>
    <row r="62" spans="1:10" s="4" customFormat="1" ht="14.25" customHeight="1" x14ac:dyDescent="0.3">
      <c r="A62" s="948" t="s">
        <v>157</v>
      </c>
      <c r="B62" s="965" t="s">
        <v>158</v>
      </c>
      <c r="C62" s="961" t="s">
        <v>159</v>
      </c>
      <c r="D62" s="867"/>
      <c r="E62" s="867"/>
      <c r="F62" s="890">
        <f t="shared" si="23"/>
        <v>0</v>
      </c>
      <c r="G62" s="1031"/>
      <c r="H62" s="1028"/>
      <c r="I62" s="1029"/>
      <c r="J62" s="1048"/>
    </row>
    <row r="63" spans="1:10" s="4" customFormat="1" ht="19.5" customHeight="1" x14ac:dyDescent="0.3">
      <c r="A63" s="942" t="s">
        <v>160</v>
      </c>
      <c r="B63" s="966" t="s">
        <v>161</v>
      </c>
      <c r="C63" s="968" t="s">
        <v>162</v>
      </c>
      <c r="D63" s="872">
        <f t="shared" ref="D63:E63" si="24">SUM(D58:D62)</f>
        <v>28553543</v>
      </c>
      <c r="E63" s="872">
        <f t="shared" si="24"/>
        <v>0</v>
      </c>
      <c r="F63" s="233">
        <f>SUM(F58:F62)</f>
        <v>28553543</v>
      </c>
      <c r="G63" s="999">
        <f t="shared" ref="G63:I63" si="25">SUM(G58:G62)</f>
        <v>57211974</v>
      </c>
      <c r="H63" s="271">
        <f t="shared" si="25"/>
        <v>85765517</v>
      </c>
      <c r="I63" s="73">
        <f t="shared" si="25"/>
        <v>85765517</v>
      </c>
      <c r="J63" s="1052">
        <f>I63/H63</f>
        <v>1</v>
      </c>
    </row>
    <row r="64" spans="1:10" s="4" customFormat="1" ht="24" customHeight="1" x14ac:dyDescent="0.3">
      <c r="A64" s="929" t="s">
        <v>163</v>
      </c>
      <c r="B64" s="969" t="s">
        <v>164</v>
      </c>
      <c r="C64" s="970" t="s">
        <v>165</v>
      </c>
      <c r="D64" s="873"/>
      <c r="E64" s="891"/>
      <c r="F64" s="892"/>
      <c r="G64" s="1030"/>
      <c r="H64" s="1021"/>
      <c r="I64" s="1022"/>
      <c r="J64" s="1047"/>
    </row>
    <row r="65" spans="1:10" s="4" customFormat="1" ht="17.25" customHeight="1" x14ac:dyDescent="0.3">
      <c r="A65" s="940" t="s">
        <v>166</v>
      </c>
      <c r="B65" s="965" t="s">
        <v>167</v>
      </c>
      <c r="C65" s="971" t="s">
        <v>168</v>
      </c>
      <c r="D65" s="874"/>
      <c r="E65" s="863"/>
      <c r="F65" s="893"/>
      <c r="G65" s="1031"/>
      <c r="H65" s="1023"/>
      <c r="I65" s="1024"/>
      <c r="J65" s="1048"/>
    </row>
    <row r="66" spans="1:10" s="4" customFormat="1" ht="17.25" customHeight="1" x14ac:dyDescent="0.3">
      <c r="A66" s="950" t="s">
        <v>169</v>
      </c>
      <c r="B66" s="943" t="s">
        <v>170</v>
      </c>
      <c r="C66" s="944" t="s">
        <v>171</v>
      </c>
      <c r="D66" s="875">
        <f t="shared" ref="D66:E66" si="26">SUM(D64:D65)</f>
        <v>0</v>
      </c>
      <c r="E66" s="859">
        <f t="shared" si="26"/>
        <v>0</v>
      </c>
      <c r="F66" s="271">
        <f>SUM(F64:F65)</f>
        <v>0</v>
      </c>
      <c r="G66" s="1035">
        <f>SUM(G64:G65)</f>
        <v>0</v>
      </c>
      <c r="H66" s="1035">
        <f t="shared" ref="H66:I66" si="27">SUM(H64:H65)</f>
        <v>0</v>
      </c>
      <c r="I66" s="1039">
        <f t="shared" si="27"/>
        <v>0</v>
      </c>
      <c r="J66" s="1049"/>
    </row>
    <row r="67" spans="1:10" s="4" customFormat="1" ht="16.5" customHeight="1" x14ac:dyDescent="0.3">
      <c r="A67" s="929" t="s">
        <v>172</v>
      </c>
      <c r="B67" s="930" t="s">
        <v>173</v>
      </c>
      <c r="C67" s="931" t="s">
        <v>174</v>
      </c>
      <c r="D67" s="876"/>
      <c r="E67" s="860"/>
      <c r="F67" s="894"/>
      <c r="G67" s="1030"/>
      <c r="H67" s="1023"/>
      <c r="I67" s="1024"/>
      <c r="J67" s="1047"/>
    </row>
    <row r="68" spans="1:10" s="4" customFormat="1" ht="14.25" customHeight="1" x14ac:dyDescent="0.3">
      <c r="A68" s="948" t="s">
        <v>175</v>
      </c>
      <c r="B68" s="965" t="s">
        <v>176</v>
      </c>
      <c r="C68" s="941" t="s">
        <v>177</v>
      </c>
      <c r="D68" s="874"/>
      <c r="E68" s="863"/>
      <c r="F68" s="895"/>
      <c r="G68" s="1031">
        <v>1336154</v>
      </c>
      <c r="H68" s="1028">
        <v>1336154</v>
      </c>
      <c r="I68" s="1029">
        <v>1336154</v>
      </c>
      <c r="J68" s="1048">
        <f t="shared" si="12"/>
        <v>1</v>
      </c>
    </row>
    <row r="69" spans="1:10" s="4" customFormat="1" ht="15.75" customHeight="1" x14ac:dyDescent="0.3">
      <c r="A69" s="942" t="s">
        <v>178</v>
      </c>
      <c r="B69" s="972" t="s">
        <v>179</v>
      </c>
      <c r="C69" s="973" t="s">
        <v>180</v>
      </c>
      <c r="D69" s="877">
        <f t="shared" ref="D69:E69" si="28">SUM(D67:D68)</f>
        <v>0</v>
      </c>
      <c r="E69" s="896">
        <f t="shared" si="28"/>
        <v>0</v>
      </c>
      <c r="F69" s="897">
        <f>SUM(F67:F68)</f>
        <v>0</v>
      </c>
      <c r="G69" s="1035">
        <f>SUM(G67:G68)</f>
        <v>1336154</v>
      </c>
      <c r="H69" s="1036">
        <f>SUM(H67:H68)</f>
        <v>1336154</v>
      </c>
      <c r="I69" s="1036">
        <f>SUM(I67:I68)</f>
        <v>1336154</v>
      </c>
      <c r="J69" s="1049">
        <f>I69/H69</f>
        <v>1</v>
      </c>
    </row>
    <row r="70" spans="1:10" s="4" customFormat="1" ht="25.5" customHeight="1" x14ac:dyDescent="0.3">
      <c r="A70" s="942" t="s">
        <v>181</v>
      </c>
      <c r="B70" s="966" t="s">
        <v>182</v>
      </c>
      <c r="C70" s="974" t="s">
        <v>183</v>
      </c>
      <c r="D70" s="468">
        <f t="shared" ref="D70:E70" si="29">SUM(D22+D31+D45+D57+D63+D66+D69)</f>
        <v>2359152314</v>
      </c>
      <c r="E70" s="864">
        <f t="shared" si="29"/>
        <v>0</v>
      </c>
      <c r="F70" s="81">
        <f>SUM(F22+F31+F45+F57+F63+F66+F69)</f>
        <v>2359152314</v>
      </c>
      <c r="G70" s="1032">
        <f t="shared" ref="G70:I70" si="30">SUM(G22+G31+G45+G57+G63+G66+G69)</f>
        <v>486175609</v>
      </c>
      <c r="H70" s="73">
        <f t="shared" si="30"/>
        <v>2845327923</v>
      </c>
      <c r="I70" s="73">
        <f t="shared" si="30"/>
        <v>2839189883</v>
      </c>
      <c r="J70" s="1052">
        <f>I70/H70</f>
        <v>0.99784276534511762</v>
      </c>
    </row>
    <row r="71" spans="1:10" s="4" customFormat="1" ht="14.25" customHeight="1" x14ac:dyDescent="0.3">
      <c r="A71" s="929" t="s">
        <v>184</v>
      </c>
      <c r="B71" s="930" t="s">
        <v>185</v>
      </c>
      <c r="C71" s="931" t="s">
        <v>186</v>
      </c>
      <c r="D71" s="854">
        <v>350000000</v>
      </c>
      <c r="E71" s="854"/>
      <c r="F71" s="898">
        <f>SUM(D71)</f>
        <v>350000000</v>
      </c>
      <c r="G71" s="1027">
        <f>H71-F71</f>
        <v>0</v>
      </c>
      <c r="H71" s="1021">
        <v>350000000</v>
      </c>
      <c r="I71" s="1022">
        <v>150000000</v>
      </c>
      <c r="J71" s="1047">
        <f>I71/H71</f>
        <v>0.42857142857142855</v>
      </c>
    </row>
    <row r="72" spans="1:10" s="4" customFormat="1" ht="14.25" customHeight="1" x14ac:dyDescent="0.3">
      <c r="A72" s="929" t="s">
        <v>187</v>
      </c>
      <c r="B72" s="933" t="s">
        <v>188</v>
      </c>
      <c r="C72" s="934" t="s">
        <v>189</v>
      </c>
      <c r="D72" s="878">
        <f>SUM(D73:D74)</f>
        <v>2975979372</v>
      </c>
      <c r="E72" s="878"/>
      <c r="F72" s="899">
        <f>D72+E72</f>
        <v>2975979372</v>
      </c>
      <c r="G72" s="1027">
        <f t="shared" ref="G72:G74" si="31">H72-F72</f>
        <v>-32222879</v>
      </c>
      <c r="H72" s="1023">
        <f>SUM(H73:H74)</f>
        <v>2943756493</v>
      </c>
      <c r="I72" s="1023">
        <f>SUM(I73:I74)</f>
        <v>2943756493</v>
      </c>
      <c r="J72" s="1047">
        <f t="shared" ref="J72:J74" si="32">I72/H72</f>
        <v>1</v>
      </c>
    </row>
    <row r="73" spans="1:10" s="4" customFormat="1" ht="14.25" customHeight="1" x14ac:dyDescent="0.3">
      <c r="A73" s="932" t="s">
        <v>190</v>
      </c>
      <c r="B73" s="975" t="s">
        <v>191</v>
      </c>
      <c r="C73" s="934" t="s">
        <v>192</v>
      </c>
      <c r="D73" s="855">
        <v>2938534560</v>
      </c>
      <c r="E73" s="855"/>
      <c r="F73" s="899">
        <f>D73+E73</f>
        <v>2938534560</v>
      </c>
      <c r="G73" s="1027">
        <f t="shared" si="31"/>
        <v>-9471282</v>
      </c>
      <c r="H73" s="1023">
        <v>2929063278</v>
      </c>
      <c r="I73" s="1024">
        <v>2929063278</v>
      </c>
      <c r="J73" s="1047">
        <f t="shared" si="32"/>
        <v>1</v>
      </c>
    </row>
    <row r="74" spans="1:10" s="4" customFormat="1" ht="14.25" customHeight="1" x14ac:dyDescent="0.3">
      <c r="A74" s="948" t="s">
        <v>193</v>
      </c>
      <c r="B74" s="976" t="s">
        <v>194</v>
      </c>
      <c r="C74" s="934" t="s">
        <v>195</v>
      </c>
      <c r="D74" s="858">
        <v>37444812</v>
      </c>
      <c r="E74" s="858"/>
      <c r="F74" s="900">
        <f>D74+E74</f>
        <v>37444812</v>
      </c>
      <c r="G74" s="1027">
        <f t="shared" si="31"/>
        <v>-22751597</v>
      </c>
      <c r="H74" s="1028">
        <v>14693215</v>
      </c>
      <c r="I74" s="1029">
        <v>14693215</v>
      </c>
      <c r="J74" s="1047">
        <f t="shared" si="32"/>
        <v>1</v>
      </c>
    </row>
    <row r="75" spans="1:10" s="4" customFormat="1" ht="14.25" customHeight="1" x14ac:dyDescent="0.3">
      <c r="A75" s="948" t="s">
        <v>196</v>
      </c>
      <c r="B75" s="1019" t="s">
        <v>1285</v>
      </c>
      <c r="C75" s="1016" t="s">
        <v>1286</v>
      </c>
      <c r="D75" s="1017"/>
      <c r="E75" s="1017"/>
      <c r="F75" s="1018"/>
      <c r="G75" s="1040"/>
      <c r="H75" s="1041"/>
      <c r="I75" s="1042">
        <v>35717093</v>
      </c>
      <c r="J75" s="1048"/>
    </row>
    <row r="76" spans="1:10" s="4" customFormat="1" ht="14.25" customHeight="1" x14ac:dyDescent="0.3">
      <c r="A76" s="942" t="s">
        <v>199</v>
      </c>
      <c r="B76" s="977" t="s">
        <v>197</v>
      </c>
      <c r="C76" s="944" t="s">
        <v>198</v>
      </c>
      <c r="D76" s="864">
        <f>SUM(D71:D72)</f>
        <v>3325979372</v>
      </c>
      <c r="E76" s="864">
        <f>SUM(E71:E72)</f>
        <v>0</v>
      </c>
      <c r="F76" s="81">
        <f>SUM(F71:F72)</f>
        <v>3325979372</v>
      </c>
      <c r="G76" s="1032">
        <f>SUM(G71:G72)+G75</f>
        <v>-32222879</v>
      </c>
      <c r="H76" s="73">
        <f>SUM(H71:H72)</f>
        <v>3293756493</v>
      </c>
      <c r="I76" s="73">
        <f>SUM(I71:I72)+I75</f>
        <v>3129473586</v>
      </c>
      <c r="J76" s="1052">
        <f>I76/H76</f>
        <v>0.95012293490756239</v>
      </c>
    </row>
    <row r="77" spans="1:10" s="4" customFormat="1" ht="24.75" customHeight="1" x14ac:dyDescent="0.3">
      <c r="A77" s="942" t="s">
        <v>632</v>
      </c>
      <c r="B77" s="977" t="s">
        <v>200</v>
      </c>
      <c r="C77" s="944" t="s">
        <v>635</v>
      </c>
      <c r="D77" s="864">
        <f t="shared" ref="D77:I77" si="33">SUM(D76,D70)</f>
        <v>5685131686</v>
      </c>
      <c r="E77" s="864">
        <f t="shared" si="33"/>
        <v>0</v>
      </c>
      <c r="F77" s="81">
        <f t="shared" si="33"/>
        <v>5685131686</v>
      </c>
      <c r="G77" s="1032">
        <f t="shared" si="33"/>
        <v>453952730</v>
      </c>
      <c r="H77" s="73">
        <f t="shared" si="33"/>
        <v>6139084416</v>
      </c>
      <c r="I77" s="73">
        <f t="shared" si="33"/>
        <v>5968663469</v>
      </c>
      <c r="J77" s="1052">
        <f>I77/H77</f>
        <v>0.97224000592729432</v>
      </c>
    </row>
    <row r="78" spans="1:10" ht="27" customHeight="1" x14ac:dyDescent="0.35">
      <c r="A78" s="1741"/>
      <c r="B78" s="1741"/>
      <c r="C78" s="1741"/>
      <c r="D78" s="1741"/>
      <c r="E78" s="1741"/>
      <c r="F78" s="1741"/>
    </row>
    <row r="79" spans="1:10" s="5" customFormat="1" ht="17.25" customHeight="1" x14ac:dyDescent="0.35">
      <c r="A79" s="1738" t="s">
        <v>201</v>
      </c>
      <c r="B79" s="1738"/>
      <c r="C79" s="1738"/>
      <c r="D79" s="1738"/>
      <c r="E79" s="1738"/>
      <c r="F79" s="1738"/>
      <c r="G79" s="1738"/>
      <c r="H79" s="1738"/>
      <c r="I79" s="1738"/>
      <c r="J79" s="1738"/>
    </row>
    <row r="80" spans="1:10" ht="27" customHeight="1" x14ac:dyDescent="0.35">
      <c r="A80" s="924" t="s">
        <v>2</v>
      </c>
      <c r="B80" s="925" t="s">
        <v>202</v>
      </c>
      <c r="C80" s="925" t="s">
        <v>4</v>
      </c>
      <c r="D80" s="880" t="s">
        <v>447</v>
      </c>
      <c r="E80" s="880" t="s">
        <v>448</v>
      </c>
      <c r="F80" s="881" t="str">
        <f>+F4</f>
        <v>2019. évi eredeti előirányzat</v>
      </c>
      <c r="G80" s="926" t="s">
        <v>1254</v>
      </c>
      <c r="H80" s="927" t="s">
        <v>695</v>
      </c>
      <c r="I80" s="1013" t="s">
        <v>714</v>
      </c>
      <c r="J80" s="1052" t="s">
        <v>715</v>
      </c>
    </row>
    <row r="81" spans="1:10" s="3" customFormat="1" ht="13" x14ac:dyDescent="0.3">
      <c r="A81" s="924" t="s">
        <v>5</v>
      </c>
      <c r="B81" s="925" t="s">
        <v>6</v>
      </c>
      <c r="C81" s="925" t="s">
        <v>7</v>
      </c>
      <c r="D81" s="880" t="s">
        <v>8</v>
      </c>
      <c r="E81" s="880" t="s">
        <v>267</v>
      </c>
      <c r="F81" s="881" t="s">
        <v>449</v>
      </c>
      <c r="G81" s="928" t="s">
        <v>693</v>
      </c>
      <c r="H81" s="928" t="s">
        <v>696</v>
      </c>
      <c r="I81" s="1013" t="s">
        <v>697</v>
      </c>
      <c r="J81" s="1046" t="s">
        <v>716</v>
      </c>
    </row>
    <row r="82" spans="1:10" ht="12" customHeight="1" x14ac:dyDescent="0.35">
      <c r="A82" s="978" t="s">
        <v>9</v>
      </c>
      <c r="B82" s="952" t="s">
        <v>203</v>
      </c>
      <c r="C82" s="953" t="s">
        <v>204</v>
      </c>
      <c r="D82" s="901">
        <v>174904980</v>
      </c>
      <c r="E82" s="902"/>
      <c r="F82" s="664">
        <f>D82+E82</f>
        <v>174904980</v>
      </c>
      <c r="G82" s="1001">
        <f>H82-F82</f>
        <v>126376743</v>
      </c>
      <c r="H82" s="1001">
        <v>301281723</v>
      </c>
      <c r="I82" s="1001">
        <v>246896524</v>
      </c>
      <c r="J82" s="1053">
        <f>I82/H82</f>
        <v>0.81948722790595563</v>
      </c>
    </row>
    <row r="83" spans="1:10" ht="16.5" customHeight="1" x14ac:dyDescent="0.35">
      <c r="A83" s="586" t="s">
        <v>12</v>
      </c>
      <c r="B83" s="979" t="s">
        <v>205</v>
      </c>
      <c r="C83" s="980" t="s">
        <v>206</v>
      </c>
      <c r="D83" s="903">
        <v>30695064</v>
      </c>
      <c r="E83" s="904"/>
      <c r="F83" s="886">
        <f t="shared" ref="F83:F95" si="34">D83+E83</f>
        <v>30695064</v>
      </c>
      <c r="G83" s="1002">
        <f t="shared" ref="G83:G85" si="35">H83-F83</f>
        <v>5185991</v>
      </c>
      <c r="H83" s="1002">
        <v>35881055</v>
      </c>
      <c r="I83" s="1002">
        <v>34705716</v>
      </c>
      <c r="J83" s="1054">
        <f t="shared" ref="J83:J92" si="36">I83/H83</f>
        <v>0.96724346594602639</v>
      </c>
    </row>
    <row r="84" spans="1:10" ht="16.5" customHeight="1" x14ac:dyDescent="0.35">
      <c r="A84" s="586" t="s">
        <v>15</v>
      </c>
      <c r="B84" s="979" t="s">
        <v>207</v>
      </c>
      <c r="C84" s="980" t="s">
        <v>208</v>
      </c>
      <c r="D84" s="903">
        <v>787050283</v>
      </c>
      <c r="E84" s="904"/>
      <c r="F84" s="886">
        <f t="shared" si="34"/>
        <v>787050283</v>
      </c>
      <c r="G84" s="1002">
        <f t="shared" si="35"/>
        <v>172163695</v>
      </c>
      <c r="H84" s="1002">
        <v>959213978</v>
      </c>
      <c r="I84" s="1002">
        <v>721801209</v>
      </c>
      <c r="J84" s="1054">
        <f t="shared" si="36"/>
        <v>0.75249237975554184</v>
      </c>
    </row>
    <row r="85" spans="1:10" ht="16.5" customHeight="1" x14ac:dyDescent="0.35">
      <c r="A85" s="586" t="s">
        <v>18</v>
      </c>
      <c r="B85" s="979" t="s">
        <v>209</v>
      </c>
      <c r="C85" s="980" t="s">
        <v>210</v>
      </c>
      <c r="D85" s="903">
        <v>73949000</v>
      </c>
      <c r="E85" s="904"/>
      <c r="F85" s="886">
        <f t="shared" si="34"/>
        <v>73949000</v>
      </c>
      <c r="G85" s="1002">
        <f t="shared" si="35"/>
        <v>0</v>
      </c>
      <c r="H85" s="1002">
        <v>73949000</v>
      </c>
      <c r="I85" s="1002">
        <v>73346040</v>
      </c>
      <c r="J85" s="1054">
        <f t="shared" si="36"/>
        <v>0.99184627243099976</v>
      </c>
    </row>
    <row r="86" spans="1:10" ht="16.5" customHeight="1" x14ac:dyDescent="0.35">
      <c r="A86" s="586" t="s">
        <v>21</v>
      </c>
      <c r="B86" s="979" t="s">
        <v>211</v>
      </c>
      <c r="C86" s="980" t="s">
        <v>212</v>
      </c>
      <c r="D86" s="905">
        <f>SUM(D87:D93)</f>
        <v>1080237243</v>
      </c>
      <c r="E86" s="857">
        <f>SUM(E87:E93)</f>
        <v>0</v>
      </c>
      <c r="F86" s="886">
        <f t="shared" si="34"/>
        <v>1080237243</v>
      </c>
      <c r="G86" s="1002">
        <f>SUM(G87:G93)</f>
        <v>114821227</v>
      </c>
      <c r="H86" s="1002">
        <f>SUM(H87:H93)</f>
        <v>1195058470</v>
      </c>
      <c r="I86" s="1002">
        <f>SUM(I87:I93)</f>
        <v>1142645495</v>
      </c>
      <c r="J86" s="1054">
        <f t="shared" si="36"/>
        <v>0.95614191580099006</v>
      </c>
    </row>
    <row r="87" spans="1:10" ht="16.5" customHeight="1" x14ac:dyDescent="0.35">
      <c r="A87" s="586" t="s">
        <v>24</v>
      </c>
      <c r="B87" s="979" t="s">
        <v>213</v>
      </c>
      <c r="C87" s="980" t="s">
        <v>214</v>
      </c>
      <c r="D87" s="903"/>
      <c r="E87" s="904"/>
      <c r="F87" s="886">
        <f t="shared" si="34"/>
        <v>0</v>
      </c>
      <c r="G87" s="1002">
        <f>H87-F87</f>
        <v>82863</v>
      </c>
      <c r="H87" s="1002">
        <v>82863</v>
      </c>
      <c r="I87" s="1002">
        <v>82863</v>
      </c>
      <c r="J87" s="1054">
        <f t="shared" si="36"/>
        <v>1</v>
      </c>
    </row>
    <row r="88" spans="1:10" ht="16.5" customHeight="1" x14ac:dyDescent="0.35">
      <c r="A88" s="586" t="s">
        <v>27</v>
      </c>
      <c r="B88" s="981" t="s">
        <v>215</v>
      </c>
      <c r="C88" s="982" t="s">
        <v>216</v>
      </c>
      <c r="D88" s="906"/>
      <c r="E88" s="907"/>
      <c r="F88" s="886">
        <f t="shared" si="34"/>
        <v>0</v>
      </c>
      <c r="G88" s="1002">
        <f t="shared" ref="G88:G95" si="37">H88-F88</f>
        <v>0</v>
      </c>
      <c r="H88" s="1002"/>
      <c r="I88" s="1002"/>
      <c r="J88" s="1054"/>
    </row>
    <row r="89" spans="1:10" ht="16.5" customHeight="1" x14ac:dyDescent="0.35">
      <c r="A89" s="586" t="s">
        <v>30</v>
      </c>
      <c r="B89" s="981" t="s">
        <v>217</v>
      </c>
      <c r="C89" s="982" t="s">
        <v>218</v>
      </c>
      <c r="D89" s="906"/>
      <c r="E89" s="907"/>
      <c r="F89" s="886">
        <f t="shared" si="34"/>
        <v>0</v>
      </c>
      <c r="G89" s="1002">
        <f t="shared" si="37"/>
        <v>0</v>
      </c>
      <c r="H89" s="1002"/>
      <c r="I89" s="1002"/>
      <c r="J89" s="1054"/>
    </row>
    <row r="90" spans="1:10" ht="16.5" customHeight="1" x14ac:dyDescent="0.35">
      <c r="A90" s="586" t="s">
        <v>33</v>
      </c>
      <c r="B90" s="983" t="s">
        <v>219</v>
      </c>
      <c r="C90" s="982" t="s">
        <v>220</v>
      </c>
      <c r="D90" s="906">
        <v>515625061</v>
      </c>
      <c r="E90" s="907"/>
      <c r="F90" s="886">
        <f t="shared" si="34"/>
        <v>515625061</v>
      </c>
      <c r="G90" s="1002">
        <f t="shared" si="37"/>
        <v>86594920</v>
      </c>
      <c r="H90" s="1002">
        <v>602219981</v>
      </c>
      <c r="I90" s="1002">
        <v>595125547</v>
      </c>
      <c r="J90" s="1054">
        <f t="shared" si="36"/>
        <v>0.98821953069670732</v>
      </c>
    </row>
    <row r="91" spans="1:10" ht="16.5" customHeight="1" x14ac:dyDescent="0.35">
      <c r="A91" s="586" t="s">
        <v>36</v>
      </c>
      <c r="B91" s="981" t="s">
        <v>221</v>
      </c>
      <c r="C91" s="982" t="s">
        <v>222</v>
      </c>
      <c r="D91" s="906"/>
      <c r="E91" s="907"/>
      <c r="F91" s="886">
        <f t="shared" si="34"/>
        <v>0</v>
      </c>
      <c r="G91" s="1002">
        <f t="shared" si="37"/>
        <v>0</v>
      </c>
      <c r="H91" s="1002"/>
      <c r="I91" s="1002"/>
      <c r="J91" s="1054"/>
    </row>
    <row r="92" spans="1:10" ht="16.5" customHeight="1" x14ac:dyDescent="0.35">
      <c r="A92" s="586" t="s">
        <v>38</v>
      </c>
      <c r="B92" s="981" t="s">
        <v>223</v>
      </c>
      <c r="C92" s="982" t="s">
        <v>224</v>
      </c>
      <c r="D92" s="906">
        <v>485882935</v>
      </c>
      <c r="E92" s="907"/>
      <c r="F92" s="886">
        <f t="shared" si="34"/>
        <v>485882935</v>
      </c>
      <c r="G92" s="1002">
        <f t="shared" si="37"/>
        <v>104737418</v>
      </c>
      <c r="H92" s="1002">
        <v>590620353</v>
      </c>
      <c r="I92" s="1002">
        <v>547437085</v>
      </c>
      <c r="J92" s="1054">
        <f t="shared" si="36"/>
        <v>0.9268848969043233</v>
      </c>
    </row>
    <row r="93" spans="1:10" ht="16.5" customHeight="1" x14ac:dyDescent="0.35">
      <c r="A93" s="586" t="s">
        <v>40</v>
      </c>
      <c r="B93" s="981" t="s">
        <v>225</v>
      </c>
      <c r="C93" s="982" t="s">
        <v>226</v>
      </c>
      <c r="D93" s="906">
        <f>SUM(D94:D95)</f>
        <v>78729247</v>
      </c>
      <c r="E93" s="907"/>
      <c r="F93" s="886">
        <f t="shared" si="34"/>
        <v>78729247</v>
      </c>
      <c r="G93" s="1002">
        <f t="shared" si="37"/>
        <v>-76593974</v>
      </c>
      <c r="H93" s="1003">
        <v>2135273</v>
      </c>
      <c r="I93" s="1002"/>
      <c r="J93" s="1054"/>
    </row>
    <row r="94" spans="1:10" ht="16.5" customHeight="1" x14ac:dyDescent="0.35">
      <c r="A94" s="586" t="s">
        <v>42</v>
      </c>
      <c r="B94" s="981" t="s">
        <v>227</v>
      </c>
      <c r="C94" s="984" t="s">
        <v>226</v>
      </c>
      <c r="D94" s="908">
        <v>13833567</v>
      </c>
      <c r="E94" s="909"/>
      <c r="F94" s="886">
        <f t="shared" si="34"/>
        <v>13833567</v>
      </c>
      <c r="G94" s="1002">
        <f t="shared" si="37"/>
        <v>-11698294</v>
      </c>
      <c r="H94" s="1002">
        <v>2135273</v>
      </c>
      <c r="I94" s="1002"/>
      <c r="J94" s="1054"/>
    </row>
    <row r="95" spans="1:10" ht="16.5" customHeight="1" x14ac:dyDescent="0.35">
      <c r="A95" s="985" t="s">
        <v>44</v>
      </c>
      <c r="B95" s="986" t="s">
        <v>228</v>
      </c>
      <c r="C95" s="987" t="s">
        <v>226</v>
      </c>
      <c r="D95" s="910">
        <v>64895680</v>
      </c>
      <c r="E95" s="911"/>
      <c r="F95" s="886">
        <f t="shared" si="34"/>
        <v>64895680</v>
      </c>
      <c r="G95" s="1002">
        <f t="shared" si="37"/>
        <v>-64895680</v>
      </c>
      <c r="H95" s="1004"/>
      <c r="I95" s="1004"/>
      <c r="J95" s="1055"/>
    </row>
    <row r="96" spans="1:10" ht="16.5" customHeight="1" x14ac:dyDescent="0.35">
      <c r="A96" s="988" t="s">
        <v>46</v>
      </c>
      <c r="B96" s="989" t="s">
        <v>443</v>
      </c>
      <c r="C96" s="286" t="s">
        <v>229</v>
      </c>
      <c r="D96" s="912">
        <f>SUM(D82:D86)</f>
        <v>2146836570</v>
      </c>
      <c r="E96" s="912">
        <f t="shared" ref="E96" si="38">SUM(E82:E86)</f>
        <v>0</v>
      </c>
      <c r="F96" s="185">
        <f>SUM(F82:F86)</f>
        <v>2146836570</v>
      </c>
      <c r="G96" s="185">
        <f>SUM(G82:G86)</f>
        <v>418547656</v>
      </c>
      <c r="H96" s="185">
        <f>SUM(H82:H86)</f>
        <v>2565384226</v>
      </c>
      <c r="I96" s="185">
        <f>SUM(I82:I86)</f>
        <v>2219394984</v>
      </c>
      <c r="J96" s="1052">
        <f>I96/H96</f>
        <v>0.86513160933421906</v>
      </c>
    </row>
    <row r="97" spans="1:10" ht="16.5" customHeight="1" x14ac:dyDescent="0.35">
      <c r="A97" s="978" t="s">
        <v>48</v>
      </c>
      <c r="B97" s="952" t="s">
        <v>230</v>
      </c>
      <c r="C97" s="953" t="s">
        <v>231</v>
      </c>
      <c r="D97" s="901">
        <v>2190712383</v>
      </c>
      <c r="E97" s="902"/>
      <c r="F97" s="892">
        <f>D97+E97</f>
        <v>2190712383</v>
      </c>
      <c r="G97" s="1005">
        <f>H97-F97</f>
        <v>-190507343</v>
      </c>
      <c r="H97" s="1005">
        <v>2000205040</v>
      </c>
      <c r="I97" s="1005">
        <v>433960190</v>
      </c>
      <c r="J97" s="1056">
        <f>I97/H97</f>
        <v>0.21695785248096366</v>
      </c>
    </row>
    <row r="98" spans="1:10" ht="16.5" customHeight="1" x14ac:dyDescent="0.35">
      <c r="A98" s="586" t="s">
        <v>50</v>
      </c>
      <c r="B98" s="979" t="s">
        <v>232</v>
      </c>
      <c r="C98" s="980" t="s">
        <v>233</v>
      </c>
      <c r="D98" s="903">
        <v>909699592</v>
      </c>
      <c r="E98" s="904"/>
      <c r="F98" s="885">
        <f>D98+E98</f>
        <v>909699592</v>
      </c>
      <c r="G98" s="1005">
        <f t="shared" ref="G98:G103" si="39">H98-F98</f>
        <v>63622727</v>
      </c>
      <c r="H98" s="1002">
        <v>973322319</v>
      </c>
      <c r="I98" s="1002">
        <v>914106868</v>
      </c>
      <c r="J98" s="1056">
        <f t="shared" ref="J98:J99" si="40">I98/H98</f>
        <v>0.93916151942263226</v>
      </c>
    </row>
    <row r="99" spans="1:10" ht="16.5" customHeight="1" x14ac:dyDescent="0.35">
      <c r="A99" s="586" t="s">
        <v>53</v>
      </c>
      <c r="B99" s="933" t="s">
        <v>234</v>
      </c>
      <c r="C99" s="934" t="s">
        <v>235</v>
      </c>
      <c r="D99" s="913"/>
      <c r="E99" s="855"/>
      <c r="F99" s="886">
        <f>SUM(F100:F105)</f>
        <v>0</v>
      </c>
      <c r="G99" s="1005">
        <f t="shared" si="39"/>
        <v>389267</v>
      </c>
      <c r="H99" s="886">
        <f t="shared" ref="H99:I99" si="41">SUM(H100:H105)</f>
        <v>389267</v>
      </c>
      <c r="I99" s="886">
        <f t="shared" si="41"/>
        <v>302267</v>
      </c>
      <c r="J99" s="1056">
        <f t="shared" si="40"/>
        <v>0.77650301720926762</v>
      </c>
    </row>
    <row r="100" spans="1:10" ht="16.5" customHeight="1" x14ac:dyDescent="0.35">
      <c r="A100" s="586" t="s">
        <v>56</v>
      </c>
      <c r="B100" s="990" t="s">
        <v>236</v>
      </c>
      <c r="C100" s="955" t="s">
        <v>237</v>
      </c>
      <c r="D100" s="914"/>
      <c r="E100" s="866"/>
      <c r="F100" s="889"/>
      <c r="G100" s="1005">
        <f t="shared" si="39"/>
        <v>0</v>
      </c>
      <c r="H100" s="1002"/>
      <c r="I100" s="1002"/>
      <c r="J100" s="1054"/>
    </row>
    <row r="101" spans="1:10" ht="16.5" customHeight="1" x14ac:dyDescent="0.35">
      <c r="A101" s="586" t="s">
        <v>59</v>
      </c>
      <c r="B101" s="991" t="s">
        <v>217</v>
      </c>
      <c r="C101" s="955" t="s">
        <v>238</v>
      </c>
      <c r="D101" s="914"/>
      <c r="E101" s="866"/>
      <c r="F101" s="889"/>
      <c r="G101" s="1005">
        <f t="shared" si="39"/>
        <v>0</v>
      </c>
      <c r="H101" s="1002"/>
      <c r="I101" s="1002"/>
      <c r="J101" s="1054"/>
    </row>
    <row r="102" spans="1:10" ht="16.5" customHeight="1" x14ac:dyDescent="0.35">
      <c r="A102" s="586" t="s">
        <v>61</v>
      </c>
      <c r="B102" s="991" t="s">
        <v>239</v>
      </c>
      <c r="C102" s="955" t="s">
        <v>240</v>
      </c>
      <c r="D102" s="914"/>
      <c r="E102" s="866"/>
      <c r="F102" s="889"/>
      <c r="G102" s="1005">
        <f t="shared" si="39"/>
        <v>255267</v>
      </c>
      <c r="H102" s="1002">
        <v>255267</v>
      </c>
      <c r="I102" s="1002">
        <v>255267</v>
      </c>
      <c r="J102" s="1054">
        <f>I102/H102</f>
        <v>1</v>
      </c>
    </row>
    <row r="103" spans="1:10" ht="16.5" customHeight="1" x14ac:dyDescent="0.35">
      <c r="A103" s="586" t="s">
        <v>63</v>
      </c>
      <c r="B103" s="991" t="s">
        <v>241</v>
      </c>
      <c r="C103" s="955" t="s">
        <v>242</v>
      </c>
      <c r="D103" s="914"/>
      <c r="E103" s="866"/>
      <c r="F103" s="889"/>
      <c r="G103" s="1005">
        <f t="shared" si="39"/>
        <v>0</v>
      </c>
      <c r="H103" s="1002"/>
      <c r="I103" s="1002"/>
      <c r="J103" s="1054"/>
    </row>
    <row r="104" spans="1:10" ht="16.5" customHeight="1" x14ac:dyDescent="0.35">
      <c r="A104" s="586" t="s">
        <v>65</v>
      </c>
      <c r="B104" s="991" t="s">
        <v>243</v>
      </c>
      <c r="C104" s="955" t="s">
        <v>244</v>
      </c>
      <c r="D104" s="914"/>
      <c r="E104" s="866"/>
      <c r="F104" s="889">
        <v>0</v>
      </c>
      <c r="G104" s="1002"/>
      <c r="H104" s="1002"/>
      <c r="I104" s="1002"/>
      <c r="J104" s="1054"/>
    </row>
    <row r="105" spans="1:10" ht="16.5" customHeight="1" x14ac:dyDescent="0.35">
      <c r="A105" s="985" t="s">
        <v>67</v>
      </c>
      <c r="B105" s="992" t="s">
        <v>245</v>
      </c>
      <c r="C105" s="993" t="s">
        <v>246</v>
      </c>
      <c r="D105" s="915"/>
      <c r="E105" s="916"/>
      <c r="F105" s="917"/>
      <c r="G105" s="1004">
        <f>H105-F105</f>
        <v>134000</v>
      </c>
      <c r="H105" s="1004">
        <v>134000</v>
      </c>
      <c r="I105" s="1004">
        <v>47000</v>
      </c>
      <c r="J105" s="1054">
        <f t="shared" ref="J105" si="42">I105/H105</f>
        <v>0.35074626865671643</v>
      </c>
    </row>
    <row r="106" spans="1:10" ht="16.5" customHeight="1" x14ac:dyDescent="0.35">
      <c r="A106" s="988" t="s">
        <v>69</v>
      </c>
      <c r="B106" s="989" t="s">
        <v>442</v>
      </c>
      <c r="C106" s="286" t="s">
        <v>247</v>
      </c>
      <c r="D106" s="912">
        <f t="shared" ref="D106:E106" si="43">+D97+D98+D99</f>
        <v>3100411975</v>
      </c>
      <c r="E106" s="912">
        <f t="shared" si="43"/>
        <v>0</v>
      </c>
      <c r="F106" s="81">
        <f>+F97+F98+F99</f>
        <v>3100411975</v>
      </c>
      <c r="G106" s="81">
        <f t="shared" ref="G106:I106" si="44">+G97+G98+G99</f>
        <v>-126495349</v>
      </c>
      <c r="H106" s="81">
        <f t="shared" si="44"/>
        <v>2973916626</v>
      </c>
      <c r="I106" s="81">
        <f t="shared" si="44"/>
        <v>1348369325</v>
      </c>
      <c r="J106" s="1052">
        <f>I106/H106</f>
        <v>0.45339849584606345</v>
      </c>
    </row>
    <row r="107" spans="1:10" ht="16.5" customHeight="1" x14ac:dyDescent="0.35">
      <c r="A107" s="988" t="s">
        <v>71</v>
      </c>
      <c r="B107" s="966" t="s">
        <v>248</v>
      </c>
      <c r="C107" s="286" t="s">
        <v>249</v>
      </c>
      <c r="D107" s="918">
        <f t="shared" ref="D107:E107" si="45">SUM(D96+D106)</f>
        <v>5247248545</v>
      </c>
      <c r="E107" s="912">
        <f t="shared" si="45"/>
        <v>0</v>
      </c>
      <c r="F107" s="233">
        <f>SUM(F96+F106)</f>
        <v>5247248545</v>
      </c>
      <c r="G107" s="233">
        <f t="shared" ref="G107:I107" si="46">SUM(G96+G106)</f>
        <v>292052307</v>
      </c>
      <c r="H107" s="233">
        <f t="shared" si="46"/>
        <v>5539300852</v>
      </c>
      <c r="I107" s="81">
        <f t="shared" si="46"/>
        <v>3567764309</v>
      </c>
      <c r="J107" s="1052">
        <f>I107/H107</f>
        <v>0.64408206095392628</v>
      </c>
    </row>
    <row r="108" spans="1:10" ht="16.5" customHeight="1" x14ac:dyDescent="0.35">
      <c r="A108" s="586" t="s">
        <v>74</v>
      </c>
      <c r="B108" s="994" t="s">
        <v>250</v>
      </c>
      <c r="C108" s="995" t="s">
        <v>251</v>
      </c>
      <c r="D108" s="919"/>
      <c r="E108" s="920"/>
      <c r="F108" s="921"/>
      <c r="G108" s="1005">
        <f>H108-F108</f>
        <v>150000000</v>
      </c>
      <c r="H108" s="1005">
        <v>150000000</v>
      </c>
      <c r="I108" s="1005">
        <v>9460000</v>
      </c>
      <c r="J108" s="1054">
        <f>I108/H108</f>
        <v>6.306666666666666E-2</v>
      </c>
    </row>
    <row r="109" spans="1:10" ht="16.5" customHeight="1" x14ac:dyDescent="0.35">
      <c r="A109" s="586" t="s">
        <v>77</v>
      </c>
      <c r="B109" s="996" t="s">
        <v>252</v>
      </c>
      <c r="C109" s="980" t="s">
        <v>253</v>
      </c>
      <c r="D109" s="903"/>
      <c r="E109" s="904"/>
      <c r="F109" s="886"/>
      <c r="G109" s="1005">
        <f t="shared" ref="G109:G111" si="47">H109-F109</f>
        <v>0</v>
      </c>
      <c r="H109" s="1002"/>
      <c r="I109" s="1002"/>
      <c r="J109" s="1054"/>
    </row>
    <row r="110" spans="1:10" ht="16.5" customHeight="1" x14ac:dyDescent="0.35">
      <c r="A110" s="582" t="s">
        <v>80</v>
      </c>
      <c r="B110" s="996" t="s">
        <v>254</v>
      </c>
      <c r="C110" s="980" t="s">
        <v>255</v>
      </c>
      <c r="D110" s="903">
        <v>32551417</v>
      </c>
      <c r="E110" s="904"/>
      <c r="F110" s="886">
        <f>SUM(D110:E110)</f>
        <v>32551417</v>
      </c>
      <c r="G110" s="1005">
        <f t="shared" si="47"/>
        <v>0</v>
      </c>
      <c r="H110" s="1002">
        <v>32551417</v>
      </c>
      <c r="I110" s="1002">
        <v>32551417</v>
      </c>
      <c r="J110" s="1054">
        <f>I110/H110</f>
        <v>1</v>
      </c>
    </row>
    <row r="111" spans="1:10" ht="16.5" customHeight="1" x14ac:dyDescent="0.35">
      <c r="A111" s="586" t="s">
        <v>82</v>
      </c>
      <c r="B111" s="996" t="s">
        <v>425</v>
      </c>
      <c r="C111" s="980" t="s">
        <v>424</v>
      </c>
      <c r="D111" s="903">
        <v>405331724</v>
      </c>
      <c r="E111" s="904">
        <v>0</v>
      </c>
      <c r="F111" s="886">
        <f>'[16]10.sz.mell'!G37+'[16]11.sz.mell'!F37</f>
        <v>405331724</v>
      </c>
      <c r="G111" s="1005">
        <f t="shared" si="47"/>
        <v>11900423</v>
      </c>
      <c r="H111" s="1002">
        <v>417232147</v>
      </c>
      <c r="I111" s="1002">
        <v>402534695</v>
      </c>
      <c r="J111" s="1054">
        <f>I111/H111</f>
        <v>0.96477392236988868</v>
      </c>
    </row>
    <row r="112" spans="1:10" ht="16.5" customHeight="1" x14ac:dyDescent="0.35">
      <c r="A112" s="591" t="s">
        <v>84</v>
      </c>
      <c r="B112" s="996" t="s">
        <v>256</v>
      </c>
      <c r="C112" s="980" t="s">
        <v>257</v>
      </c>
      <c r="D112" s="903"/>
      <c r="E112" s="904"/>
      <c r="F112" s="886"/>
      <c r="G112" s="1004"/>
      <c r="H112" s="1004"/>
      <c r="I112" s="1004"/>
      <c r="J112" s="1055"/>
    </row>
    <row r="113" spans="1:10" ht="16.5" customHeight="1" x14ac:dyDescent="0.35">
      <c r="A113" s="1266" t="s">
        <v>86</v>
      </c>
      <c r="B113" s="951" t="s">
        <v>258</v>
      </c>
      <c r="C113" s="286" t="s">
        <v>259</v>
      </c>
      <c r="D113" s="912">
        <f t="shared" ref="D113:E113" si="48">SUM(D108:D112)</f>
        <v>437883141</v>
      </c>
      <c r="E113" s="912">
        <f t="shared" si="48"/>
        <v>0</v>
      </c>
      <c r="F113" s="261">
        <f>SUM(F108:F112)</f>
        <v>437883141</v>
      </c>
      <c r="G113" s="261">
        <f t="shared" ref="G113:I113" si="49">SUM(G108:G112)</f>
        <v>161900423</v>
      </c>
      <c r="H113" s="261">
        <f t="shared" si="49"/>
        <v>599783564</v>
      </c>
      <c r="I113" s="261">
        <f t="shared" si="49"/>
        <v>444546112</v>
      </c>
      <c r="J113" s="1052">
        <f>I113/H113</f>
        <v>0.74117754917338818</v>
      </c>
    </row>
    <row r="114" spans="1:10" s="4" customFormat="1" ht="16.5" customHeight="1" x14ac:dyDescent="0.3">
      <c r="A114" s="1267" t="s">
        <v>89</v>
      </c>
      <c r="B114" s="943" t="s">
        <v>260</v>
      </c>
      <c r="C114" s="598" t="s">
        <v>261</v>
      </c>
      <c r="D114" s="922">
        <f t="shared" ref="D114:E114" si="50">D107+D113</f>
        <v>5685131686</v>
      </c>
      <c r="E114" s="922">
        <f t="shared" si="50"/>
        <v>0</v>
      </c>
      <c r="F114" s="261">
        <f>F107+F113</f>
        <v>5685131686</v>
      </c>
      <c r="G114" s="261">
        <f t="shared" ref="G114:I114" si="51">G107+G113</f>
        <v>453952730</v>
      </c>
      <c r="H114" s="261">
        <f t="shared" si="51"/>
        <v>6139084416</v>
      </c>
      <c r="I114" s="261">
        <f t="shared" si="51"/>
        <v>4012310421</v>
      </c>
      <c r="J114" s="1052">
        <f>I114/H114</f>
        <v>0.65356821133505005</v>
      </c>
    </row>
    <row r="115" spans="1:10" ht="24.75" customHeight="1" x14ac:dyDescent="0.35">
      <c r="J115" s="1057"/>
    </row>
    <row r="116" spans="1:10" ht="16.5" customHeight="1" x14ac:dyDescent="0.35">
      <c r="F116" s="127"/>
      <c r="J116" s="1057"/>
    </row>
  </sheetData>
  <mergeCells count="5">
    <mergeCell ref="A3:B3"/>
    <mergeCell ref="A1:H1"/>
    <mergeCell ref="A78:F78"/>
    <mergeCell ref="A2:J2"/>
    <mergeCell ref="A79:J7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2" fitToHeight="2" orientation="portrait" r:id="rId1"/>
  <headerFooter alignWithMargins="0">
    <oddHeader>&amp;R&amp;"Times New Roman CE,Félkövér dőlt"&amp;11 9. melléklet a 18/2020. (VI.26.) önkormányzati rendelethez</oddHeader>
  </headerFooter>
  <rowBreaks count="1" manualBreakCount="1">
    <brk id="78" max="9" man="1"/>
  </rowBreaks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65"/>
  <sheetViews>
    <sheetView view="pageLayout" topLeftCell="A46" zoomScaleNormal="100" workbookViewId="0">
      <selection activeCell="A61" sqref="A61"/>
    </sheetView>
  </sheetViews>
  <sheetFormatPr defaultRowHeight="13" x14ac:dyDescent="0.3"/>
  <cols>
    <col min="1" max="1" width="6" style="706" customWidth="1"/>
    <col min="2" max="2" width="52.5" style="707" customWidth="1"/>
    <col min="3" max="3" width="15.69921875" style="702" customWidth="1"/>
    <col min="4" max="4" width="14.5" style="1199" customWidth="1"/>
    <col min="5" max="5" width="14.5" style="708" bestFit="1" customWidth="1"/>
    <col min="7" max="248" width="9.296875" style="702"/>
    <col min="249" max="249" width="5.796875" style="702" customWidth="1"/>
    <col min="250" max="250" width="22.296875" style="702" customWidth="1"/>
    <col min="251" max="251" width="13" style="702" customWidth="1"/>
    <col min="252" max="252" width="11" style="702" customWidth="1"/>
    <col min="253" max="253" width="15.5" style="702" customWidth="1"/>
    <col min="254" max="254" width="11.19921875" style="702" customWidth="1"/>
    <col min="255" max="255" width="13.296875" style="702" customWidth="1"/>
    <col min="256" max="257" width="14" style="702" customWidth="1"/>
    <col min="258" max="258" width="13.296875" style="702" customWidth="1"/>
    <col min="259" max="259" width="12.296875" style="702" customWidth="1"/>
    <col min="260" max="260" width="14.296875" style="702" customWidth="1"/>
    <col min="261" max="261" width="15.19921875" style="702" customWidth="1"/>
    <col min="262" max="504" width="9.296875" style="702"/>
    <col min="505" max="505" width="5.796875" style="702" customWidth="1"/>
    <col min="506" max="506" width="22.296875" style="702" customWidth="1"/>
    <col min="507" max="507" width="13" style="702" customWidth="1"/>
    <col min="508" max="508" width="11" style="702" customWidth="1"/>
    <col min="509" max="509" width="15.5" style="702" customWidth="1"/>
    <col min="510" max="510" width="11.19921875" style="702" customWidth="1"/>
    <col min="511" max="511" width="13.296875" style="702" customWidth="1"/>
    <col min="512" max="513" width="14" style="702" customWidth="1"/>
    <col min="514" max="514" width="13.296875" style="702" customWidth="1"/>
    <col min="515" max="515" width="12.296875" style="702" customWidth="1"/>
    <col min="516" max="516" width="14.296875" style="702" customWidth="1"/>
    <col min="517" max="517" width="15.19921875" style="702" customWidth="1"/>
    <col min="518" max="760" width="9.296875" style="702"/>
    <col min="761" max="761" width="5.796875" style="702" customWidth="1"/>
    <col min="762" max="762" width="22.296875" style="702" customWidth="1"/>
    <col min="763" max="763" width="13" style="702" customWidth="1"/>
    <col min="764" max="764" width="11" style="702" customWidth="1"/>
    <col min="765" max="765" width="15.5" style="702" customWidth="1"/>
    <col min="766" max="766" width="11.19921875" style="702" customWidth="1"/>
    <col min="767" max="767" width="13.296875" style="702" customWidth="1"/>
    <col min="768" max="769" width="14" style="702" customWidth="1"/>
    <col min="770" max="770" width="13.296875" style="702" customWidth="1"/>
    <col min="771" max="771" width="12.296875" style="702" customWidth="1"/>
    <col min="772" max="772" width="14.296875" style="702" customWidth="1"/>
    <col min="773" max="773" width="15.19921875" style="702" customWidth="1"/>
    <col min="774" max="1016" width="9.296875" style="702"/>
    <col min="1017" max="1017" width="5.796875" style="702" customWidth="1"/>
    <col min="1018" max="1018" width="22.296875" style="702" customWidth="1"/>
    <col min="1019" max="1019" width="13" style="702" customWidth="1"/>
    <col min="1020" max="1020" width="11" style="702" customWidth="1"/>
    <col min="1021" max="1021" width="15.5" style="702" customWidth="1"/>
    <col min="1022" max="1022" width="11.19921875" style="702" customWidth="1"/>
    <col min="1023" max="1023" width="13.296875" style="702" customWidth="1"/>
    <col min="1024" max="1025" width="14" style="702" customWidth="1"/>
    <col min="1026" max="1026" width="13.296875" style="702" customWidth="1"/>
    <col min="1027" max="1027" width="12.296875" style="702" customWidth="1"/>
    <col min="1028" max="1028" width="14.296875" style="702" customWidth="1"/>
    <col min="1029" max="1029" width="15.19921875" style="702" customWidth="1"/>
    <col min="1030" max="1272" width="9.296875" style="702"/>
    <col min="1273" max="1273" width="5.796875" style="702" customWidth="1"/>
    <col min="1274" max="1274" width="22.296875" style="702" customWidth="1"/>
    <col min="1275" max="1275" width="13" style="702" customWidth="1"/>
    <col min="1276" max="1276" width="11" style="702" customWidth="1"/>
    <col min="1277" max="1277" width="15.5" style="702" customWidth="1"/>
    <col min="1278" max="1278" width="11.19921875" style="702" customWidth="1"/>
    <col min="1279" max="1279" width="13.296875" style="702" customWidth="1"/>
    <col min="1280" max="1281" width="14" style="702" customWidth="1"/>
    <col min="1282" max="1282" width="13.296875" style="702" customWidth="1"/>
    <col min="1283" max="1283" width="12.296875" style="702" customWidth="1"/>
    <col min="1284" max="1284" width="14.296875" style="702" customWidth="1"/>
    <col min="1285" max="1285" width="15.19921875" style="702" customWidth="1"/>
    <col min="1286" max="1528" width="9.296875" style="702"/>
    <col min="1529" max="1529" width="5.796875" style="702" customWidth="1"/>
    <col min="1530" max="1530" width="22.296875" style="702" customWidth="1"/>
    <col min="1531" max="1531" width="13" style="702" customWidth="1"/>
    <col min="1532" max="1532" width="11" style="702" customWidth="1"/>
    <col min="1533" max="1533" width="15.5" style="702" customWidth="1"/>
    <col min="1534" max="1534" width="11.19921875" style="702" customWidth="1"/>
    <col min="1535" max="1535" width="13.296875" style="702" customWidth="1"/>
    <col min="1536" max="1537" width="14" style="702" customWidth="1"/>
    <col min="1538" max="1538" width="13.296875" style="702" customWidth="1"/>
    <col min="1539" max="1539" width="12.296875" style="702" customWidth="1"/>
    <col min="1540" max="1540" width="14.296875" style="702" customWidth="1"/>
    <col min="1541" max="1541" width="15.19921875" style="702" customWidth="1"/>
    <col min="1542" max="1784" width="9.296875" style="702"/>
    <col min="1785" max="1785" width="5.796875" style="702" customWidth="1"/>
    <col min="1786" max="1786" width="22.296875" style="702" customWidth="1"/>
    <col min="1787" max="1787" width="13" style="702" customWidth="1"/>
    <col min="1788" max="1788" width="11" style="702" customWidth="1"/>
    <col min="1789" max="1789" width="15.5" style="702" customWidth="1"/>
    <col min="1790" max="1790" width="11.19921875" style="702" customWidth="1"/>
    <col min="1791" max="1791" width="13.296875" style="702" customWidth="1"/>
    <col min="1792" max="1793" width="14" style="702" customWidth="1"/>
    <col min="1794" max="1794" width="13.296875" style="702" customWidth="1"/>
    <col min="1795" max="1795" width="12.296875" style="702" customWidth="1"/>
    <col min="1796" max="1796" width="14.296875" style="702" customWidth="1"/>
    <col min="1797" max="1797" width="15.19921875" style="702" customWidth="1"/>
    <col min="1798" max="2040" width="9.296875" style="702"/>
    <col min="2041" max="2041" width="5.796875" style="702" customWidth="1"/>
    <col min="2042" max="2042" width="22.296875" style="702" customWidth="1"/>
    <col min="2043" max="2043" width="13" style="702" customWidth="1"/>
    <col min="2044" max="2044" width="11" style="702" customWidth="1"/>
    <col min="2045" max="2045" width="15.5" style="702" customWidth="1"/>
    <col min="2046" max="2046" width="11.19921875" style="702" customWidth="1"/>
    <col min="2047" max="2047" width="13.296875" style="702" customWidth="1"/>
    <col min="2048" max="2049" width="14" style="702" customWidth="1"/>
    <col min="2050" max="2050" width="13.296875" style="702" customWidth="1"/>
    <col min="2051" max="2051" width="12.296875" style="702" customWidth="1"/>
    <col min="2052" max="2052" width="14.296875" style="702" customWidth="1"/>
    <col min="2053" max="2053" width="15.19921875" style="702" customWidth="1"/>
    <col min="2054" max="2296" width="9.296875" style="702"/>
    <col min="2297" max="2297" width="5.796875" style="702" customWidth="1"/>
    <col min="2298" max="2298" width="22.296875" style="702" customWidth="1"/>
    <col min="2299" max="2299" width="13" style="702" customWidth="1"/>
    <col min="2300" max="2300" width="11" style="702" customWidth="1"/>
    <col min="2301" max="2301" width="15.5" style="702" customWidth="1"/>
    <col min="2302" max="2302" width="11.19921875" style="702" customWidth="1"/>
    <col min="2303" max="2303" width="13.296875" style="702" customWidth="1"/>
    <col min="2304" max="2305" width="14" style="702" customWidth="1"/>
    <col min="2306" max="2306" width="13.296875" style="702" customWidth="1"/>
    <col min="2307" max="2307" width="12.296875" style="702" customWidth="1"/>
    <col min="2308" max="2308" width="14.296875" style="702" customWidth="1"/>
    <col min="2309" max="2309" width="15.19921875" style="702" customWidth="1"/>
    <col min="2310" max="2552" width="9.296875" style="702"/>
    <col min="2553" max="2553" width="5.796875" style="702" customWidth="1"/>
    <col min="2554" max="2554" width="22.296875" style="702" customWidth="1"/>
    <col min="2555" max="2555" width="13" style="702" customWidth="1"/>
    <col min="2556" max="2556" width="11" style="702" customWidth="1"/>
    <col min="2557" max="2557" width="15.5" style="702" customWidth="1"/>
    <col min="2558" max="2558" width="11.19921875" style="702" customWidth="1"/>
    <col min="2559" max="2559" width="13.296875" style="702" customWidth="1"/>
    <col min="2560" max="2561" width="14" style="702" customWidth="1"/>
    <col min="2562" max="2562" width="13.296875" style="702" customWidth="1"/>
    <col min="2563" max="2563" width="12.296875" style="702" customWidth="1"/>
    <col min="2564" max="2564" width="14.296875" style="702" customWidth="1"/>
    <col min="2565" max="2565" width="15.19921875" style="702" customWidth="1"/>
    <col min="2566" max="2808" width="9.296875" style="702"/>
    <col min="2809" max="2809" width="5.796875" style="702" customWidth="1"/>
    <col min="2810" max="2810" width="22.296875" style="702" customWidth="1"/>
    <col min="2811" max="2811" width="13" style="702" customWidth="1"/>
    <col min="2812" max="2812" width="11" style="702" customWidth="1"/>
    <col min="2813" max="2813" width="15.5" style="702" customWidth="1"/>
    <col min="2814" max="2814" width="11.19921875" style="702" customWidth="1"/>
    <col min="2815" max="2815" width="13.296875" style="702" customWidth="1"/>
    <col min="2816" max="2817" width="14" style="702" customWidth="1"/>
    <col min="2818" max="2818" width="13.296875" style="702" customWidth="1"/>
    <col min="2819" max="2819" width="12.296875" style="702" customWidth="1"/>
    <col min="2820" max="2820" width="14.296875" style="702" customWidth="1"/>
    <col min="2821" max="2821" width="15.19921875" style="702" customWidth="1"/>
    <col min="2822" max="3064" width="9.296875" style="702"/>
    <col min="3065" max="3065" width="5.796875" style="702" customWidth="1"/>
    <col min="3066" max="3066" width="22.296875" style="702" customWidth="1"/>
    <col min="3067" max="3067" width="13" style="702" customWidth="1"/>
    <col min="3068" max="3068" width="11" style="702" customWidth="1"/>
    <col min="3069" max="3069" width="15.5" style="702" customWidth="1"/>
    <col min="3070" max="3070" width="11.19921875" style="702" customWidth="1"/>
    <col min="3071" max="3071" width="13.296875" style="702" customWidth="1"/>
    <col min="3072" max="3073" width="14" style="702" customWidth="1"/>
    <col min="3074" max="3074" width="13.296875" style="702" customWidth="1"/>
    <col min="3075" max="3075" width="12.296875" style="702" customWidth="1"/>
    <col min="3076" max="3076" width="14.296875" style="702" customWidth="1"/>
    <col min="3077" max="3077" width="15.19921875" style="702" customWidth="1"/>
    <col min="3078" max="3320" width="9.296875" style="702"/>
    <col min="3321" max="3321" width="5.796875" style="702" customWidth="1"/>
    <col min="3322" max="3322" width="22.296875" style="702" customWidth="1"/>
    <col min="3323" max="3323" width="13" style="702" customWidth="1"/>
    <col min="3324" max="3324" width="11" style="702" customWidth="1"/>
    <col min="3325" max="3325" width="15.5" style="702" customWidth="1"/>
    <col min="3326" max="3326" width="11.19921875" style="702" customWidth="1"/>
    <col min="3327" max="3327" width="13.296875" style="702" customWidth="1"/>
    <col min="3328" max="3329" width="14" style="702" customWidth="1"/>
    <col min="3330" max="3330" width="13.296875" style="702" customWidth="1"/>
    <col min="3331" max="3331" width="12.296875" style="702" customWidth="1"/>
    <col min="3332" max="3332" width="14.296875" style="702" customWidth="1"/>
    <col min="3333" max="3333" width="15.19921875" style="702" customWidth="1"/>
    <col min="3334" max="3576" width="9.296875" style="702"/>
    <col min="3577" max="3577" width="5.796875" style="702" customWidth="1"/>
    <col min="3578" max="3578" width="22.296875" style="702" customWidth="1"/>
    <col min="3579" max="3579" width="13" style="702" customWidth="1"/>
    <col min="3580" max="3580" width="11" style="702" customWidth="1"/>
    <col min="3581" max="3581" width="15.5" style="702" customWidth="1"/>
    <col min="3582" max="3582" width="11.19921875" style="702" customWidth="1"/>
    <col min="3583" max="3583" width="13.296875" style="702" customWidth="1"/>
    <col min="3584" max="3585" width="14" style="702" customWidth="1"/>
    <col min="3586" max="3586" width="13.296875" style="702" customWidth="1"/>
    <col min="3587" max="3587" width="12.296875" style="702" customWidth="1"/>
    <col min="3588" max="3588" width="14.296875" style="702" customWidth="1"/>
    <col min="3589" max="3589" width="15.19921875" style="702" customWidth="1"/>
    <col min="3590" max="3832" width="9.296875" style="702"/>
    <col min="3833" max="3833" width="5.796875" style="702" customWidth="1"/>
    <col min="3834" max="3834" width="22.296875" style="702" customWidth="1"/>
    <col min="3835" max="3835" width="13" style="702" customWidth="1"/>
    <col min="3836" max="3836" width="11" style="702" customWidth="1"/>
    <col min="3837" max="3837" width="15.5" style="702" customWidth="1"/>
    <col min="3838" max="3838" width="11.19921875" style="702" customWidth="1"/>
    <col min="3839" max="3839" width="13.296875" style="702" customWidth="1"/>
    <col min="3840" max="3841" width="14" style="702" customWidth="1"/>
    <col min="3842" max="3842" width="13.296875" style="702" customWidth="1"/>
    <col min="3843" max="3843" width="12.296875" style="702" customWidth="1"/>
    <col min="3844" max="3844" width="14.296875" style="702" customWidth="1"/>
    <col min="3845" max="3845" width="15.19921875" style="702" customWidth="1"/>
    <col min="3846" max="4088" width="9.296875" style="702"/>
    <col min="4089" max="4089" width="5.796875" style="702" customWidth="1"/>
    <col min="4090" max="4090" width="22.296875" style="702" customWidth="1"/>
    <col min="4091" max="4091" width="13" style="702" customWidth="1"/>
    <col min="4092" max="4092" width="11" style="702" customWidth="1"/>
    <col min="4093" max="4093" width="15.5" style="702" customWidth="1"/>
    <col min="4094" max="4094" width="11.19921875" style="702" customWidth="1"/>
    <col min="4095" max="4095" width="13.296875" style="702" customWidth="1"/>
    <col min="4096" max="4097" width="14" style="702" customWidth="1"/>
    <col min="4098" max="4098" width="13.296875" style="702" customWidth="1"/>
    <col min="4099" max="4099" width="12.296875" style="702" customWidth="1"/>
    <col min="4100" max="4100" width="14.296875" style="702" customWidth="1"/>
    <col min="4101" max="4101" width="15.19921875" style="702" customWidth="1"/>
    <col min="4102" max="4344" width="9.296875" style="702"/>
    <col min="4345" max="4345" width="5.796875" style="702" customWidth="1"/>
    <col min="4346" max="4346" width="22.296875" style="702" customWidth="1"/>
    <col min="4347" max="4347" width="13" style="702" customWidth="1"/>
    <col min="4348" max="4348" width="11" style="702" customWidth="1"/>
    <col min="4349" max="4349" width="15.5" style="702" customWidth="1"/>
    <col min="4350" max="4350" width="11.19921875" style="702" customWidth="1"/>
    <col min="4351" max="4351" width="13.296875" style="702" customWidth="1"/>
    <col min="4352" max="4353" width="14" style="702" customWidth="1"/>
    <col min="4354" max="4354" width="13.296875" style="702" customWidth="1"/>
    <col min="4355" max="4355" width="12.296875" style="702" customWidth="1"/>
    <col min="4356" max="4356" width="14.296875" style="702" customWidth="1"/>
    <col min="4357" max="4357" width="15.19921875" style="702" customWidth="1"/>
    <col min="4358" max="4600" width="9.296875" style="702"/>
    <col min="4601" max="4601" width="5.796875" style="702" customWidth="1"/>
    <col min="4602" max="4602" width="22.296875" style="702" customWidth="1"/>
    <col min="4603" max="4603" width="13" style="702" customWidth="1"/>
    <col min="4604" max="4604" width="11" style="702" customWidth="1"/>
    <col min="4605" max="4605" width="15.5" style="702" customWidth="1"/>
    <col min="4606" max="4606" width="11.19921875" style="702" customWidth="1"/>
    <col min="4607" max="4607" width="13.296875" style="702" customWidth="1"/>
    <col min="4608" max="4609" width="14" style="702" customWidth="1"/>
    <col min="4610" max="4610" width="13.296875" style="702" customWidth="1"/>
    <col min="4611" max="4611" width="12.296875" style="702" customWidth="1"/>
    <col min="4612" max="4612" width="14.296875" style="702" customWidth="1"/>
    <col min="4613" max="4613" width="15.19921875" style="702" customWidth="1"/>
    <col min="4614" max="4856" width="9.296875" style="702"/>
    <col min="4857" max="4857" width="5.796875" style="702" customWidth="1"/>
    <col min="4858" max="4858" width="22.296875" style="702" customWidth="1"/>
    <col min="4859" max="4859" width="13" style="702" customWidth="1"/>
    <col min="4860" max="4860" width="11" style="702" customWidth="1"/>
    <col min="4861" max="4861" width="15.5" style="702" customWidth="1"/>
    <col min="4862" max="4862" width="11.19921875" style="702" customWidth="1"/>
    <col min="4863" max="4863" width="13.296875" style="702" customWidth="1"/>
    <col min="4864" max="4865" width="14" style="702" customWidth="1"/>
    <col min="4866" max="4866" width="13.296875" style="702" customWidth="1"/>
    <col min="4867" max="4867" width="12.296875" style="702" customWidth="1"/>
    <col min="4868" max="4868" width="14.296875" style="702" customWidth="1"/>
    <col min="4869" max="4869" width="15.19921875" style="702" customWidth="1"/>
    <col min="4870" max="5112" width="9.296875" style="702"/>
    <col min="5113" max="5113" width="5.796875" style="702" customWidth="1"/>
    <col min="5114" max="5114" width="22.296875" style="702" customWidth="1"/>
    <col min="5115" max="5115" width="13" style="702" customWidth="1"/>
    <col min="5116" max="5116" width="11" style="702" customWidth="1"/>
    <col min="5117" max="5117" width="15.5" style="702" customWidth="1"/>
    <col min="5118" max="5118" width="11.19921875" style="702" customWidth="1"/>
    <col min="5119" max="5119" width="13.296875" style="702" customWidth="1"/>
    <col min="5120" max="5121" width="14" style="702" customWidth="1"/>
    <col min="5122" max="5122" width="13.296875" style="702" customWidth="1"/>
    <col min="5123" max="5123" width="12.296875" style="702" customWidth="1"/>
    <col min="5124" max="5124" width="14.296875" style="702" customWidth="1"/>
    <col min="5125" max="5125" width="15.19921875" style="702" customWidth="1"/>
    <col min="5126" max="5368" width="9.296875" style="702"/>
    <col min="5369" max="5369" width="5.796875" style="702" customWidth="1"/>
    <col min="5370" max="5370" width="22.296875" style="702" customWidth="1"/>
    <col min="5371" max="5371" width="13" style="702" customWidth="1"/>
    <col min="5372" max="5372" width="11" style="702" customWidth="1"/>
    <col min="5373" max="5373" width="15.5" style="702" customWidth="1"/>
    <col min="5374" max="5374" width="11.19921875" style="702" customWidth="1"/>
    <col min="5375" max="5375" width="13.296875" style="702" customWidth="1"/>
    <col min="5376" max="5377" width="14" style="702" customWidth="1"/>
    <col min="5378" max="5378" width="13.296875" style="702" customWidth="1"/>
    <col min="5379" max="5379" width="12.296875" style="702" customWidth="1"/>
    <col min="5380" max="5380" width="14.296875" style="702" customWidth="1"/>
    <col min="5381" max="5381" width="15.19921875" style="702" customWidth="1"/>
    <col min="5382" max="5624" width="9.296875" style="702"/>
    <col min="5625" max="5625" width="5.796875" style="702" customWidth="1"/>
    <col min="5626" max="5626" width="22.296875" style="702" customWidth="1"/>
    <col min="5627" max="5627" width="13" style="702" customWidth="1"/>
    <col min="5628" max="5628" width="11" style="702" customWidth="1"/>
    <col min="5629" max="5629" width="15.5" style="702" customWidth="1"/>
    <col min="5630" max="5630" width="11.19921875" style="702" customWidth="1"/>
    <col min="5631" max="5631" width="13.296875" style="702" customWidth="1"/>
    <col min="5632" max="5633" width="14" style="702" customWidth="1"/>
    <col min="5634" max="5634" width="13.296875" style="702" customWidth="1"/>
    <col min="5635" max="5635" width="12.296875" style="702" customWidth="1"/>
    <col min="5636" max="5636" width="14.296875" style="702" customWidth="1"/>
    <col min="5637" max="5637" width="15.19921875" style="702" customWidth="1"/>
    <col min="5638" max="5880" width="9.296875" style="702"/>
    <col min="5881" max="5881" width="5.796875" style="702" customWidth="1"/>
    <col min="5882" max="5882" width="22.296875" style="702" customWidth="1"/>
    <col min="5883" max="5883" width="13" style="702" customWidth="1"/>
    <col min="5884" max="5884" width="11" style="702" customWidth="1"/>
    <col min="5885" max="5885" width="15.5" style="702" customWidth="1"/>
    <col min="5886" max="5886" width="11.19921875" style="702" customWidth="1"/>
    <col min="5887" max="5887" width="13.296875" style="702" customWidth="1"/>
    <col min="5888" max="5889" width="14" style="702" customWidth="1"/>
    <col min="5890" max="5890" width="13.296875" style="702" customWidth="1"/>
    <col min="5891" max="5891" width="12.296875" style="702" customWidth="1"/>
    <col min="5892" max="5892" width="14.296875" style="702" customWidth="1"/>
    <col min="5893" max="5893" width="15.19921875" style="702" customWidth="1"/>
    <col min="5894" max="6136" width="9.296875" style="702"/>
    <col min="6137" max="6137" width="5.796875" style="702" customWidth="1"/>
    <col min="6138" max="6138" width="22.296875" style="702" customWidth="1"/>
    <col min="6139" max="6139" width="13" style="702" customWidth="1"/>
    <col min="6140" max="6140" width="11" style="702" customWidth="1"/>
    <col min="6141" max="6141" width="15.5" style="702" customWidth="1"/>
    <col min="6142" max="6142" width="11.19921875" style="702" customWidth="1"/>
    <col min="6143" max="6143" width="13.296875" style="702" customWidth="1"/>
    <col min="6144" max="6145" width="14" style="702" customWidth="1"/>
    <col min="6146" max="6146" width="13.296875" style="702" customWidth="1"/>
    <col min="6147" max="6147" width="12.296875" style="702" customWidth="1"/>
    <col min="6148" max="6148" width="14.296875" style="702" customWidth="1"/>
    <col min="6149" max="6149" width="15.19921875" style="702" customWidth="1"/>
    <col min="6150" max="6392" width="9.296875" style="702"/>
    <col min="6393" max="6393" width="5.796875" style="702" customWidth="1"/>
    <col min="6394" max="6394" width="22.296875" style="702" customWidth="1"/>
    <col min="6395" max="6395" width="13" style="702" customWidth="1"/>
    <col min="6396" max="6396" width="11" style="702" customWidth="1"/>
    <col min="6397" max="6397" width="15.5" style="702" customWidth="1"/>
    <col min="6398" max="6398" width="11.19921875" style="702" customWidth="1"/>
    <col min="6399" max="6399" width="13.296875" style="702" customWidth="1"/>
    <col min="6400" max="6401" width="14" style="702" customWidth="1"/>
    <col min="6402" max="6402" width="13.296875" style="702" customWidth="1"/>
    <col min="6403" max="6403" width="12.296875" style="702" customWidth="1"/>
    <col min="6404" max="6404" width="14.296875" style="702" customWidth="1"/>
    <col min="6405" max="6405" width="15.19921875" style="702" customWidth="1"/>
    <col min="6406" max="6648" width="9.296875" style="702"/>
    <col min="6649" max="6649" width="5.796875" style="702" customWidth="1"/>
    <col min="6650" max="6650" width="22.296875" style="702" customWidth="1"/>
    <col min="6651" max="6651" width="13" style="702" customWidth="1"/>
    <col min="6652" max="6652" width="11" style="702" customWidth="1"/>
    <col min="6653" max="6653" width="15.5" style="702" customWidth="1"/>
    <col min="6654" max="6654" width="11.19921875" style="702" customWidth="1"/>
    <col min="6655" max="6655" width="13.296875" style="702" customWidth="1"/>
    <col min="6656" max="6657" width="14" style="702" customWidth="1"/>
    <col min="6658" max="6658" width="13.296875" style="702" customWidth="1"/>
    <col min="6659" max="6659" width="12.296875" style="702" customWidth="1"/>
    <col min="6660" max="6660" width="14.296875" style="702" customWidth="1"/>
    <col min="6661" max="6661" width="15.19921875" style="702" customWidth="1"/>
    <col min="6662" max="6904" width="9.296875" style="702"/>
    <col min="6905" max="6905" width="5.796875" style="702" customWidth="1"/>
    <col min="6906" max="6906" width="22.296875" style="702" customWidth="1"/>
    <col min="6907" max="6907" width="13" style="702" customWidth="1"/>
    <col min="6908" max="6908" width="11" style="702" customWidth="1"/>
    <col min="6909" max="6909" width="15.5" style="702" customWidth="1"/>
    <col min="6910" max="6910" width="11.19921875" style="702" customWidth="1"/>
    <col min="6911" max="6911" width="13.296875" style="702" customWidth="1"/>
    <col min="6912" max="6913" width="14" style="702" customWidth="1"/>
    <col min="6914" max="6914" width="13.296875" style="702" customWidth="1"/>
    <col min="6915" max="6915" width="12.296875" style="702" customWidth="1"/>
    <col min="6916" max="6916" width="14.296875" style="702" customWidth="1"/>
    <col min="6917" max="6917" width="15.19921875" style="702" customWidth="1"/>
    <col min="6918" max="7160" width="9.296875" style="702"/>
    <col min="7161" max="7161" width="5.796875" style="702" customWidth="1"/>
    <col min="7162" max="7162" width="22.296875" style="702" customWidth="1"/>
    <col min="7163" max="7163" width="13" style="702" customWidth="1"/>
    <col min="7164" max="7164" width="11" style="702" customWidth="1"/>
    <col min="7165" max="7165" width="15.5" style="702" customWidth="1"/>
    <col min="7166" max="7166" width="11.19921875" style="702" customWidth="1"/>
    <col min="7167" max="7167" width="13.296875" style="702" customWidth="1"/>
    <col min="7168" max="7169" width="14" style="702" customWidth="1"/>
    <col min="7170" max="7170" width="13.296875" style="702" customWidth="1"/>
    <col min="7171" max="7171" width="12.296875" style="702" customWidth="1"/>
    <col min="7172" max="7172" width="14.296875" style="702" customWidth="1"/>
    <col min="7173" max="7173" width="15.19921875" style="702" customWidth="1"/>
    <col min="7174" max="7416" width="9.296875" style="702"/>
    <col min="7417" max="7417" width="5.796875" style="702" customWidth="1"/>
    <col min="7418" max="7418" width="22.296875" style="702" customWidth="1"/>
    <col min="7419" max="7419" width="13" style="702" customWidth="1"/>
    <col min="7420" max="7420" width="11" style="702" customWidth="1"/>
    <col min="7421" max="7421" width="15.5" style="702" customWidth="1"/>
    <col min="7422" max="7422" width="11.19921875" style="702" customWidth="1"/>
    <col min="7423" max="7423" width="13.296875" style="702" customWidth="1"/>
    <col min="7424" max="7425" width="14" style="702" customWidth="1"/>
    <col min="7426" max="7426" width="13.296875" style="702" customWidth="1"/>
    <col min="7427" max="7427" width="12.296875" style="702" customWidth="1"/>
    <col min="7428" max="7428" width="14.296875" style="702" customWidth="1"/>
    <col min="7429" max="7429" width="15.19921875" style="702" customWidth="1"/>
    <col min="7430" max="7672" width="9.296875" style="702"/>
    <col min="7673" max="7673" width="5.796875" style="702" customWidth="1"/>
    <col min="7674" max="7674" width="22.296875" style="702" customWidth="1"/>
    <col min="7675" max="7675" width="13" style="702" customWidth="1"/>
    <col min="7676" max="7676" width="11" style="702" customWidth="1"/>
    <col min="7677" max="7677" width="15.5" style="702" customWidth="1"/>
    <col min="7678" max="7678" width="11.19921875" style="702" customWidth="1"/>
    <col min="7679" max="7679" width="13.296875" style="702" customWidth="1"/>
    <col min="7680" max="7681" width="14" style="702" customWidth="1"/>
    <col min="7682" max="7682" width="13.296875" style="702" customWidth="1"/>
    <col min="7683" max="7683" width="12.296875" style="702" customWidth="1"/>
    <col min="7684" max="7684" width="14.296875" style="702" customWidth="1"/>
    <col min="7685" max="7685" width="15.19921875" style="702" customWidth="1"/>
    <col min="7686" max="7928" width="9.296875" style="702"/>
    <col min="7929" max="7929" width="5.796875" style="702" customWidth="1"/>
    <col min="7930" max="7930" width="22.296875" style="702" customWidth="1"/>
    <col min="7931" max="7931" width="13" style="702" customWidth="1"/>
    <col min="7932" max="7932" width="11" style="702" customWidth="1"/>
    <col min="7933" max="7933" width="15.5" style="702" customWidth="1"/>
    <col min="7934" max="7934" width="11.19921875" style="702" customWidth="1"/>
    <col min="7935" max="7935" width="13.296875" style="702" customWidth="1"/>
    <col min="7936" max="7937" width="14" style="702" customWidth="1"/>
    <col min="7938" max="7938" width="13.296875" style="702" customWidth="1"/>
    <col min="7939" max="7939" width="12.296875" style="702" customWidth="1"/>
    <col min="7940" max="7940" width="14.296875" style="702" customWidth="1"/>
    <col min="7941" max="7941" width="15.19921875" style="702" customWidth="1"/>
    <col min="7942" max="8184" width="9.296875" style="702"/>
    <col min="8185" max="8185" width="5.796875" style="702" customWidth="1"/>
    <col min="8186" max="8186" width="22.296875" style="702" customWidth="1"/>
    <col min="8187" max="8187" width="13" style="702" customWidth="1"/>
    <col min="8188" max="8188" width="11" style="702" customWidth="1"/>
    <col min="8189" max="8189" width="15.5" style="702" customWidth="1"/>
    <col min="8190" max="8190" width="11.19921875" style="702" customWidth="1"/>
    <col min="8191" max="8191" width="13.296875" style="702" customWidth="1"/>
    <col min="8192" max="8193" width="14" style="702" customWidth="1"/>
    <col min="8194" max="8194" width="13.296875" style="702" customWidth="1"/>
    <col min="8195" max="8195" width="12.296875" style="702" customWidth="1"/>
    <col min="8196" max="8196" width="14.296875" style="702" customWidth="1"/>
    <col min="8197" max="8197" width="15.19921875" style="702" customWidth="1"/>
    <col min="8198" max="8440" width="9.296875" style="702"/>
    <col min="8441" max="8441" width="5.796875" style="702" customWidth="1"/>
    <col min="8442" max="8442" width="22.296875" style="702" customWidth="1"/>
    <col min="8443" max="8443" width="13" style="702" customWidth="1"/>
    <col min="8444" max="8444" width="11" style="702" customWidth="1"/>
    <col min="8445" max="8445" width="15.5" style="702" customWidth="1"/>
    <col min="8446" max="8446" width="11.19921875" style="702" customWidth="1"/>
    <col min="8447" max="8447" width="13.296875" style="702" customWidth="1"/>
    <col min="8448" max="8449" width="14" style="702" customWidth="1"/>
    <col min="8450" max="8450" width="13.296875" style="702" customWidth="1"/>
    <col min="8451" max="8451" width="12.296875" style="702" customWidth="1"/>
    <col min="8452" max="8452" width="14.296875" style="702" customWidth="1"/>
    <col min="8453" max="8453" width="15.19921875" style="702" customWidth="1"/>
    <col min="8454" max="8696" width="9.296875" style="702"/>
    <col min="8697" max="8697" width="5.796875" style="702" customWidth="1"/>
    <col min="8698" max="8698" width="22.296875" style="702" customWidth="1"/>
    <col min="8699" max="8699" width="13" style="702" customWidth="1"/>
    <col min="8700" max="8700" width="11" style="702" customWidth="1"/>
    <col min="8701" max="8701" width="15.5" style="702" customWidth="1"/>
    <col min="8702" max="8702" width="11.19921875" style="702" customWidth="1"/>
    <col min="8703" max="8703" width="13.296875" style="702" customWidth="1"/>
    <col min="8704" max="8705" width="14" style="702" customWidth="1"/>
    <col min="8706" max="8706" width="13.296875" style="702" customWidth="1"/>
    <col min="8707" max="8707" width="12.296875" style="702" customWidth="1"/>
    <col min="8708" max="8708" width="14.296875" style="702" customWidth="1"/>
    <col min="8709" max="8709" width="15.19921875" style="702" customWidth="1"/>
    <col min="8710" max="8952" width="9.296875" style="702"/>
    <col min="8953" max="8953" width="5.796875" style="702" customWidth="1"/>
    <col min="8954" max="8954" width="22.296875" style="702" customWidth="1"/>
    <col min="8955" max="8955" width="13" style="702" customWidth="1"/>
    <col min="8956" max="8956" width="11" style="702" customWidth="1"/>
    <col min="8957" max="8957" width="15.5" style="702" customWidth="1"/>
    <col min="8958" max="8958" width="11.19921875" style="702" customWidth="1"/>
    <col min="8959" max="8959" width="13.296875" style="702" customWidth="1"/>
    <col min="8960" max="8961" width="14" style="702" customWidth="1"/>
    <col min="8962" max="8962" width="13.296875" style="702" customWidth="1"/>
    <col min="8963" max="8963" width="12.296875" style="702" customWidth="1"/>
    <col min="8964" max="8964" width="14.296875" style="702" customWidth="1"/>
    <col min="8965" max="8965" width="15.19921875" style="702" customWidth="1"/>
    <col min="8966" max="9208" width="9.296875" style="702"/>
    <col min="9209" max="9209" width="5.796875" style="702" customWidth="1"/>
    <col min="9210" max="9210" width="22.296875" style="702" customWidth="1"/>
    <col min="9211" max="9211" width="13" style="702" customWidth="1"/>
    <col min="9212" max="9212" width="11" style="702" customWidth="1"/>
    <col min="9213" max="9213" width="15.5" style="702" customWidth="1"/>
    <col min="9214" max="9214" width="11.19921875" style="702" customWidth="1"/>
    <col min="9215" max="9215" width="13.296875" style="702" customWidth="1"/>
    <col min="9216" max="9217" width="14" style="702" customWidth="1"/>
    <col min="9218" max="9218" width="13.296875" style="702" customWidth="1"/>
    <col min="9219" max="9219" width="12.296875" style="702" customWidth="1"/>
    <col min="9220" max="9220" width="14.296875" style="702" customWidth="1"/>
    <col min="9221" max="9221" width="15.19921875" style="702" customWidth="1"/>
    <col min="9222" max="9464" width="9.296875" style="702"/>
    <col min="9465" max="9465" width="5.796875" style="702" customWidth="1"/>
    <col min="9466" max="9466" width="22.296875" style="702" customWidth="1"/>
    <col min="9467" max="9467" width="13" style="702" customWidth="1"/>
    <col min="9468" max="9468" width="11" style="702" customWidth="1"/>
    <col min="9469" max="9469" width="15.5" style="702" customWidth="1"/>
    <col min="9470" max="9470" width="11.19921875" style="702" customWidth="1"/>
    <col min="9471" max="9471" width="13.296875" style="702" customWidth="1"/>
    <col min="9472" max="9473" width="14" style="702" customWidth="1"/>
    <col min="9474" max="9474" width="13.296875" style="702" customWidth="1"/>
    <col min="9475" max="9475" width="12.296875" style="702" customWidth="1"/>
    <col min="9476" max="9476" width="14.296875" style="702" customWidth="1"/>
    <col min="9477" max="9477" width="15.19921875" style="702" customWidth="1"/>
    <col min="9478" max="9720" width="9.296875" style="702"/>
    <col min="9721" max="9721" width="5.796875" style="702" customWidth="1"/>
    <col min="9722" max="9722" width="22.296875" style="702" customWidth="1"/>
    <col min="9723" max="9723" width="13" style="702" customWidth="1"/>
    <col min="9724" max="9724" width="11" style="702" customWidth="1"/>
    <col min="9725" max="9725" width="15.5" style="702" customWidth="1"/>
    <col min="9726" max="9726" width="11.19921875" style="702" customWidth="1"/>
    <col min="9727" max="9727" width="13.296875" style="702" customWidth="1"/>
    <col min="9728" max="9729" width="14" style="702" customWidth="1"/>
    <col min="9730" max="9730" width="13.296875" style="702" customWidth="1"/>
    <col min="9731" max="9731" width="12.296875" style="702" customWidth="1"/>
    <col min="9732" max="9732" width="14.296875" style="702" customWidth="1"/>
    <col min="9733" max="9733" width="15.19921875" style="702" customWidth="1"/>
    <col min="9734" max="9976" width="9.296875" style="702"/>
    <col min="9977" max="9977" width="5.796875" style="702" customWidth="1"/>
    <col min="9978" max="9978" width="22.296875" style="702" customWidth="1"/>
    <col min="9979" max="9979" width="13" style="702" customWidth="1"/>
    <col min="9980" max="9980" width="11" style="702" customWidth="1"/>
    <col min="9981" max="9981" width="15.5" style="702" customWidth="1"/>
    <col min="9982" max="9982" width="11.19921875" style="702" customWidth="1"/>
    <col min="9983" max="9983" width="13.296875" style="702" customWidth="1"/>
    <col min="9984" max="9985" width="14" style="702" customWidth="1"/>
    <col min="9986" max="9986" width="13.296875" style="702" customWidth="1"/>
    <col min="9987" max="9987" width="12.296875" style="702" customWidth="1"/>
    <col min="9988" max="9988" width="14.296875" style="702" customWidth="1"/>
    <col min="9989" max="9989" width="15.19921875" style="702" customWidth="1"/>
    <col min="9990" max="10232" width="9.296875" style="702"/>
    <col min="10233" max="10233" width="5.796875" style="702" customWidth="1"/>
    <col min="10234" max="10234" width="22.296875" style="702" customWidth="1"/>
    <col min="10235" max="10235" width="13" style="702" customWidth="1"/>
    <col min="10236" max="10236" width="11" style="702" customWidth="1"/>
    <col min="10237" max="10237" width="15.5" style="702" customWidth="1"/>
    <col min="10238" max="10238" width="11.19921875" style="702" customWidth="1"/>
    <col min="10239" max="10239" width="13.296875" style="702" customWidth="1"/>
    <col min="10240" max="10241" width="14" style="702" customWidth="1"/>
    <col min="10242" max="10242" width="13.296875" style="702" customWidth="1"/>
    <col min="10243" max="10243" width="12.296875" style="702" customWidth="1"/>
    <col min="10244" max="10244" width="14.296875" style="702" customWidth="1"/>
    <col min="10245" max="10245" width="15.19921875" style="702" customWidth="1"/>
    <col min="10246" max="10488" width="9.296875" style="702"/>
    <col min="10489" max="10489" width="5.796875" style="702" customWidth="1"/>
    <col min="10490" max="10490" width="22.296875" style="702" customWidth="1"/>
    <col min="10491" max="10491" width="13" style="702" customWidth="1"/>
    <col min="10492" max="10492" width="11" style="702" customWidth="1"/>
    <col min="10493" max="10493" width="15.5" style="702" customWidth="1"/>
    <col min="10494" max="10494" width="11.19921875" style="702" customWidth="1"/>
    <col min="10495" max="10495" width="13.296875" style="702" customWidth="1"/>
    <col min="10496" max="10497" width="14" style="702" customWidth="1"/>
    <col min="10498" max="10498" width="13.296875" style="702" customWidth="1"/>
    <col min="10499" max="10499" width="12.296875" style="702" customWidth="1"/>
    <col min="10500" max="10500" width="14.296875" style="702" customWidth="1"/>
    <col min="10501" max="10501" width="15.19921875" style="702" customWidth="1"/>
    <col min="10502" max="10744" width="9.296875" style="702"/>
    <col min="10745" max="10745" width="5.796875" style="702" customWidth="1"/>
    <col min="10746" max="10746" width="22.296875" style="702" customWidth="1"/>
    <col min="10747" max="10747" width="13" style="702" customWidth="1"/>
    <col min="10748" max="10748" width="11" style="702" customWidth="1"/>
    <col min="10749" max="10749" width="15.5" style="702" customWidth="1"/>
    <col min="10750" max="10750" width="11.19921875" style="702" customWidth="1"/>
    <col min="10751" max="10751" width="13.296875" style="702" customWidth="1"/>
    <col min="10752" max="10753" width="14" style="702" customWidth="1"/>
    <col min="10754" max="10754" width="13.296875" style="702" customWidth="1"/>
    <col min="10755" max="10755" width="12.296875" style="702" customWidth="1"/>
    <col min="10756" max="10756" width="14.296875" style="702" customWidth="1"/>
    <col min="10757" max="10757" width="15.19921875" style="702" customWidth="1"/>
    <col min="10758" max="11000" width="9.296875" style="702"/>
    <col min="11001" max="11001" width="5.796875" style="702" customWidth="1"/>
    <col min="11002" max="11002" width="22.296875" style="702" customWidth="1"/>
    <col min="11003" max="11003" width="13" style="702" customWidth="1"/>
    <col min="11004" max="11004" width="11" style="702" customWidth="1"/>
    <col min="11005" max="11005" width="15.5" style="702" customWidth="1"/>
    <col min="11006" max="11006" width="11.19921875" style="702" customWidth="1"/>
    <col min="11007" max="11007" width="13.296875" style="702" customWidth="1"/>
    <col min="11008" max="11009" width="14" style="702" customWidth="1"/>
    <col min="11010" max="11010" width="13.296875" style="702" customWidth="1"/>
    <col min="11011" max="11011" width="12.296875" style="702" customWidth="1"/>
    <col min="11012" max="11012" width="14.296875" style="702" customWidth="1"/>
    <col min="11013" max="11013" width="15.19921875" style="702" customWidth="1"/>
    <col min="11014" max="11256" width="9.296875" style="702"/>
    <col min="11257" max="11257" width="5.796875" style="702" customWidth="1"/>
    <col min="11258" max="11258" width="22.296875" style="702" customWidth="1"/>
    <col min="11259" max="11259" width="13" style="702" customWidth="1"/>
    <col min="11260" max="11260" width="11" style="702" customWidth="1"/>
    <col min="11261" max="11261" width="15.5" style="702" customWidth="1"/>
    <col min="11262" max="11262" width="11.19921875" style="702" customWidth="1"/>
    <col min="11263" max="11263" width="13.296875" style="702" customWidth="1"/>
    <col min="11264" max="11265" width="14" style="702" customWidth="1"/>
    <col min="11266" max="11266" width="13.296875" style="702" customWidth="1"/>
    <col min="11267" max="11267" width="12.296875" style="702" customWidth="1"/>
    <col min="11268" max="11268" width="14.296875" style="702" customWidth="1"/>
    <col min="11269" max="11269" width="15.19921875" style="702" customWidth="1"/>
    <col min="11270" max="11512" width="9.296875" style="702"/>
    <col min="11513" max="11513" width="5.796875" style="702" customWidth="1"/>
    <col min="11514" max="11514" width="22.296875" style="702" customWidth="1"/>
    <col min="11515" max="11515" width="13" style="702" customWidth="1"/>
    <col min="11516" max="11516" width="11" style="702" customWidth="1"/>
    <col min="11517" max="11517" width="15.5" style="702" customWidth="1"/>
    <col min="11518" max="11518" width="11.19921875" style="702" customWidth="1"/>
    <col min="11519" max="11519" width="13.296875" style="702" customWidth="1"/>
    <col min="11520" max="11521" width="14" style="702" customWidth="1"/>
    <col min="11522" max="11522" width="13.296875" style="702" customWidth="1"/>
    <col min="11523" max="11523" width="12.296875" style="702" customWidth="1"/>
    <col min="11524" max="11524" width="14.296875" style="702" customWidth="1"/>
    <col min="11525" max="11525" width="15.19921875" style="702" customWidth="1"/>
    <col min="11526" max="11768" width="9.296875" style="702"/>
    <col min="11769" max="11769" width="5.796875" style="702" customWidth="1"/>
    <col min="11770" max="11770" width="22.296875" style="702" customWidth="1"/>
    <col min="11771" max="11771" width="13" style="702" customWidth="1"/>
    <col min="11772" max="11772" width="11" style="702" customWidth="1"/>
    <col min="11773" max="11773" width="15.5" style="702" customWidth="1"/>
    <col min="11774" max="11774" width="11.19921875" style="702" customWidth="1"/>
    <col min="11775" max="11775" width="13.296875" style="702" customWidth="1"/>
    <col min="11776" max="11777" width="14" style="702" customWidth="1"/>
    <col min="11778" max="11778" width="13.296875" style="702" customWidth="1"/>
    <col min="11779" max="11779" width="12.296875" style="702" customWidth="1"/>
    <col min="11780" max="11780" width="14.296875" style="702" customWidth="1"/>
    <col min="11781" max="11781" width="15.19921875" style="702" customWidth="1"/>
    <col min="11782" max="12024" width="9.296875" style="702"/>
    <col min="12025" max="12025" width="5.796875" style="702" customWidth="1"/>
    <col min="12026" max="12026" width="22.296875" style="702" customWidth="1"/>
    <col min="12027" max="12027" width="13" style="702" customWidth="1"/>
    <col min="12028" max="12028" width="11" style="702" customWidth="1"/>
    <col min="12029" max="12029" width="15.5" style="702" customWidth="1"/>
    <col min="12030" max="12030" width="11.19921875" style="702" customWidth="1"/>
    <col min="12031" max="12031" width="13.296875" style="702" customWidth="1"/>
    <col min="12032" max="12033" width="14" style="702" customWidth="1"/>
    <col min="12034" max="12034" width="13.296875" style="702" customWidth="1"/>
    <col min="12035" max="12035" width="12.296875" style="702" customWidth="1"/>
    <col min="12036" max="12036" width="14.296875" style="702" customWidth="1"/>
    <col min="12037" max="12037" width="15.19921875" style="702" customWidth="1"/>
    <col min="12038" max="12280" width="9.296875" style="702"/>
    <col min="12281" max="12281" width="5.796875" style="702" customWidth="1"/>
    <col min="12282" max="12282" width="22.296875" style="702" customWidth="1"/>
    <col min="12283" max="12283" width="13" style="702" customWidth="1"/>
    <col min="12284" max="12284" width="11" style="702" customWidth="1"/>
    <col min="12285" max="12285" width="15.5" style="702" customWidth="1"/>
    <col min="12286" max="12286" width="11.19921875" style="702" customWidth="1"/>
    <col min="12287" max="12287" width="13.296875" style="702" customWidth="1"/>
    <col min="12288" max="12289" width="14" style="702" customWidth="1"/>
    <col min="12290" max="12290" width="13.296875" style="702" customWidth="1"/>
    <col min="12291" max="12291" width="12.296875" style="702" customWidth="1"/>
    <col min="12292" max="12292" width="14.296875" style="702" customWidth="1"/>
    <col min="12293" max="12293" width="15.19921875" style="702" customWidth="1"/>
    <col min="12294" max="12536" width="9.296875" style="702"/>
    <col min="12537" max="12537" width="5.796875" style="702" customWidth="1"/>
    <col min="12538" max="12538" width="22.296875" style="702" customWidth="1"/>
    <col min="12539" max="12539" width="13" style="702" customWidth="1"/>
    <col min="12540" max="12540" width="11" style="702" customWidth="1"/>
    <col min="12541" max="12541" width="15.5" style="702" customWidth="1"/>
    <col min="12542" max="12542" width="11.19921875" style="702" customWidth="1"/>
    <col min="12543" max="12543" width="13.296875" style="702" customWidth="1"/>
    <col min="12544" max="12545" width="14" style="702" customWidth="1"/>
    <col min="12546" max="12546" width="13.296875" style="702" customWidth="1"/>
    <col min="12547" max="12547" width="12.296875" style="702" customWidth="1"/>
    <col min="12548" max="12548" width="14.296875" style="702" customWidth="1"/>
    <col min="12549" max="12549" width="15.19921875" style="702" customWidth="1"/>
    <col min="12550" max="12792" width="9.296875" style="702"/>
    <col min="12793" max="12793" width="5.796875" style="702" customWidth="1"/>
    <col min="12794" max="12794" width="22.296875" style="702" customWidth="1"/>
    <col min="12795" max="12795" width="13" style="702" customWidth="1"/>
    <col min="12796" max="12796" width="11" style="702" customWidth="1"/>
    <col min="12797" max="12797" width="15.5" style="702" customWidth="1"/>
    <col min="12798" max="12798" width="11.19921875" style="702" customWidth="1"/>
    <col min="12799" max="12799" width="13.296875" style="702" customWidth="1"/>
    <col min="12800" max="12801" width="14" style="702" customWidth="1"/>
    <col min="12802" max="12802" width="13.296875" style="702" customWidth="1"/>
    <col min="12803" max="12803" width="12.296875" style="702" customWidth="1"/>
    <col min="12804" max="12804" width="14.296875" style="702" customWidth="1"/>
    <col min="12805" max="12805" width="15.19921875" style="702" customWidth="1"/>
    <col min="12806" max="13048" width="9.296875" style="702"/>
    <col min="13049" max="13049" width="5.796875" style="702" customWidth="1"/>
    <col min="13050" max="13050" width="22.296875" style="702" customWidth="1"/>
    <col min="13051" max="13051" width="13" style="702" customWidth="1"/>
    <col min="13052" max="13052" width="11" style="702" customWidth="1"/>
    <col min="13053" max="13053" width="15.5" style="702" customWidth="1"/>
    <col min="13054" max="13054" width="11.19921875" style="702" customWidth="1"/>
    <col min="13055" max="13055" width="13.296875" style="702" customWidth="1"/>
    <col min="13056" max="13057" width="14" style="702" customWidth="1"/>
    <col min="13058" max="13058" width="13.296875" style="702" customWidth="1"/>
    <col min="13059" max="13059" width="12.296875" style="702" customWidth="1"/>
    <col min="13060" max="13060" width="14.296875" style="702" customWidth="1"/>
    <col min="13061" max="13061" width="15.19921875" style="702" customWidth="1"/>
    <col min="13062" max="13304" width="9.296875" style="702"/>
    <col min="13305" max="13305" width="5.796875" style="702" customWidth="1"/>
    <col min="13306" max="13306" width="22.296875" style="702" customWidth="1"/>
    <col min="13307" max="13307" width="13" style="702" customWidth="1"/>
    <col min="13308" max="13308" width="11" style="702" customWidth="1"/>
    <col min="13309" max="13309" width="15.5" style="702" customWidth="1"/>
    <col min="13310" max="13310" width="11.19921875" style="702" customWidth="1"/>
    <col min="13311" max="13311" width="13.296875" style="702" customWidth="1"/>
    <col min="13312" max="13313" width="14" style="702" customWidth="1"/>
    <col min="13314" max="13314" width="13.296875" style="702" customWidth="1"/>
    <col min="13315" max="13315" width="12.296875" style="702" customWidth="1"/>
    <col min="13316" max="13316" width="14.296875" style="702" customWidth="1"/>
    <col min="13317" max="13317" width="15.19921875" style="702" customWidth="1"/>
    <col min="13318" max="13560" width="9.296875" style="702"/>
    <col min="13561" max="13561" width="5.796875" style="702" customWidth="1"/>
    <col min="13562" max="13562" width="22.296875" style="702" customWidth="1"/>
    <col min="13563" max="13563" width="13" style="702" customWidth="1"/>
    <col min="13564" max="13564" width="11" style="702" customWidth="1"/>
    <col min="13565" max="13565" width="15.5" style="702" customWidth="1"/>
    <col min="13566" max="13566" width="11.19921875" style="702" customWidth="1"/>
    <col min="13567" max="13567" width="13.296875" style="702" customWidth="1"/>
    <col min="13568" max="13569" width="14" style="702" customWidth="1"/>
    <col min="13570" max="13570" width="13.296875" style="702" customWidth="1"/>
    <col min="13571" max="13571" width="12.296875" style="702" customWidth="1"/>
    <col min="13572" max="13572" width="14.296875" style="702" customWidth="1"/>
    <col min="13573" max="13573" width="15.19921875" style="702" customWidth="1"/>
    <col min="13574" max="13816" width="9.296875" style="702"/>
    <col min="13817" max="13817" width="5.796875" style="702" customWidth="1"/>
    <col min="13818" max="13818" width="22.296875" style="702" customWidth="1"/>
    <col min="13819" max="13819" width="13" style="702" customWidth="1"/>
    <col min="13820" max="13820" width="11" style="702" customWidth="1"/>
    <col min="13821" max="13821" width="15.5" style="702" customWidth="1"/>
    <col min="13822" max="13822" width="11.19921875" style="702" customWidth="1"/>
    <col min="13823" max="13823" width="13.296875" style="702" customWidth="1"/>
    <col min="13824" max="13825" width="14" style="702" customWidth="1"/>
    <col min="13826" max="13826" width="13.296875" style="702" customWidth="1"/>
    <col min="13827" max="13827" width="12.296875" style="702" customWidth="1"/>
    <col min="13828" max="13828" width="14.296875" style="702" customWidth="1"/>
    <col min="13829" max="13829" width="15.19921875" style="702" customWidth="1"/>
    <col min="13830" max="14072" width="9.296875" style="702"/>
    <col min="14073" max="14073" width="5.796875" style="702" customWidth="1"/>
    <col min="14074" max="14074" width="22.296875" style="702" customWidth="1"/>
    <col min="14075" max="14075" width="13" style="702" customWidth="1"/>
    <col min="14076" max="14076" width="11" style="702" customWidth="1"/>
    <col min="14077" max="14077" width="15.5" style="702" customWidth="1"/>
    <col min="14078" max="14078" width="11.19921875" style="702" customWidth="1"/>
    <col min="14079" max="14079" width="13.296875" style="702" customWidth="1"/>
    <col min="14080" max="14081" width="14" style="702" customWidth="1"/>
    <col min="14082" max="14082" width="13.296875" style="702" customWidth="1"/>
    <col min="14083" max="14083" width="12.296875" style="702" customWidth="1"/>
    <col min="14084" max="14084" width="14.296875" style="702" customWidth="1"/>
    <col min="14085" max="14085" width="15.19921875" style="702" customWidth="1"/>
    <col min="14086" max="14328" width="9.296875" style="702"/>
    <col min="14329" max="14329" width="5.796875" style="702" customWidth="1"/>
    <col min="14330" max="14330" width="22.296875" style="702" customWidth="1"/>
    <col min="14331" max="14331" width="13" style="702" customWidth="1"/>
    <col min="14332" max="14332" width="11" style="702" customWidth="1"/>
    <col min="14333" max="14333" width="15.5" style="702" customWidth="1"/>
    <col min="14334" max="14334" width="11.19921875" style="702" customWidth="1"/>
    <col min="14335" max="14335" width="13.296875" style="702" customWidth="1"/>
    <col min="14336" max="14337" width="14" style="702" customWidth="1"/>
    <col min="14338" max="14338" width="13.296875" style="702" customWidth="1"/>
    <col min="14339" max="14339" width="12.296875" style="702" customWidth="1"/>
    <col min="14340" max="14340" width="14.296875" style="702" customWidth="1"/>
    <col min="14341" max="14341" width="15.19921875" style="702" customWidth="1"/>
    <col min="14342" max="14584" width="9.296875" style="702"/>
    <col min="14585" max="14585" width="5.796875" style="702" customWidth="1"/>
    <col min="14586" max="14586" width="22.296875" style="702" customWidth="1"/>
    <col min="14587" max="14587" width="13" style="702" customWidth="1"/>
    <col min="14588" max="14588" width="11" style="702" customWidth="1"/>
    <col min="14589" max="14589" width="15.5" style="702" customWidth="1"/>
    <col min="14590" max="14590" width="11.19921875" style="702" customWidth="1"/>
    <col min="14591" max="14591" width="13.296875" style="702" customWidth="1"/>
    <col min="14592" max="14593" width="14" style="702" customWidth="1"/>
    <col min="14594" max="14594" width="13.296875" style="702" customWidth="1"/>
    <col min="14595" max="14595" width="12.296875" style="702" customWidth="1"/>
    <col min="14596" max="14596" width="14.296875" style="702" customWidth="1"/>
    <col min="14597" max="14597" width="15.19921875" style="702" customWidth="1"/>
    <col min="14598" max="14840" width="9.296875" style="702"/>
    <col min="14841" max="14841" width="5.796875" style="702" customWidth="1"/>
    <col min="14842" max="14842" width="22.296875" style="702" customWidth="1"/>
    <col min="14843" max="14843" width="13" style="702" customWidth="1"/>
    <col min="14844" max="14844" width="11" style="702" customWidth="1"/>
    <col min="14845" max="14845" width="15.5" style="702" customWidth="1"/>
    <col min="14846" max="14846" width="11.19921875" style="702" customWidth="1"/>
    <col min="14847" max="14847" width="13.296875" style="702" customWidth="1"/>
    <col min="14848" max="14849" width="14" style="702" customWidth="1"/>
    <col min="14850" max="14850" width="13.296875" style="702" customWidth="1"/>
    <col min="14851" max="14851" width="12.296875" style="702" customWidth="1"/>
    <col min="14852" max="14852" width="14.296875" style="702" customWidth="1"/>
    <col min="14853" max="14853" width="15.19921875" style="702" customWidth="1"/>
    <col min="14854" max="15096" width="9.296875" style="702"/>
    <col min="15097" max="15097" width="5.796875" style="702" customWidth="1"/>
    <col min="15098" max="15098" width="22.296875" style="702" customWidth="1"/>
    <col min="15099" max="15099" width="13" style="702" customWidth="1"/>
    <col min="15100" max="15100" width="11" style="702" customWidth="1"/>
    <col min="15101" max="15101" width="15.5" style="702" customWidth="1"/>
    <col min="15102" max="15102" width="11.19921875" style="702" customWidth="1"/>
    <col min="15103" max="15103" width="13.296875" style="702" customWidth="1"/>
    <col min="15104" max="15105" width="14" style="702" customWidth="1"/>
    <col min="15106" max="15106" width="13.296875" style="702" customWidth="1"/>
    <col min="15107" max="15107" width="12.296875" style="702" customWidth="1"/>
    <col min="15108" max="15108" width="14.296875" style="702" customWidth="1"/>
    <col min="15109" max="15109" width="15.19921875" style="702" customWidth="1"/>
    <col min="15110" max="15352" width="9.296875" style="702"/>
    <col min="15353" max="15353" width="5.796875" style="702" customWidth="1"/>
    <col min="15354" max="15354" width="22.296875" style="702" customWidth="1"/>
    <col min="15355" max="15355" width="13" style="702" customWidth="1"/>
    <col min="15356" max="15356" width="11" style="702" customWidth="1"/>
    <col min="15357" max="15357" width="15.5" style="702" customWidth="1"/>
    <col min="15358" max="15358" width="11.19921875" style="702" customWidth="1"/>
    <col min="15359" max="15359" width="13.296875" style="702" customWidth="1"/>
    <col min="15360" max="15361" width="14" style="702" customWidth="1"/>
    <col min="15362" max="15362" width="13.296875" style="702" customWidth="1"/>
    <col min="15363" max="15363" width="12.296875" style="702" customWidth="1"/>
    <col min="15364" max="15364" width="14.296875" style="702" customWidth="1"/>
    <col min="15365" max="15365" width="15.19921875" style="702" customWidth="1"/>
    <col min="15366" max="15608" width="9.296875" style="702"/>
    <col min="15609" max="15609" width="5.796875" style="702" customWidth="1"/>
    <col min="15610" max="15610" width="22.296875" style="702" customWidth="1"/>
    <col min="15611" max="15611" width="13" style="702" customWidth="1"/>
    <col min="15612" max="15612" width="11" style="702" customWidth="1"/>
    <col min="15613" max="15613" width="15.5" style="702" customWidth="1"/>
    <col min="15614" max="15614" width="11.19921875" style="702" customWidth="1"/>
    <col min="15615" max="15615" width="13.296875" style="702" customWidth="1"/>
    <col min="15616" max="15617" width="14" style="702" customWidth="1"/>
    <col min="15618" max="15618" width="13.296875" style="702" customWidth="1"/>
    <col min="15619" max="15619" width="12.296875" style="702" customWidth="1"/>
    <col min="15620" max="15620" width="14.296875" style="702" customWidth="1"/>
    <col min="15621" max="15621" width="15.19921875" style="702" customWidth="1"/>
    <col min="15622" max="15864" width="9.296875" style="702"/>
    <col min="15865" max="15865" width="5.796875" style="702" customWidth="1"/>
    <col min="15866" max="15866" width="22.296875" style="702" customWidth="1"/>
    <col min="15867" max="15867" width="13" style="702" customWidth="1"/>
    <col min="15868" max="15868" width="11" style="702" customWidth="1"/>
    <col min="15869" max="15869" width="15.5" style="702" customWidth="1"/>
    <col min="15870" max="15870" width="11.19921875" style="702" customWidth="1"/>
    <col min="15871" max="15871" width="13.296875" style="702" customWidth="1"/>
    <col min="15872" max="15873" width="14" style="702" customWidth="1"/>
    <col min="15874" max="15874" width="13.296875" style="702" customWidth="1"/>
    <col min="15875" max="15875" width="12.296875" style="702" customWidth="1"/>
    <col min="15876" max="15876" width="14.296875" style="702" customWidth="1"/>
    <col min="15877" max="15877" width="15.19921875" style="702" customWidth="1"/>
    <col min="15878" max="16120" width="9.296875" style="702"/>
    <col min="16121" max="16121" width="5.796875" style="702" customWidth="1"/>
    <col min="16122" max="16122" width="22.296875" style="702" customWidth="1"/>
    <col min="16123" max="16123" width="13" style="702" customWidth="1"/>
    <col min="16124" max="16124" width="11" style="702" customWidth="1"/>
    <col min="16125" max="16125" width="15.5" style="702" customWidth="1"/>
    <col min="16126" max="16126" width="11.19921875" style="702" customWidth="1"/>
    <col min="16127" max="16127" width="13.296875" style="702" customWidth="1"/>
    <col min="16128" max="16129" width="14" style="702" customWidth="1"/>
    <col min="16130" max="16130" width="13.296875" style="702" customWidth="1"/>
    <col min="16131" max="16131" width="12.296875" style="702" customWidth="1"/>
    <col min="16132" max="16132" width="14.296875" style="702" customWidth="1"/>
    <col min="16133" max="16133" width="15.19921875" style="702" customWidth="1"/>
    <col min="16134" max="16384" width="9.296875" style="702"/>
  </cols>
  <sheetData>
    <row r="1" spans="1:5" ht="41.25" customHeight="1" x14ac:dyDescent="0.3">
      <c r="A1" s="1846" t="s">
        <v>1257</v>
      </c>
      <c r="B1" s="1846"/>
      <c r="C1" s="1846"/>
      <c r="D1" s="1846"/>
      <c r="E1" s="1846"/>
    </row>
    <row r="2" spans="1:5" ht="14" x14ac:dyDescent="0.3">
      <c r="A2" s="41"/>
      <c r="B2" s="703"/>
      <c r="C2" s="45"/>
      <c r="D2" s="1198"/>
      <c r="E2" s="1043" t="s">
        <v>1</v>
      </c>
    </row>
    <row r="3" spans="1:5" s="1197" customFormat="1" ht="22.5" customHeight="1" x14ac:dyDescent="0.3">
      <c r="A3" s="272" t="s">
        <v>394</v>
      </c>
      <c r="B3" s="1277" t="s">
        <v>426</v>
      </c>
      <c r="C3" s="272" t="s">
        <v>427</v>
      </c>
      <c r="D3" s="272" t="s">
        <v>1402</v>
      </c>
      <c r="E3" s="272" t="s">
        <v>1403</v>
      </c>
    </row>
    <row r="4" spans="1:5" ht="26" x14ac:dyDescent="0.3">
      <c r="A4" s="1283" t="s">
        <v>9</v>
      </c>
      <c r="B4" s="1278" t="s">
        <v>433</v>
      </c>
      <c r="C4" s="722" t="s">
        <v>434</v>
      </c>
      <c r="D4" s="1268">
        <v>100000</v>
      </c>
      <c r="E4" s="1269">
        <v>72657120</v>
      </c>
    </row>
    <row r="5" spans="1:5" x14ac:dyDescent="0.3">
      <c r="A5" s="1284" t="s">
        <v>12</v>
      </c>
      <c r="B5" s="1279" t="s">
        <v>953</v>
      </c>
      <c r="C5" s="675" t="s">
        <v>661</v>
      </c>
      <c r="D5" s="1270"/>
      <c r="E5" s="1271">
        <v>337881</v>
      </c>
    </row>
    <row r="6" spans="1:5" x14ac:dyDescent="0.3">
      <c r="A6" s="1284" t="s">
        <v>15</v>
      </c>
      <c r="B6" s="1279" t="s">
        <v>1000</v>
      </c>
      <c r="C6" s="675" t="s">
        <v>1001</v>
      </c>
      <c r="D6" s="1270">
        <v>21830</v>
      </c>
      <c r="E6" s="1271">
        <v>15803566</v>
      </c>
    </row>
    <row r="7" spans="1:5" ht="20.149999999999999" customHeight="1" x14ac:dyDescent="0.3">
      <c r="A7" s="1284" t="s">
        <v>18</v>
      </c>
      <c r="B7" s="1279" t="s">
        <v>954</v>
      </c>
      <c r="C7" s="675" t="s">
        <v>645</v>
      </c>
      <c r="D7" s="1270">
        <v>242156015</v>
      </c>
      <c r="E7" s="1271">
        <v>347966225</v>
      </c>
    </row>
    <row r="8" spans="1:5" ht="20.149999999999999" customHeight="1" x14ac:dyDescent="0.3">
      <c r="A8" s="1284" t="s">
        <v>21</v>
      </c>
      <c r="B8" s="1279" t="s">
        <v>955</v>
      </c>
      <c r="C8" s="675" t="s">
        <v>662</v>
      </c>
      <c r="D8" s="1270">
        <v>2219100</v>
      </c>
      <c r="E8" s="1272">
        <v>6605982</v>
      </c>
    </row>
    <row r="9" spans="1:5" ht="20.149999999999999" customHeight="1" x14ac:dyDescent="0.3">
      <c r="A9" s="1284" t="s">
        <v>24</v>
      </c>
      <c r="B9" s="1279" t="s">
        <v>1002</v>
      </c>
      <c r="C9" s="675" t="s">
        <v>646</v>
      </c>
      <c r="D9" s="1270">
        <v>1333440178</v>
      </c>
      <c r="E9" s="1272">
        <v>32634280</v>
      </c>
    </row>
    <row r="10" spans="1:5" ht="20.149999999999999" customHeight="1" x14ac:dyDescent="0.3">
      <c r="A10" s="1284" t="s">
        <v>27</v>
      </c>
      <c r="B10" s="1279" t="s">
        <v>956</v>
      </c>
      <c r="C10" s="675" t="s">
        <v>436</v>
      </c>
      <c r="D10" s="1270">
        <v>2943787613</v>
      </c>
      <c r="E10" s="1272"/>
    </row>
    <row r="11" spans="1:5" ht="20.149999999999999" customHeight="1" x14ac:dyDescent="0.3">
      <c r="A11" s="1284" t="s">
        <v>30</v>
      </c>
      <c r="B11" s="1279" t="s">
        <v>956</v>
      </c>
      <c r="C11" s="675" t="s">
        <v>1401</v>
      </c>
      <c r="D11" s="1270"/>
      <c r="E11" s="1272">
        <v>992660242</v>
      </c>
    </row>
    <row r="12" spans="1:5" ht="20.149999999999999" customHeight="1" x14ac:dyDescent="0.3">
      <c r="A12" s="1284" t="s">
        <v>33</v>
      </c>
      <c r="B12" s="1279" t="s">
        <v>1404</v>
      </c>
      <c r="C12" s="675" t="s">
        <v>1405</v>
      </c>
      <c r="D12" s="1270"/>
      <c r="E12" s="1272">
        <v>496373</v>
      </c>
    </row>
    <row r="13" spans="1:5" ht="20.149999999999999" customHeight="1" x14ac:dyDescent="0.3">
      <c r="A13" s="1284" t="s">
        <v>36</v>
      </c>
      <c r="B13" s="1280" t="s">
        <v>640</v>
      </c>
      <c r="C13" s="675" t="s">
        <v>639</v>
      </c>
      <c r="D13" s="1270">
        <v>15562283</v>
      </c>
      <c r="E13" s="1271">
        <v>48324462</v>
      </c>
    </row>
    <row r="14" spans="1:5" ht="20.149999999999999" customHeight="1" x14ac:dyDescent="0.3">
      <c r="A14" s="1284" t="s">
        <v>38</v>
      </c>
      <c r="B14" s="1280" t="s">
        <v>1003</v>
      </c>
      <c r="C14" s="675" t="s">
        <v>647</v>
      </c>
      <c r="D14" s="1270">
        <v>103378549</v>
      </c>
      <c r="E14" s="1271">
        <v>117511638</v>
      </c>
    </row>
    <row r="15" spans="1:5" s="704" customFormat="1" ht="20.149999999999999" customHeight="1" x14ac:dyDescent="0.35">
      <c r="A15" s="1284" t="s">
        <v>40</v>
      </c>
      <c r="B15" s="1279" t="s">
        <v>957</v>
      </c>
      <c r="C15" s="675" t="s">
        <v>652</v>
      </c>
      <c r="D15" s="1270">
        <v>13</v>
      </c>
      <c r="E15" s="1271">
        <v>323787478</v>
      </c>
    </row>
    <row r="16" spans="1:5" s="704" customFormat="1" ht="20.149999999999999" customHeight="1" x14ac:dyDescent="0.35">
      <c r="A16" s="1284" t="s">
        <v>42</v>
      </c>
      <c r="B16" s="1279" t="s">
        <v>958</v>
      </c>
      <c r="C16" s="675" t="s">
        <v>700</v>
      </c>
      <c r="D16" s="1273"/>
      <c r="E16" s="1271">
        <v>9268950</v>
      </c>
    </row>
    <row r="17" spans="1:5" ht="20.149999999999999" customHeight="1" x14ac:dyDescent="0.3">
      <c r="A17" s="1284" t="s">
        <v>44</v>
      </c>
      <c r="B17" s="1279" t="s">
        <v>959</v>
      </c>
      <c r="C17" s="675" t="s">
        <v>663</v>
      </c>
      <c r="D17" s="1270"/>
      <c r="E17" s="1271">
        <v>45713704</v>
      </c>
    </row>
    <row r="18" spans="1:5" ht="20.149999999999999" customHeight="1" x14ac:dyDescent="0.3">
      <c r="A18" s="1284" t="s">
        <v>46</v>
      </c>
      <c r="B18" s="1279" t="s">
        <v>960</v>
      </c>
      <c r="C18" s="675" t="s">
        <v>701</v>
      </c>
      <c r="D18" s="1270"/>
      <c r="E18" s="1271">
        <v>825000</v>
      </c>
    </row>
    <row r="19" spans="1:5" ht="20.149999999999999" customHeight="1" x14ac:dyDescent="0.3">
      <c r="A19" s="1284" t="s">
        <v>48</v>
      </c>
      <c r="B19" s="1279" t="s">
        <v>961</v>
      </c>
      <c r="C19" s="675" t="s">
        <v>722</v>
      </c>
      <c r="D19" s="1270"/>
      <c r="E19" s="1271">
        <v>88839960</v>
      </c>
    </row>
    <row r="20" spans="1:5" ht="20.149999999999999" customHeight="1" x14ac:dyDescent="0.3">
      <c r="A20" s="1284" t="s">
        <v>50</v>
      </c>
      <c r="B20" s="1279" t="s">
        <v>962</v>
      </c>
      <c r="C20" s="675" t="s">
        <v>686</v>
      </c>
      <c r="D20" s="1270"/>
      <c r="E20" s="1271">
        <v>184872221</v>
      </c>
    </row>
    <row r="21" spans="1:5" ht="20.149999999999999" customHeight="1" x14ac:dyDescent="0.3">
      <c r="A21" s="1284" t="s">
        <v>53</v>
      </c>
      <c r="B21" s="1279" t="s">
        <v>963</v>
      </c>
      <c r="C21" s="675" t="s">
        <v>664</v>
      </c>
      <c r="D21" s="1270"/>
      <c r="E21" s="1271">
        <v>10192461</v>
      </c>
    </row>
    <row r="22" spans="1:5" s="705" customFormat="1" ht="20.149999999999999" customHeight="1" x14ac:dyDescent="0.3">
      <c r="A22" s="1284" t="s">
        <v>56</v>
      </c>
      <c r="B22" s="1279" t="s">
        <v>964</v>
      </c>
      <c r="C22" s="675" t="s">
        <v>665</v>
      </c>
      <c r="D22" s="688">
        <v>1508395</v>
      </c>
      <c r="E22" s="1271">
        <v>8625315</v>
      </c>
    </row>
    <row r="23" spans="1:5" ht="20.149999999999999" customHeight="1" x14ac:dyDescent="0.3">
      <c r="A23" s="1284" t="s">
        <v>59</v>
      </c>
      <c r="B23" s="1279" t="s">
        <v>965</v>
      </c>
      <c r="C23" s="675" t="s">
        <v>666</v>
      </c>
      <c r="D23" s="1270">
        <v>19316317</v>
      </c>
      <c r="E23" s="1271">
        <v>3287428</v>
      </c>
    </row>
    <row r="24" spans="1:5" ht="20.149999999999999" customHeight="1" x14ac:dyDescent="0.3">
      <c r="A24" s="1284" t="s">
        <v>61</v>
      </c>
      <c r="B24" s="1279" t="s">
        <v>1004</v>
      </c>
      <c r="C24" s="675" t="s">
        <v>1005</v>
      </c>
      <c r="D24" s="1270">
        <v>2996260</v>
      </c>
      <c r="E24" s="1271">
        <v>3092145</v>
      </c>
    </row>
    <row r="25" spans="1:5" ht="20.149999999999999" customHeight="1" x14ac:dyDescent="0.3">
      <c r="A25" s="1284" t="s">
        <v>63</v>
      </c>
      <c r="B25" s="1279" t="s">
        <v>966</v>
      </c>
      <c r="C25" s="675" t="s">
        <v>699</v>
      </c>
      <c r="D25" s="1270">
        <v>23363</v>
      </c>
      <c r="E25" s="1271">
        <v>5266</v>
      </c>
    </row>
    <row r="26" spans="1:5" ht="20.149999999999999" customHeight="1" x14ac:dyDescent="0.3">
      <c r="A26" s="1284" t="s">
        <v>65</v>
      </c>
      <c r="B26" s="1279" t="s">
        <v>967</v>
      </c>
      <c r="C26" s="675" t="s">
        <v>702</v>
      </c>
      <c r="D26" s="1270">
        <v>6000</v>
      </c>
      <c r="E26" s="1271">
        <v>300998811</v>
      </c>
    </row>
    <row r="27" spans="1:5" ht="20.149999999999999" customHeight="1" x14ac:dyDescent="0.3">
      <c r="A27" s="1284" t="s">
        <v>67</v>
      </c>
      <c r="B27" s="1279" t="s">
        <v>968</v>
      </c>
      <c r="C27" s="675" t="s">
        <v>667</v>
      </c>
      <c r="D27" s="1270">
        <v>7350037</v>
      </c>
      <c r="E27" s="1271">
        <v>26839768</v>
      </c>
    </row>
    <row r="28" spans="1:5" ht="20.149999999999999" customHeight="1" x14ac:dyDescent="0.3">
      <c r="A28" s="1284" t="s">
        <v>69</v>
      </c>
      <c r="B28" s="1279" t="s">
        <v>687</v>
      </c>
      <c r="C28" s="675" t="s">
        <v>668</v>
      </c>
      <c r="D28" s="1270"/>
      <c r="E28" s="1271">
        <v>34385955</v>
      </c>
    </row>
    <row r="29" spans="1:5" ht="20.149999999999999" customHeight="1" x14ac:dyDescent="0.3">
      <c r="A29" s="1284" t="s">
        <v>71</v>
      </c>
      <c r="B29" s="1279" t="s">
        <v>969</v>
      </c>
      <c r="C29" s="675" t="s">
        <v>688</v>
      </c>
      <c r="D29" s="1270"/>
      <c r="E29" s="1271">
        <v>17445462</v>
      </c>
    </row>
    <row r="30" spans="1:5" ht="20.149999999999999" customHeight="1" x14ac:dyDescent="0.3">
      <c r="A30" s="1284" t="s">
        <v>74</v>
      </c>
      <c r="B30" s="1279" t="s">
        <v>970</v>
      </c>
      <c r="C30" s="675" t="s">
        <v>669</v>
      </c>
      <c r="D30" s="1270">
        <v>7022339</v>
      </c>
      <c r="E30" s="1271">
        <v>455834065</v>
      </c>
    </row>
    <row r="31" spans="1:5" ht="20.149999999999999" customHeight="1" x14ac:dyDescent="0.3">
      <c r="A31" s="1284" t="s">
        <v>77</v>
      </c>
      <c r="B31" s="1279" t="s">
        <v>651</v>
      </c>
      <c r="C31" s="675" t="s">
        <v>650</v>
      </c>
      <c r="D31" s="1270">
        <v>45958340</v>
      </c>
      <c r="E31" s="1271">
        <v>22913175</v>
      </c>
    </row>
    <row r="32" spans="1:5" ht="20.149999999999999" customHeight="1" x14ac:dyDescent="0.3">
      <c r="A32" s="1284" t="s">
        <v>80</v>
      </c>
      <c r="B32" s="1279" t="s">
        <v>689</v>
      </c>
      <c r="C32" s="675" t="s">
        <v>670</v>
      </c>
      <c r="D32" s="1270">
        <v>18600</v>
      </c>
      <c r="E32" s="1271">
        <v>22432700</v>
      </c>
    </row>
    <row r="33" spans="1:5" ht="20.149999999999999" customHeight="1" x14ac:dyDescent="0.3">
      <c r="A33" s="1284" t="s">
        <v>82</v>
      </c>
      <c r="B33" s="1279" t="s">
        <v>1406</v>
      </c>
      <c r="C33" s="675" t="s">
        <v>1407</v>
      </c>
      <c r="D33" s="1270"/>
      <c r="E33" s="1271">
        <v>4097619</v>
      </c>
    </row>
    <row r="34" spans="1:5" ht="20.149999999999999" customHeight="1" x14ac:dyDescent="0.3">
      <c r="A34" s="1284" t="s">
        <v>84</v>
      </c>
      <c r="B34" s="1279" t="s">
        <v>971</v>
      </c>
      <c r="C34" s="675" t="s">
        <v>671</v>
      </c>
      <c r="D34" s="1270">
        <v>7089301</v>
      </c>
      <c r="E34" s="1271">
        <v>58957551</v>
      </c>
    </row>
    <row r="35" spans="1:5" ht="20.149999999999999" customHeight="1" x14ac:dyDescent="0.3">
      <c r="A35" s="1284" t="s">
        <v>86</v>
      </c>
      <c r="B35" s="1279" t="s">
        <v>972</v>
      </c>
      <c r="C35" s="675" t="s">
        <v>672</v>
      </c>
      <c r="D35" s="1270"/>
      <c r="E35" s="1271"/>
    </row>
    <row r="36" spans="1:5" ht="20.149999999999999" customHeight="1" x14ac:dyDescent="0.3">
      <c r="A36" s="1284" t="s">
        <v>89</v>
      </c>
      <c r="B36" s="1279" t="s">
        <v>973</v>
      </c>
      <c r="C36" s="675" t="s">
        <v>673</v>
      </c>
      <c r="D36" s="1270"/>
      <c r="E36" s="1271">
        <v>44004925</v>
      </c>
    </row>
    <row r="37" spans="1:5" ht="20.149999999999999" customHeight="1" x14ac:dyDescent="0.3">
      <c r="A37" s="1284" t="s">
        <v>91</v>
      </c>
      <c r="B37" s="1279" t="s">
        <v>974</v>
      </c>
      <c r="C37" s="675" t="s">
        <v>674</v>
      </c>
      <c r="D37" s="1270"/>
      <c r="E37" s="1271">
        <v>15561841</v>
      </c>
    </row>
    <row r="38" spans="1:5" ht="20.149999999999999" customHeight="1" x14ac:dyDescent="0.3">
      <c r="A38" s="1284" t="s">
        <v>93</v>
      </c>
      <c r="B38" s="1279" t="s">
        <v>975</v>
      </c>
      <c r="C38" s="675" t="s">
        <v>690</v>
      </c>
      <c r="D38" s="1270"/>
      <c r="E38" s="1271"/>
    </row>
    <row r="39" spans="1:5" ht="20.149999999999999" customHeight="1" x14ac:dyDescent="0.3">
      <c r="A39" s="1284" t="s">
        <v>96</v>
      </c>
      <c r="B39" s="1279" t="s">
        <v>976</v>
      </c>
      <c r="C39" s="675" t="s">
        <v>675</v>
      </c>
      <c r="D39" s="1270">
        <v>3670300</v>
      </c>
      <c r="E39" s="1271">
        <v>105550354</v>
      </c>
    </row>
    <row r="40" spans="1:5" ht="20.149999999999999" customHeight="1" x14ac:dyDescent="0.3">
      <c r="A40" s="1284" t="s">
        <v>99</v>
      </c>
      <c r="B40" s="1279" t="s">
        <v>977</v>
      </c>
      <c r="C40" s="675" t="s">
        <v>676</v>
      </c>
      <c r="D40" s="1270"/>
      <c r="E40" s="1271">
        <v>13143000</v>
      </c>
    </row>
    <row r="41" spans="1:5" ht="20.149999999999999" customHeight="1" x14ac:dyDescent="0.3">
      <c r="A41" s="1284" t="s">
        <v>101</v>
      </c>
      <c r="B41" s="1279" t="s">
        <v>978</v>
      </c>
      <c r="C41" s="675" t="s">
        <v>677</v>
      </c>
      <c r="D41" s="1270"/>
      <c r="E41" s="1271">
        <v>41867776</v>
      </c>
    </row>
    <row r="42" spans="1:5" ht="20.149999999999999" customHeight="1" x14ac:dyDescent="0.3">
      <c r="A42" s="1284" t="s">
        <v>103</v>
      </c>
      <c r="B42" s="1279" t="s">
        <v>979</v>
      </c>
      <c r="C42" s="675" t="s">
        <v>678</v>
      </c>
      <c r="D42" s="1270"/>
      <c r="E42" s="1271">
        <v>1836574</v>
      </c>
    </row>
    <row r="43" spans="1:5" ht="20.149999999999999" customHeight="1" x14ac:dyDescent="0.3">
      <c r="A43" s="1284" t="s">
        <v>106</v>
      </c>
      <c r="B43" s="1279" t="s">
        <v>980</v>
      </c>
      <c r="C43" s="675" t="s">
        <v>679</v>
      </c>
      <c r="D43" s="1270"/>
      <c r="E43" s="1271"/>
    </row>
    <row r="44" spans="1:5" ht="20.149999999999999" customHeight="1" x14ac:dyDescent="0.3">
      <c r="A44" s="1284" t="s">
        <v>109</v>
      </c>
      <c r="B44" s="1279" t="s">
        <v>981</v>
      </c>
      <c r="C44" s="675" t="s">
        <v>680</v>
      </c>
      <c r="D44" s="1270"/>
      <c r="E44" s="1271"/>
    </row>
    <row r="45" spans="1:5" ht="20.149999999999999" customHeight="1" x14ac:dyDescent="0.3">
      <c r="A45" s="1284" t="s">
        <v>112</v>
      </c>
      <c r="B45" s="1279" t="s">
        <v>994</v>
      </c>
      <c r="C45" s="675" t="s">
        <v>995</v>
      </c>
      <c r="D45" s="1270">
        <v>8095772</v>
      </c>
      <c r="E45" s="1271">
        <v>67850259</v>
      </c>
    </row>
    <row r="46" spans="1:5" ht="20.149999999999999" customHeight="1" x14ac:dyDescent="0.3">
      <c r="A46" s="1284" t="s">
        <v>115</v>
      </c>
      <c r="B46" s="1279" t="s">
        <v>982</v>
      </c>
      <c r="C46" s="675" t="s">
        <v>681</v>
      </c>
      <c r="D46" s="1270">
        <v>33330031</v>
      </c>
      <c r="E46" s="1271">
        <v>141840793</v>
      </c>
    </row>
    <row r="47" spans="1:5" ht="20.149999999999999" customHeight="1" x14ac:dyDescent="0.3">
      <c r="A47" s="1284" t="s">
        <v>118</v>
      </c>
      <c r="B47" s="1279" t="s">
        <v>1408</v>
      </c>
      <c r="C47" s="675" t="s">
        <v>1409</v>
      </c>
      <c r="D47" s="1270">
        <v>3622</v>
      </c>
      <c r="E47" s="1271"/>
    </row>
    <row r="48" spans="1:5" ht="20.149999999999999" customHeight="1" x14ac:dyDescent="0.3">
      <c r="A48" s="1284" t="s">
        <v>121</v>
      </c>
      <c r="B48" s="1279" t="s">
        <v>713</v>
      </c>
      <c r="C48" s="675" t="s">
        <v>703</v>
      </c>
      <c r="D48" s="1270"/>
      <c r="E48" s="1271">
        <v>53348872</v>
      </c>
    </row>
    <row r="49" spans="1:5" ht="20.149999999999999" customHeight="1" x14ac:dyDescent="0.3">
      <c r="A49" s="1284" t="s">
        <v>124</v>
      </c>
      <c r="B49" s="1279" t="s">
        <v>983</v>
      </c>
      <c r="C49" s="675" t="s">
        <v>682</v>
      </c>
      <c r="D49" s="1270"/>
      <c r="E49" s="1271">
        <v>10609104</v>
      </c>
    </row>
    <row r="50" spans="1:5" ht="20.149999999999999" customHeight="1" x14ac:dyDescent="0.3">
      <c r="A50" s="1284" t="s">
        <v>127</v>
      </c>
      <c r="B50" s="1279" t="s">
        <v>691</v>
      </c>
      <c r="C50" s="675" t="s">
        <v>683</v>
      </c>
      <c r="D50" s="1270"/>
      <c r="E50" s="1271">
        <v>22556520</v>
      </c>
    </row>
    <row r="51" spans="1:5" ht="20.149999999999999" customHeight="1" x14ac:dyDescent="0.3">
      <c r="A51" s="1284" t="s">
        <v>130</v>
      </c>
      <c r="B51" s="1279" t="s">
        <v>984</v>
      </c>
      <c r="C51" s="675" t="s">
        <v>658</v>
      </c>
      <c r="D51" s="1270">
        <v>92040</v>
      </c>
      <c r="E51" s="1271"/>
    </row>
    <row r="52" spans="1:5" ht="20.149999999999999" customHeight="1" x14ac:dyDescent="0.3">
      <c r="A52" s="1284" t="s">
        <v>133</v>
      </c>
      <c r="B52" s="1279" t="s">
        <v>985</v>
      </c>
      <c r="C52" s="675" t="s">
        <v>648</v>
      </c>
      <c r="D52" s="1270"/>
      <c r="E52" s="1271">
        <v>49619782</v>
      </c>
    </row>
    <row r="53" spans="1:5" ht="20.149999999999999" customHeight="1" x14ac:dyDescent="0.3">
      <c r="A53" s="1284" t="s">
        <v>136</v>
      </c>
      <c r="B53" s="1279" t="s">
        <v>986</v>
      </c>
      <c r="C53" s="675" t="s">
        <v>987</v>
      </c>
      <c r="D53" s="1270"/>
      <c r="E53" s="1271"/>
    </row>
    <row r="54" spans="1:5" ht="20.149999999999999" customHeight="1" x14ac:dyDescent="0.3">
      <c r="A54" s="1284" t="s">
        <v>139</v>
      </c>
      <c r="B54" s="1279" t="s">
        <v>764</v>
      </c>
      <c r="C54" s="675" t="s">
        <v>704</v>
      </c>
      <c r="D54" s="1270"/>
      <c r="E54" s="1271">
        <v>45579328</v>
      </c>
    </row>
    <row r="55" spans="1:5" ht="20.149999999999999" customHeight="1" x14ac:dyDescent="0.3">
      <c r="A55" s="1284" t="s">
        <v>142</v>
      </c>
      <c r="B55" s="1279" t="s">
        <v>988</v>
      </c>
      <c r="C55" s="675" t="s">
        <v>684</v>
      </c>
      <c r="D55" s="1270">
        <v>3600</v>
      </c>
      <c r="E55" s="1271">
        <v>73666364</v>
      </c>
    </row>
    <row r="56" spans="1:5" ht="20.149999999999999" customHeight="1" x14ac:dyDescent="0.3">
      <c r="A56" s="1284" t="s">
        <v>145</v>
      </c>
      <c r="B56" s="1279" t="s">
        <v>1007</v>
      </c>
      <c r="C56" s="675" t="s">
        <v>996</v>
      </c>
      <c r="D56" s="1270"/>
      <c r="E56" s="1271">
        <v>58402126</v>
      </c>
    </row>
    <row r="57" spans="1:5" ht="20.149999999999999" customHeight="1" x14ac:dyDescent="0.3">
      <c r="A57" s="1284" t="s">
        <v>148</v>
      </c>
      <c r="B57" s="1279" t="s">
        <v>989</v>
      </c>
      <c r="C57" s="675" t="s">
        <v>653</v>
      </c>
      <c r="D57" s="1270">
        <v>1041513571</v>
      </c>
      <c r="E57" s="1271"/>
    </row>
    <row r="58" spans="1:5" ht="20.149999999999999" customHeight="1" x14ac:dyDescent="0.3">
      <c r="A58" s="1284" t="s">
        <v>151</v>
      </c>
      <c r="B58" s="1279" t="s">
        <v>990</v>
      </c>
      <c r="C58" s="675" t="s">
        <v>685</v>
      </c>
      <c r="D58" s="1270">
        <v>150000000</v>
      </c>
      <c r="E58" s="1271">
        <v>9460000</v>
      </c>
    </row>
    <row r="59" spans="1:5" ht="20.149999999999999" customHeight="1" x14ac:dyDescent="0.3">
      <c r="A59" s="1284" t="s">
        <v>154</v>
      </c>
      <c r="B59" s="1279" t="s">
        <v>991</v>
      </c>
      <c r="C59" s="675" t="s">
        <v>992</v>
      </c>
      <c r="D59" s="1270"/>
      <c r="E59" s="1271"/>
    </row>
    <row r="60" spans="1:5" ht="20.149999999999999" customHeight="1" x14ac:dyDescent="0.3">
      <c r="A60" s="1285" t="s">
        <v>157</v>
      </c>
      <c r="B60" s="1281" t="s">
        <v>993</v>
      </c>
      <c r="C60" s="1274" t="s">
        <v>649</v>
      </c>
      <c r="D60" s="1275"/>
      <c r="E60" s="1276"/>
    </row>
    <row r="61" spans="1:5" ht="20.149999999999999" customHeight="1" x14ac:dyDescent="0.3">
      <c r="A61" s="272" t="s">
        <v>160</v>
      </c>
      <c r="B61" s="1282" t="s">
        <v>395</v>
      </c>
      <c r="C61" s="273"/>
      <c r="D61" s="274">
        <f>SUM(D4:D59)</f>
        <v>5968663469</v>
      </c>
      <c r="E61" s="274">
        <f>SUM(E4:E60)</f>
        <v>4012310421</v>
      </c>
    </row>
    <row r="62" spans="1:5" ht="20.149999999999999" customHeight="1" x14ac:dyDescent="0.3"/>
    <row r="63" spans="1:5" ht="20.149999999999999" customHeight="1" x14ac:dyDescent="0.3"/>
    <row r="64" spans="1:5" ht="20.149999999999999" customHeight="1" x14ac:dyDescent="0.3"/>
    <row r="65" ht="20.149999999999999" customHeight="1" x14ac:dyDescent="0.3"/>
  </sheetData>
  <mergeCells count="1">
    <mergeCell ref="A1:E1"/>
  </mergeCells>
  <pageMargins left="0.23622047244094491" right="0.23622047244094491" top="0.74803149606299213" bottom="0.74803149606299213" header="0.31496062992125984" footer="0.31496062992125984"/>
  <pageSetup paperSize="9" scale="82" orientation="portrait" r:id="rId1"/>
  <headerFooter>
    <oddHeader>&amp;R 9.1-2. melléklet a 18/2020.(VI.26.)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65"/>
  <sheetViews>
    <sheetView view="pageLayout" zoomScale="82" zoomScaleNormal="100" zoomScaleSheetLayoutView="69" zoomScalePageLayoutView="82" workbookViewId="0">
      <selection activeCell="B53" sqref="B53"/>
    </sheetView>
  </sheetViews>
  <sheetFormatPr defaultRowHeight="13" x14ac:dyDescent="0.3"/>
  <cols>
    <col min="1" max="1" width="6.796875" style="87" customWidth="1"/>
    <col min="2" max="2" width="60.19921875" style="88" customWidth="1"/>
    <col min="3" max="3" width="8.19921875" style="88" customWidth="1"/>
    <col min="4" max="5" width="14.5" style="299" customWidth="1"/>
    <col min="6" max="6" width="14.5" style="299" bestFit="1" customWidth="1"/>
    <col min="7" max="7" width="14.5" style="300" customWidth="1"/>
    <col min="8" max="8" width="15.796875" style="299" bestFit="1" customWidth="1"/>
    <col min="9" max="9" width="18.5" style="476" bestFit="1" customWidth="1"/>
    <col min="10" max="10" width="15.796875" style="216" bestFit="1" customWidth="1"/>
    <col min="11" max="11" width="13.296875" style="303" customWidth="1"/>
    <col min="12" max="12" width="9.296875" style="67"/>
    <col min="13" max="13" width="11.69921875" style="67" bestFit="1" customWidth="1"/>
    <col min="14" max="257" width="9.296875" style="67"/>
    <col min="258" max="258" width="6.796875" style="67" customWidth="1"/>
    <col min="259" max="259" width="60.19921875" style="67" customWidth="1"/>
    <col min="260" max="260" width="8.19921875" style="67" customWidth="1"/>
    <col min="261" max="263" width="14.5" style="67" customWidth="1"/>
    <col min="264" max="513" width="9.296875" style="67"/>
    <col min="514" max="514" width="6.796875" style="67" customWidth="1"/>
    <col min="515" max="515" width="60.19921875" style="67" customWidth="1"/>
    <col min="516" max="516" width="8.19921875" style="67" customWidth="1"/>
    <col min="517" max="519" width="14.5" style="67" customWidth="1"/>
    <col min="520" max="769" width="9.296875" style="67"/>
    <col min="770" max="770" width="6.796875" style="67" customWidth="1"/>
    <col min="771" max="771" width="60.19921875" style="67" customWidth="1"/>
    <col min="772" max="772" width="8.19921875" style="67" customWidth="1"/>
    <col min="773" max="775" width="14.5" style="67" customWidth="1"/>
    <col min="776" max="1025" width="9.296875" style="67"/>
    <col min="1026" max="1026" width="6.796875" style="67" customWidth="1"/>
    <col min="1027" max="1027" width="60.19921875" style="67" customWidth="1"/>
    <col min="1028" max="1028" width="8.19921875" style="67" customWidth="1"/>
    <col min="1029" max="1031" width="14.5" style="67" customWidth="1"/>
    <col min="1032" max="1281" width="9.296875" style="67"/>
    <col min="1282" max="1282" width="6.796875" style="67" customWidth="1"/>
    <col min="1283" max="1283" width="60.19921875" style="67" customWidth="1"/>
    <col min="1284" max="1284" width="8.19921875" style="67" customWidth="1"/>
    <col min="1285" max="1287" width="14.5" style="67" customWidth="1"/>
    <col min="1288" max="1537" width="9.296875" style="67"/>
    <col min="1538" max="1538" width="6.796875" style="67" customWidth="1"/>
    <col min="1539" max="1539" width="60.19921875" style="67" customWidth="1"/>
    <col min="1540" max="1540" width="8.19921875" style="67" customWidth="1"/>
    <col min="1541" max="1543" width="14.5" style="67" customWidth="1"/>
    <col min="1544" max="1793" width="9.296875" style="67"/>
    <col min="1794" max="1794" width="6.796875" style="67" customWidth="1"/>
    <col min="1795" max="1795" width="60.19921875" style="67" customWidth="1"/>
    <col min="1796" max="1796" width="8.19921875" style="67" customWidth="1"/>
    <col min="1797" max="1799" width="14.5" style="67" customWidth="1"/>
    <col min="1800" max="2049" width="9.296875" style="67"/>
    <col min="2050" max="2050" width="6.796875" style="67" customWidth="1"/>
    <col min="2051" max="2051" width="60.19921875" style="67" customWidth="1"/>
    <col min="2052" max="2052" width="8.19921875" style="67" customWidth="1"/>
    <col min="2053" max="2055" width="14.5" style="67" customWidth="1"/>
    <col min="2056" max="2305" width="9.296875" style="67"/>
    <col min="2306" max="2306" width="6.796875" style="67" customWidth="1"/>
    <col min="2307" max="2307" width="60.19921875" style="67" customWidth="1"/>
    <col min="2308" max="2308" width="8.19921875" style="67" customWidth="1"/>
    <col min="2309" max="2311" width="14.5" style="67" customWidth="1"/>
    <col min="2312" max="2561" width="9.296875" style="67"/>
    <col min="2562" max="2562" width="6.796875" style="67" customWidth="1"/>
    <col min="2563" max="2563" width="60.19921875" style="67" customWidth="1"/>
    <col min="2564" max="2564" width="8.19921875" style="67" customWidth="1"/>
    <col min="2565" max="2567" width="14.5" style="67" customWidth="1"/>
    <col min="2568" max="2817" width="9.296875" style="67"/>
    <col min="2818" max="2818" width="6.796875" style="67" customWidth="1"/>
    <col min="2819" max="2819" width="60.19921875" style="67" customWidth="1"/>
    <col min="2820" max="2820" width="8.19921875" style="67" customWidth="1"/>
    <col min="2821" max="2823" width="14.5" style="67" customWidth="1"/>
    <col min="2824" max="3073" width="9.296875" style="67"/>
    <col min="3074" max="3074" width="6.796875" style="67" customWidth="1"/>
    <col min="3075" max="3075" width="60.19921875" style="67" customWidth="1"/>
    <col min="3076" max="3076" width="8.19921875" style="67" customWidth="1"/>
    <col min="3077" max="3079" width="14.5" style="67" customWidth="1"/>
    <col min="3080" max="3329" width="9.296875" style="67"/>
    <col min="3330" max="3330" width="6.796875" style="67" customWidth="1"/>
    <col min="3331" max="3331" width="60.19921875" style="67" customWidth="1"/>
    <col min="3332" max="3332" width="8.19921875" style="67" customWidth="1"/>
    <col min="3333" max="3335" width="14.5" style="67" customWidth="1"/>
    <col min="3336" max="3585" width="9.296875" style="67"/>
    <col min="3586" max="3586" width="6.796875" style="67" customWidth="1"/>
    <col min="3587" max="3587" width="60.19921875" style="67" customWidth="1"/>
    <col min="3588" max="3588" width="8.19921875" style="67" customWidth="1"/>
    <col min="3589" max="3591" width="14.5" style="67" customWidth="1"/>
    <col min="3592" max="3841" width="9.296875" style="67"/>
    <col min="3842" max="3842" width="6.796875" style="67" customWidth="1"/>
    <col min="3843" max="3843" width="60.19921875" style="67" customWidth="1"/>
    <col min="3844" max="3844" width="8.19921875" style="67" customWidth="1"/>
    <col min="3845" max="3847" width="14.5" style="67" customWidth="1"/>
    <col min="3848" max="4097" width="9.296875" style="67"/>
    <col min="4098" max="4098" width="6.796875" style="67" customWidth="1"/>
    <col min="4099" max="4099" width="60.19921875" style="67" customWidth="1"/>
    <col min="4100" max="4100" width="8.19921875" style="67" customWidth="1"/>
    <col min="4101" max="4103" width="14.5" style="67" customWidth="1"/>
    <col min="4104" max="4353" width="9.296875" style="67"/>
    <col min="4354" max="4354" width="6.796875" style="67" customWidth="1"/>
    <col min="4355" max="4355" width="60.19921875" style="67" customWidth="1"/>
    <col min="4356" max="4356" width="8.19921875" style="67" customWidth="1"/>
    <col min="4357" max="4359" width="14.5" style="67" customWidth="1"/>
    <col min="4360" max="4609" width="9.296875" style="67"/>
    <col min="4610" max="4610" width="6.796875" style="67" customWidth="1"/>
    <col min="4611" max="4611" width="60.19921875" style="67" customWidth="1"/>
    <col min="4612" max="4612" width="8.19921875" style="67" customWidth="1"/>
    <col min="4613" max="4615" width="14.5" style="67" customWidth="1"/>
    <col min="4616" max="4865" width="9.296875" style="67"/>
    <col min="4866" max="4866" width="6.796875" style="67" customWidth="1"/>
    <col min="4867" max="4867" width="60.19921875" style="67" customWidth="1"/>
    <col min="4868" max="4868" width="8.19921875" style="67" customWidth="1"/>
    <col min="4869" max="4871" width="14.5" style="67" customWidth="1"/>
    <col min="4872" max="5121" width="9.296875" style="67"/>
    <col min="5122" max="5122" width="6.796875" style="67" customWidth="1"/>
    <col min="5123" max="5123" width="60.19921875" style="67" customWidth="1"/>
    <col min="5124" max="5124" width="8.19921875" style="67" customWidth="1"/>
    <col min="5125" max="5127" width="14.5" style="67" customWidth="1"/>
    <col min="5128" max="5377" width="9.296875" style="67"/>
    <col min="5378" max="5378" width="6.796875" style="67" customWidth="1"/>
    <col min="5379" max="5379" width="60.19921875" style="67" customWidth="1"/>
    <col min="5380" max="5380" width="8.19921875" style="67" customWidth="1"/>
    <col min="5381" max="5383" width="14.5" style="67" customWidth="1"/>
    <col min="5384" max="5633" width="9.296875" style="67"/>
    <col min="5634" max="5634" width="6.796875" style="67" customWidth="1"/>
    <col min="5635" max="5635" width="60.19921875" style="67" customWidth="1"/>
    <col min="5636" max="5636" width="8.19921875" style="67" customWidth="1"/>
    <col min="5637" max="5639" width="14.5" style="67" customWidth="1"/>
    <col min="5640" max="5889" width="9.296875" style="67"/>
    <col min="5890" max="5890" width="6.796875" style="67" customWidth="1"/>
    <col min="5891" max="5891" width="60.19921875" style="67" customWidth="1"/>
    <col min="5892" max="5892" width="8.19921875" style="67" customWidth="1"/>
    <col min="5893" max="5895" width="14.5" style="67" customWidth="1"/>
    <col min="5896" max="6145" width="9.296875" style="67"/>
    <col min="6146" max="6146" width="6.796875" style="67" customWidth="1"/>
    <col min="6147" max="6147" width="60.19921875" style="67" customWidth="1"/>
    <col min="6148" max="6148" width="8.19921875" style="67" customWidth="1"/>
    <col min="6149" max="6151" width="14.5" style="67" customWidth="1"/>
    <col min="6152" max="6401" width="9.296875" style="67"/>
    <col min="6402" max="6402" width="6.796875" style="67" customWidth="1"/>
    <col min="6403" max="6403" width="60.19921875" style="67" customWidth="1"/>
    <col min="6404" max="6404" width="8.19921875" style="67" customWidth="1"/>
    <col min="6405" max="6407" width="14.5" style="67" customWidth="1"/>
    <col min="6408" max="6657" width="9.296875" style="67"/>
    <col min="6658" max="6658" width="6.796875" style="67" customWidth="1"/>
    <col min="6659" max="6659" width="60.19921875" style="67" customWidth="1"/>
    <col min="6660" max="6660" width="8.19921875" style="67" customWidth="1"/>
    <col min="6661" max="6663" width="14.5" style="67" customWidth="1"/>
    <col min="6664" max="6913" width="9.296875" style="67"/>
    <col min="6914" max="6914" width="6.796875" style="67" customWidth="1"/>
    <col min="6915" max="6915" width="60.19921875" style="67" customWidth="1"/>
    <col min="6916" max="6916" width="8.19921875" style="67" customWidth="1"/>
    <col min="6917" max="6919" width="14.5" style="67" customWidth="1"/>
    <col min="6920" max="7169" width="9.296875" style="67"/>
    <col min="7170" max="7170" width="6.796875" style="67" customWidth="1"/>
    <col min="7171" max="7171" width="60.19921875" style="67" customWidth="1"/>
    <col min="7172" max="7172" width="8.19921875" style="67" customWidth="1"/>
    <col min="7173" max="7175" width="14.5" style="67" customWidth="1"/>
    <col min="7176" max="7425" width="9.296875" style="67"/>
    <col min="7426" max="7426" width="6.796875" style="67" customWidth="1"/>
    <col min="7427" max="7427" width="60.19921875" style="67" customWidth="1"/>
    <col min="7428" max="7428" width="8.19921875" style="67" customWidth="1"/>
    <col min="7429" max="7431" width="14.5" style="67" customWidth="1"/>
    <col min="7432" max="7681" width="9.296875" style="67"/>
    <col min="7682" max="7682" width="6.796875" style="67" customWidth="1"/>
    <col min="7683" max="7683" width="60.19921875" style="67" customWidth="1"/>
    <col min="7684" max="7684" width="8.19921875" style="67" customWidth="1"/>
    <col min="7685" max="7687" width="14.5" style="67" customWidth="1"/>
    <col min="7688" max="7937" width="9.296875" style="67"/>
    <col min="7938" max="7938" width="6.796875" style="67" customWidth="1"/>
    <col min="7939" max="7939" width="60.19921875" style="67" customWidth="1"/>
    <col min="7940" max="7940" width="8.19921875" style="67" customWidth="1"/>
    <col min="7941" max="7943" width="14.5" style="67" customWidth="1"/>
    <col min="7944" max="8193" width="9.296875" style="67"/>
    <col min="8194" max="8194" width="6.796875" style="67" customWidth="1"/>
    <col min="8195" max="8195" width="60.19921875" style="67" customWidth="1"/>
    <col min="8196" max="8196" width="8.19921875" style="67" customWidth="1"/>
    <col min="8197" max="8199" width="14.5" style="67" customWidth="1"/>
    <col min="8200" max="8449" width="9.296875" style="67"/>
    <col min="8450" max="8450" width="6.796875" style="67" customWidth="1"/>
    <col min="8451" max="8451" width="60.19921875" style="67" customWidth="1"/>
    <col min="8452" max="8452" width="8.19921875" style="67" customWidth="1"/>
    <col min="8453" max="8455" width="14.5" style="67" customWidth="1"/>
    <col min="8456" max="8705" width="9.296875" style="67"/>
    <col min="8706" max="8706" width="6.796875" style="67" customWidth="1"/>
    <col min="8707" max="8707" width="60.19921875" style="67" customWidth="1"/>
    <col min="8708" max="8708" width="8.19921875" style="67" customWidth="1"/>
    <col min="8709" max="8711" width="14.5" style="67" customWidth="1"/>
    <col min="8712" max="8961" width="9.296875" style="67"/>
    <col min="8962" max="8962" width="6.796875" style="67" customWidth="1"/>
    <col min="8963" max="8963" width="60.19921875" style="67" customWidth="1"/>
    <col min="8964" max="8964" width="8.19921875" style="67" customWidth="1"/>
    <col min="8965" max="8967" width="14.5" style="67" customWidth="1"/>
    <col min="8968" max="9217" width="9.296875" style="67"/>
    <col min="9218" max="9218" width="6.796875" style="67" customWidth="1"/>
    <col min="9219" max="9219" width="60.19921875" style="67" customWidth="1"/>
    <col min="9220" max="9220" width="8.19921875" style="67" customWidth="1"/>
    <col min="9221" max="9223" width="14.5" style="67" customWidth="1"/>
    <col min="9224" max="9473" width="9.296875" style="67"/>
    <col min="9474" max="9474" width="6.796875" style="67" customWidth="1"/>
    <col min="9475" max="9475" width="60.19921875" style="67" customWidth="1"/>
    <col min="9476" max="9476" width="8.19921875" style="67" customWidth="1"/>
    <col min="9477" max="9479" width="14.5" style="67" customWidth="1"/>
    <col min="9480" max="9729" width="9.296875" style="67"/>
    <col min="9730" max="9730" width="6.796875" style="67" customWidth="1"/>
    <col min="9731" max="9731" width="60.19921875" style="67" customWidth="1"/>
    <col min="9732" max="9732" width="8.19921875" style="67" customWidth="1"/>
    <col min="9733" max="9735" width="14.5" style="67" customWidth="1"/>
    <col min="9736" max="9985" width="9.296875" style="67"/>
    <col min="9986" max="9986" width="6.796875" style="67" customWidth="1"/>
    <col min="9987" max="9987" width="60.19921875" style="67" customWidth="1"/>
    <col min="9988" max="9988" width="8.19921875" style="67" customWidth="1"/>
    <col min="9989" max="9991" width="14.5" style="67" customWidth="1"/>
    <col min="9992" max="10241" width="9.296875" style="67"/>
    <col min="10242" max="10242" width="6.796875" style="67" customWidth="1"/>
    <col min="10243" max="10243" width="60.19921875" style="67" customWidth="1"/>
    <col min="10244" max="10244" width="8.19921875" style="67" customWidth="1"/>
    <col min="10245" max="10247" width="14.5" style="67" customWidth="1"/>
    <col min="10248" max="10497" width="9.296875" style="67"/>
    <col min="10498" max="10498" width="6.796875" style="67" customWidth="1"/>
    <col min="10499" max="10499" width="60.19921875" style="67" customWidth="1"/>
    <col min="10500" max="10500" width="8.19921875" style="67" customWidth="1"/>
    <col min="10501" max="10503" width="14.5" style="67" customWidth="1"/>
    <col min="10504" max="10753" width="9.296875" style="67"/>
    <col min="10754" max="10754" width="6.796875" style="67" customWidth="1"/>
    <col min="10755" max="10755" width="60.19921875" style="67" customWidth="1"/>
    <col min="10756" max="10756" width="8.19921875" style="67" customWidth="1"/>
    <col min="10757" max="10759" width="14.5" style="67" customWidth="1"/>
    <col min="10760" max="11009" width="9.296875" style="67"/>
    <col min="11010" max="11010" width="6.796875" style="67" customWidth="1"/>
    <col min="11011" max="11011" width="60.19921875" style="67" customWidth="1"/>
    <col min="11012" max="11012" width="8.19921875" style="67" customWidth="1"/>
    <col min="11013" max="11015" width="14.5" style="67" customWidth="1"/>
    <col min="11016" max="11265" width="9.296875" style="67"/>
    <col min="11266" max="11266" width="6.796875" style="67" customWidth="1"/>
    <col min="11267" max="11267" width="60.19921875" style="67" customWidth="1"/>
    <col min="11268" max="11268" width="8.19921875" style="67" customWidth="1"/>
    <col min="11269" max="11271" width="14.5" style="67" customWidth="1"/>
    <col min="11272" max="11521" width="9.296875" style="67"/>
    <col min="11522" max="11522" width="6.796875" style="67" customWidth="1"/>
    <col min="11523" max="11523" width="60.19921875" style="67" customWidth="1"/>
    <col min="11524" max="11524" width="8.19921875" style="67" customWidth="1"/>
    <col min="11525" max="11527" width="14.5" style="67" customWidth="1"/>
    <col min="11528" max="11777" width="9.296875" style="67"/>
    <col min="11778" max="11778" width="6.796875" style="67" customWidth="1"/>
    <col min="11779" max="11779" width="60.19921875" style="67" customWidth="1"/>
    <col min="11780" max="11780" width="8.19921875" style="67" customWidth="1"/>
    <col min="11781" max="11783" width="14.5" style="67" customWidth="1"/>
    <col min="11784" max="12033" width="9.296875" style="67"/>
    <col min="12034" max="12034" width="6.796875" style="67" customWidth="1"/>
    <col min="12035" max="12035" width="60.19921875" style="67" customWidth="1"/>
    <col min="12036" max="12036" width="8.19921875" style="67" customWidth="1"/>
    <col min="12037" max="12039" width="14.5" style="67" customWidth="1"/>
    <col min="12040" max="12289" width="9.296875" style="67"/>
    <col min="12290" max="12290" width="6.796875" style="67" customWidth="1"/>
    <col min="12291" max="12291" width="60.19921875" style="67" customWidth="1"/>
    <col min="12292" max="12292" width="8.19921875" style="67" customWidth="1"/>
    <col min="12293" max="12295" width="14.5" style="67" customWidth="1"/>
    <col min="12296" max="12545" width="9.296875" style="67"/>
    <col min="12546" max="12546" width="6.796875" style="67" customWidth="1"/>
    <col min="12547" max="12547" width="60.19921875" style="67" customWidth="1"/>
    <col min="12548" max="12548" width="8.19921875" style="67" customWidth="1"/>
    <col min="12549" max="12551" width="14.5" style="67" customWidth="1"/>
    <col min="12552" max="12801" width="9.296875" style="67"/>
    <col min="12802" max="12802" width="6.796875" style="67" customWidth="1"/>
    <col min="12803" max="12803" width="60.19921875" style="67" customWidth="1"/>
    <col min="12804" max="12804" width="8.19921875" style="67" customWidth="1"/>
    <col min="12805" max="12807" width="14.5" style="67" customWidth="1"/>
    <col min="12808" max="13057" width="9.296875" style="67"/>
    <col min="13058" max="13058" width="6.796875" style="67" customWidth="1"/>
    <col min="13059" max="13059" width="60.19921875" style="67" customWidth="1"/>
    <col min="13060" max="13060" width="8.19921875" style="67" customWidth="1"/>
    <col min="13061" max="13063" width="14.5" style="67" customWidth="1"/>
    <col min="13064" max="13313" width="9.296875" style="67"/>
    <col min="13314" max="13314" width="6.796875" style="67" customWidth="1"/>
    <col min="13315" max="13315" width="60.19921875" style="67" customWidth="1"/>
    <col min="13316" max="13316" width="8.19921875" style="67" customWidth="1"/>
    <col min="13317" max="13319" width="14.5" style="67" customWidth="1"/>
    <col min="13320" max="13569" width="9.296875" style="67"/>
    <col min="13570" max="13570" width="6.796875" style="67" customWidth="1"/>
    <col min="13571" max="13571" width="60.19921875" style="67" customWidth="1"/>
    <col min="13572" max="13572" width="8.19921875" style="67" customWidth="1"/>
    <col min="13573" max="13575" width="14.5" style="67" customWidth="1"/>
    <col min="13576" max="13825" width="9.296875" style="67"/>
    <col min="13826" max="13826" width="6.796875" style="67" customWidth="1"/>
    <col min="13827" max="13827" width="60.19921875" style="67" customWidth="1"/>
    <col min="13828" max="13828" width="8.19921875" style="67" customWidth="1"/>
    <col min="13829" max="13831" width="14.5" style="67" customWidth="1"/>
    <col min="13832" max="14081" width="9.296875" style="67"/>
    <col min="14082" max="14082" width="6.796875" style="67" customWidth="1"/>
    <col min="14083" max="14083" width="60.19921875" style="67" customWidth="1"/>
    <col min="14084" max="14084" width="8.19921875" style="67" customWidth="1"/>
    <col min="14085" max="14087" width="14.5" style="67" customWidth="1"/>
    <col min="14088" max="14337" width="9.296875" style="67"/>
    <col min="14338" max="14338" width="6.796875" style="67" customWidth="1"/>
    <col min="14339" max="14339" width="60.19921875" style="67" customWidth="1"/>
    <col min="14340" max="14340" width="8.19921875" style="67" customWidth="1"/>
    <col min="14341" max="14343" width="14.5" style="67" customWidth="1"/>
    <col min="14344" max="14593" width="9.296875" style="67"/>
    <col min="14594" max="14594" width="6.796875" style="67" customWidth="1"/>
    <col min="14595" max="14595" width="60.19921875" style="67" customWidth="1"/>
    <col min="14596" max="14596" width="8.19921875" style="67" customWidth="1"/>
    <col min="14597" max="14599" width="14.5" style="67" customWidth="1"/>
    <col min="14600" max="14849" width="9.296875" style="67"/>
    <col min="14850" max="14850" width="6.796875" style="67" customWidth="1"/>
    <col min="14851" max="14851" width="60.19921875" style="67" customWidth="1"/>
    <col min="14852" max="14852" width="8.19921875" style="67" customWidth="1"/>
    <col min="14853" max="14855" width="14.5" style="67" customWidth="1"/>
    <col min="14856" max="15105" width="9.296875" style="67"/>
    <col min="15106" max="15106" width="6.796875" style="67" customWidth="1"/>
    <col min="15107" max="15107" width="60.19921875" style="67" customWidth="1"/>
    <col min="15108" max="15108" width="8.19921875" style="67" customWidth="1"/>
    <col min="15109" max="15111" width="14.5" style="67" customWidth="1"/>
    <col min="15112" max="15361" width="9.296875" style="67"/>
    <col min="15362" max="15362" width="6.796875" style="67" customWidth="1"/>
    <col min="15363" max="15363" width="60.19921875" style="67" customWidth="1"/>
    <col min="15364" max="15364" width="8.19921875" style="67" customWidth="1"/>
    <col min="15365" max="15367" width="14.5" style="67" customWidth="1"/>
    <col min="15368" max="15617" width="9.296875" style="67"/>
    <col min="15618" max="15618" width="6.796875" style="67" customWidth="1"/>
    <col min="15619" max="15619" width="60.19921875" style="67" customWidth="1"/>
    <col min="15620" max="15620" width="8.19921875" style="67" customWidth="1"/>
    <col min="15621" max="15623" width="14.5" style="67" customWidth="1"/>
    <col min="15624" max="15873" width="9.296875" style="67"/>
    <col min="15874" max="15874" width="6.796875" style="67" customWidth="1"/>
    <col min="15875" max="15875" width="60.19921875" style="67" customWidth="1"/>
    <col min="15876" max="15876" width="8.19921875" style="67" customWidth="1"/>
    <col min="15877" max="15879" width="14.5" style="67" customWidth="1"/>
    <col min="15880" max="16129" width="9.296875" style="67"/>
    <col min="16130" max="16130" width="6.796875" style="67" customWidth="1"/>
    <col min="16131" max="16131" width="60.19921875" style="67" customWidth="1"/>
    <col min="16132" max="16132" width="8.19921875" style="67" customWidth="1"/>
    <col min="16133" max="16135" width="14.5" style="67" customWidth="1"/>
    <col min="16136" max="16384" width="9.296875" style="67"/>
  </cols>
  <sheetData>
    <row r="1" spans="1:11" s="62" customFormat="1" ht="51.75" customHeight="1" x14ac:dyDescent="0.3">
      <c r="A1" s="1847" t="s">
        <v>1255</v>
      </c>
      <c r="B1" s="1847"/>
      <c r="C1" s="1847"/>
      <c r="D1" s="1847"/>
      <c r="E1" s="1847"/>
      <c r="F1" s="1847"/>
      <c r="G1" s="1847"/>
      <c r="H1" s="1847"/>
      <c r="I1" s="1847"/>
      <c r="J1" s="1847"/>
      <c r="K1" s="1847"/>
    </row>
    <row r="2" spans="1:11" s="65" customFormat="1" ht="12" customHeight="1" x14ac:dyDescent="0.3">
      <c r="A2" s="1851" t="s">
        <v>1</v>
      </c>
      <c r="B2" s="1851"/>
      <c r="C2" s="1851"/>
      <c r="D2" s="1851"/>
      <c r="E2" s="1851"/>
      <c r="F2" s="1851"/>
      <c r="G2" s="1851"/>
      <c r="H2" s="1851"/>
      <c r="I2" s="1851"/>
      <c r="J2" s="1851"/>
      <c r="K2" s="1851"/>
    </row>
    <row r="3" spans="1:11" s="276" customFormat="1" ht="38.25" customHeight="1" x14ac:dyDescent="0.3">
      <c r="A3" s="275" t="s">
        <v>394</v>
      </c>
      <c r="B3" s="275" t="s">
        <v>445</v>
      </c>
      <c r="C3" s="74" t="s">
        <v>446</v>
      </c>
      <c r="D3" s="402" t="s">
        <v>447</v>
      </c>
      <c r="E3" s="402" t="s">
        <v>448</v>
      </c>
      <c r="F3" s="402" t="s">
        <v>692</v>
      </c>
      <c r="G3" s="879" t="s">
        <v>1227</v>
      </c>
      <c r="H3" s="298" t="s">
        <v>774</v>
      </c>
      <c r="I3" s="475" t="s">
        <v>695</v>
      </c>
      <c r="J3" s="301" t="s">
        <v>714</v>
      </c>
      <c r="K3" s="340" t="s">
        <v>715</v>
      </c>
    </row>
    <row r="4" spans="1:11" s="291" customFormat="1" ht="13" customHeight="1" x14ac:dyDescent="0.3">
      <c r="A4" s="66" t="s">
        <v>5</v>
      </c>
      <c r="B4" s="66" t="s">
        <v>6</v>
      </c>
      <c r="C4" s="66" t="s">
        <v>7</v>
      </c>
      <c r="D4" s="66" t="s">
        <v>8</v>
      </c>
      <c r="E4" s="66" t="s">
        <v>267</v>
      </c>
      <c r="F4" s="66" t="s">
        <v>449</v>
      </c>
      <c r="G4" s="66" t="s">
        <v>693</v>
      </c>
      <c r="H4" s="298" t="s">
        <v>696</v>
      </c>
      <c r="I4" s="475" t="s">
        <v>941</v>
      </c>
      <c r="J4" s="301" t="s">
        <v>716</v>
      </c>
      <c r="K4" s="340" t="s">
        <v>717</v>
      </c>
    </row>
    <row r="5" spans="1:11" s="68" customFormat="1" ht="16" customHeight="1" x14ac:dyDescent="0.3">
      <c r="A5" s="1848" t="s">
        <v>264</v>
      </c>
      <c r="B5" s="1849"/>
      <c r="C5" s="1849"/>
      <c r="D5" s="1849"/>
      <c r="E5" s="1849"/>
      <c r="F5" s="1849"/>
      <c r="G5" s="1849"/>
      <c r="H5" s="1849"/>
      <c r="I5" s="1849"/>
      <c r="J5" s="1849"/>
      <c r="K5" s="1850"/>
    </row>
    <row r="6" spans="1:11" s="68" customFormat="1" ht="25.5" customHeight="1" x14ac:dyDescent="0.3">
      <c r="A6" s="1356" t="s">
        <v>9</v>
      </c>
      <c r="B6" s="1342" t="s">
        <v>450</v>
      </c>
      <c r="C6" s="1286" t="s">
        <v>451</v>
      </c>
      <c r="D6" s="1287"/>
      <c r="E6" s="1287"/>
      <c r="F6" s="1287"/>
      <c r="G6" s="1287">
        <f>SUM(D6:F6)</f>
        <v>0</v>
      </c>
      <c r="H6" s="1288"/>
      <c r="I6" s="1289"/>
      <c r="J6" s="1290"/>
      <c r="K6" s="1291"/>
    </row>
    <row r="7" spans="1:11" s="68" customFormat="1" ht="30" customHeight="1" x14ac:dyDescent="0.3">
      <c r="A7" s="1357" t="s">
        <v>12</v>
      </c>
      <c r="B7" s="1343" t="s">
        <v>452</v>
      </c>
      <c r="C7" s="1292" t="s">
        <v>453</v>
      </c>
      <c r="D7" s="1293"/>
      <c r="E7" s="1293"/>
      <c r="F7" s="1293"/>
      <c r="G7" s="1293">
        <f>SUM(D7:F7)</f>
        <v>0</v>
      </c>
      <c r="H7" s="1294"/>
      <c r="I7" s="1295"/>
      <c r="J7" s="1296"/>
      <c r="K7" s="1297"/>
    </row>
    <row r="8" spans="1:11" s="68" customFormat="1" ht="25.5" customHeight="1" x14ac:dyDescent="0.3">
      <c r="A8" s="1357" t="s">
        <v>15</v>
      </c>
      <c r="B8" s="1343" t="s">
        <v>454</v>
      </c>
      <c r="C8" s="1292" t="s">
        <v>455</v>
      </c>
      <c r="D8" s="1293"/>
      <c r="E8" s="1293"/>
      <c r="F8" s="1293"/>
      <c r="G8" s="1293">
        <f>SUM(D8:F8)</f>
        <v>0</v>
      </c>
      <c r="H8" s="1298">
        <v>11518898</v>
      </c>
      <c r="I8" s="1299">
        <v>11518898</v>
      </c>
      <c r="J8" s="1296">
        <v>11243274</v>
      </c>
      <c r="K8" s="1297">
        <f>I8/J8</f>
        <v>1.0245145675538994</v>
      </c>
    </row>
    <row r="9" spans="1:11" s="68" customFormat="1" ht="25.5" customHeight="1" x14ac:dyDescent="0.3">
      <c r="A9" s="1358" t="s">
        <v>18</v>
      </c>
      <c r="B9" s="1344" t="s">
        <v>456</v>
      </c>
      <c r="C9" s="1314" t="s">
        <v>457</v>
      </c>
      <c r="D9" s="1315"/>
      <c r="E9" s="1315"/>
      <c r="F9" s="1315"/>
      <c r="G9" s="1315">
        <f>SUM(D9:F9)</f>
        <v>0</v>
      </c>
      <c r="H9" s="1316"/>
      <c r="I9" s="1317">
        <v>0</v>
      </c>
      <c r="J9" s="1318"/>
      <c r="K9" s="1319"/>
    </row>
    <row r="10" spans="1:11" s="68" customFormat="1" ht="27.75" customHeight="1" x14ac:dyDescent="0.3">
      <c r="A10" s="275" t="s">
        <v>21</v>
      </c>
      <c r="B10" s="1345" t="s">
        <v>458</v>
      </c>
      <c r="C10" s="1326" t="s">
        <v>35</v>
      </c>
      <c r="D10" s="1327">
        <f t="shared" ref="D10:J10" si="0">SUM(D6:D9)</f>
        <v>0</v>
      </c>
      <c r="E10" s="1327">
        <f t="shared" si="0"/>
        <v>0</v>
      </c>
      <c r="F10" s="1327">
        <f t="shared" si="0"/>
        <v>0</v>
      </c>
      <c r="G10" s="1327">
        <f t="shared" si="0"/>
        <v>0</v>
      </c>
      <c r="H10" s="1327">
        <f t="shared" si="0"/>
        <v>11518898</v>
      </c>
      <c r="I10" s="1328">
        <f t="shared" si="0"/>
        <v>11518898</v>
      </c>
      <c r="J10" s="1328">
        <f t="shared" si="0"/>
        <v>11243274</v>
      </c>
      <c r="K10" s="1329">
        <f>J10/I10</f>
        <v>0.97607201661131127</v>
      </c>
    </row>
    <row r="11" spans="1:11" s="68" customFormat="1" ht="24.75" customHeight="1" x14ac:dyDescent="0.3">
      <c r="A11" s="1359" t="s">
        <v>24</v>
      </c>
      <c r="B11" s="1346" t="s">
        <v>459</v>
      </c>
      <c r="C11" s="1320" t="s">
        <v>460</v>
      </c>
      <c r="D11" s="1321"/>
      <c r="E11" s="1321"/>
      <c r="F11" s="1321"/>
      <c r="G11" s="1321">
        <f>SUM(D11:F11)</f>
        <v>0</v>
      </c>
      <c r="H11" s="1322"/>
      <c r="I11" s="1323"/>
      <c r="J11" s="1324"/>
      <c r="K11" s="1325"/>
    </row>
    <row r="12" spans="1:11" s="68" customFormat="1" ht="30" customHeight="1" x14ac:dyDescent="0.3">
      <c r="A12" s="1357" t="s">
        <v>27</v>
      </c>
      <c r="B12" s="1343" t="s">
        <v>461</v>
      </c>
      <c r="C12" s="1292" t="s">
        <v>462</v>
      </c>
      <c r="D12" s="1300"/>
      <c r="E12" s="1300"/>
      <c r="F12" s="1300"/>
      <c r="G12" s="1300">
        <f>SUM(D12:F12)</f>
        <v>0</v>
      </c>
      <c r="H12" s="1301"/>
      <c r="I12" s="1295"/>
      <c r="J12" s="1302"/>
      <c r="K12" s="1297"/>
    </row>
    <row r="13" spans="1:11" s="68" customFormat="1" ht="30" customHeight="1" x14ac:dyDescent="0.3">
      <c r="A13" s="1357" t="s">
        <v>30</v>
      </c>
      <c r="B13" s="1343" t="s">
        <v>463</v>
      </c>
      <c r="C13" s="1292" t="s">
        <v>464</v>
      </c>
      <c r="D13" s="1300"/>
      <c r="E13" s="1300"/>
      <c r="F13" s="1300"/>
      <c r="G13" s="1300">
        <f>SUM(D13:F13)</f>
        <v>0</v>
      </c>
      <c r="H13" s="1301"/>
      <c r="I13" s="1295"/>
      <c r="J13" s="1302"/>
      <c r="K13" s="1297"/>
    </row>
    <row r="14" spans="1:11" s="68" customFormat="1" ht="30" customHeight="1" x14ac:dyDescent="0.3">
      <c r="A14" s="1358" t="s">
        <v>33</v>
      </c>
      <c r="B14" s="1344" t="s">
        <v>465</v>
      </c>
      <c r="C14" s="1314" t="s">
        <v>466</v>
      </c>
      <c r="D14" s="1330"/>
      <c r="E14" s="1330"/>
      <c r="F14" s="1330"/>
      <c r="G14" s="1330">
        <f>SUM(D14:F14)</f>
        <v>0</v>
      </c>
      <c r="H14" s="1331"/>
      <c r="I14" s="1332"/>
      <c r="J14" s="1333"/>
      <c r="K14" s="1319"/>
    </row>
    <row r="15" spans="1:11" s="68" customFormat="1" ht="21.75" customHeight="1" x14ac:dyDescent="0.3">
      <c r="A15" s="275" t="s">
        <v>36</v>
      </c>
      <c r="B15" s="1347" t="s">
        <v>428</v>
      </c>
      <c r="C15" s="1340" t="s">
        <v>58</v>
      </c>
      <c r="D15" s="1327">
        <f t="shared" ref="D15:J15" si="1">SUM(D11:D14)</f>
        <v>0</v>
      </c>
      <c r="E15" s="1327">
        <f t="shared" si="1"/>
        <v>0</v>
      </c>
      <c r="F15" s="1327">
        <f t="shared" si="1"/>
        <v>0</v>
      </c>
      <c r="G15" s="1327">
        <f t="shared" si="1"/>
        <v>0</v>
      </c>
      <c r="H15" s="1327">
        <f t="shared" si="1"/>
        <v>0</v>
      </c>
      <c r="I15" s="1327">
        <f t="shared" si="1"/>
        <v>0</v>
      </c>
      <c r="J15" s="1327">
        <f t="shared" si="1"/>
        <v>0</v>
      </c>
      <c r="K15" s="1341"/>
    </row>
    <row r="16" spans="1:11" s="69" customFormat="1" ht="16.5" customHeight="1" x14ac:dyDescent="0.3">
      <c r="A16" s="1359" t="s">
        <v>38</v>
      </c>
      <c r="B16" s="1348" t="s">
        <v>110</v>
      </c>
      <c r="C16" s="1334" t="s">
        <v>111</v>
      </c>
      <c r="D16" s="1335"/>
      <c r="E16" s="1335"/>
      <c r="F16" s="1335"/>
      <c r="G16" s="1335">
        <f>SUM(D16:E16)</f>
        <v>0</v>
      </c>
      <c r="H16" s="1336"/>
      <c r="I16" s="1337"/>
      <c r="J16" s="1338"/>
      <c r="K16" s="1339"/>
    </row>
    <row r="17" spans="1:11" s="69" customFormat="1" ht="16.5" customHeight="1" x14ac:dyDescent="0.3">
      <c r="A17" s="1357" t="s">
        <v>40</v>
      </c>
      <c r="B17" s="1349" t="s">
        <v>113</v>
      </c>
      <c r="C17" s="1303" t="s">
        <v>114</v>
      </c>
      <c r="D17" s="1304">
        <v>1250000</v>
      </c>
      <c r="E17" s="1304"/>
      <c r="F17" s="1304"/>
      <c r="G17" s="1304">
        <f>SUM(D17:F17)</f>
        <v>1250000</v>
      </c>
      <c r="H17" s="1308">
        <f>I17-G17</f>
        <v>709449</v>
      </c>
      <c r="I17" s="1305">
        <v>1959449</v>
      </c>
      <c r="J17" s="1306">
        <v>1959449</v>
      </c>
      <c r="K17" s="1307">
        <f>J17/I17</f>
        <v>1</v>
      </c>
    </row>
    <row r="18" spans="1:11" s="69" customFormat="1" ht="16.5" customHeight="1" x14ac:dyDescent="0.3">
      <c r="A18" s="1357" t="s">
        <v>42</v>
      </c>
      <c r="B18" s="1349" t="s">
        <v>467</v>
      </c>
      <c r="C18" s="1303" t="s">
        <v>117</v>
      </c>
      <c r="D18" s="1304">
        <v>6703351</v>
      </c>
      <c r="E18" s="1304">
        <f>SUM(E19:E20)</f>
        <v>0</v>
      </c>
      <c r="F18" s="1304">
        <f>SUM(F19:F20)</f>
        <v>0</v>
      </c>
      <c r="G18" s="1304">
        <f>SUM(D18:F18)</f>
        <v>6703351</v>
      </c>
      <c r="H18" s="1308">
        <f t="shared" ref="H18:H28" si="2">I18-G18</f>
        <v>0</v>
      </c>
      <c r="I18" s="1305">
        <v>6703351</v>
      </c>
      <c r="J18" s="1306">
        <v>56427</v>
      </c>
      <c r="K18" s="1307">
        <f>J18/I18</f>
        <v>8.4177301770413035E-3</v>
      </c>
    </row>
    <row r="19" spans="1:11" s="69" customFormat="1" ht="16.5" customHeight="1" x14ac:dyDescent="0.3">
      <c r="A19" s="1357" t="s">
        <v>44</v>
      </c>
      <c r="B19" s="1350" t="s">
        <v>468</v>
      </c>
      <c r="C19" s="1309" t="s">
        <v>469</v>
      </c>
      <c r="D19" s="1310">
        <v>2977515</v>
      </c>
      <c r="E19" s="1310"/>
      <c r="F19" s="1310"/>
      <c r="G19" s="1310">
        <f>SUM(D19:F19)</f>
        <v>2977515</v>
      </c>
      <c r="H19" s="1308">
        <f t="shared" si="2"/>
        <v>0</v>
      </c>
      <c r="I19" s="1305">
        <v>2977515</v>
      </c>
      <c r="J19" s="1306"/>
      <c r="K19" s="1307"/>
    </row>
    <row r="20" spans="1:11" s="70" customFormat="1" ht="16.5" customHeight="1" x14ac:dyDescent="0.3">
      <c r="A20" s="1357" t="s">
        <v>46</v>
      </c>
      <c r="B20" s="1350" t="s">
        <v>470</v>
      </c>
      <c r="C20" s="1309" t="s">
        <v>471</v>
      </c>
      <c r="D20" s="1310"/>
      <c r="E20" s="1310"/>
      <c r="F20" s="1310"/>
      <c r="G20" s="1310">
        <f t="shared" ref="G20:G28" si="3">SUM(D20:F20)</f>
        <v>0</v>
      </c>
      <c r="H20" s="1308">
        <f t="shared" si="2"/>
        <v>0</v>
      </c>
      <c r="I20" s="1311"/>
      <c r="J20" s="1306"/>
      <c r="K20" s="1307"/>
    </row>
    <row r="21" spans="1:11" s="70" customFormat="1" ht="16.5" customHeight="1" x14ac:dyDescent="0.3">
      <c r="A21" s="1357" t="s">
        <v>48</v>
      </c>
      <c r="B21" s="1351" t="s">
        <v>119</v>
      </c>
      <c r="C21" s="1303" t="s">
        <v>120</v>
      </c>
      <c r="D21" s="1310"/>
      <c r="E21" s="1310"/>
      <c r="F21" s="1310"/>
      <c r="G21" s="1310">
        <f t="shared" si="3"/>
        <v>0</v>
      </c>
      <c r="H21" s="1308">
        <f t="shared" si="2"/>
        <v>0</v>
      </c>
      <c r="I21" s="1311"/>
      <c r="J21" s="1306"/>
      <c r="K21" s="1307"/>
    </row>
    <row r="22" spans="1:11" s="69" customFormat="1" ht="16.5" customHeight="1" x14ac:dyDescent="0.3">
      <c r="A22" s="1357" t="s">
        <v>50</v>
      </c>
      <c r="B22" s="1349" t="s">
        <v>122</v>
      </c>
      <c r="C22" s="1303" t="s">
        <v>123</v>
      </c>
      <c r="D22" s="1304"/>
      <c r="E22" s="1304"/>
      <c r="F22" s="1304"/>
      <c r="G22" s="1310">
        <f t="shared" si="3"/>
        <v>0</v>
      </c>
      <c r="H22" s="1308">
        <f t="shared" si="2"/>
        <v>0</v>
      </c>
      <c r="I22" s="1305"/>
      <c r="J22" s="1306"/>
      <c r="K22" s="1307"/>
    </row>
    <row r="23" spans="1:11" s="69" customFormat="1" ht="16.5" customHeight="1" x14ac:dyDescent="0.3">
      <c r="A23" s="1357" t="s">
        <v>53</v>
      </c>
      <c r="B23" s="1349" t="s">
        <v>472</v>
      </c>
      <c r="C23" s="1303" t="s">
        <v>126</v>
      </c>
      <c r="D23" s="1304">
        <v>25000</v>
      </c>
      <c r="E23" s="1304"/>
      <c r="F23" s="1304"/>
      <c r="G23" s="1312">
        <f t="shared" si="3"/>
        <v>25000</v>
      </c>
      <c r="H23" s="1308">
        <f t="shared" si="2"/>
        <v>0</v>
      </c>
      <c r="I23" s="1305">
        <v>25000</v>
      </c>
      <c r="J23" s="1306">
        <v>20245</v>
      </c>
      <c r="K23" s="1307">
        <f t="shared" ref="K23:K42" si="4">J23/I23</f>
        <v>0.80979999999999996</v>
      </c>
    </row>
    <row r="24" spans="1:11" s="70" customFormat="1" ht="16.5" customHeight="1" x14ac:dyDescent="0.3">
      <c r="A24" s="1357" t="s">
        <v>56</v>
      </c>
      <c r="B24" s="1349" t="s">
        <v>473</v>
      </c>
      <c r="C24" s="1303" t="s">
        <v>129</v>
      </c>
      <c r="D24" s="1304"/>
      <c r="E24" s="1304"/>
      <c r="F24" s="1304"/>
      <c r="G24" s="1310">
        <f t="shared" si="3"/>
        <v>0</v>
      </c>
      <c r="H24" s="1308">
        <f t="shared" si="2"/>
        <v>0</v>
      </c>
      <c r="I24" s="1311"/>
      <c r="J24" s="1306"/>
      <c r="K24" s="1307"/>
    </row>
    <row r="25" spans="1:11" s="70" customFormat="1" ht="16.5" customHeight="1" x14ac:dyDescent="0.3">
      <c r="A25" s="1357" t="s">
        <v>59</v>
      </c>
      <c r="B25" s="1352" t="s">
        <v>131</v>
      </c>
      <c r="C25" s="1303" t="s">
        <v>132</v>
      </c>
      <c r="D25" s="1304"/>
      <c r="E25" s="1304"/>
      <c r="F25" s="1304"/>
      <c r="G25" s="1310">
        <f t="shared" si="3"/>
        <v>0</v>
      </c>
      <c r="H25" s="1308">
        <f t="shared" si="2"/>
        <v>1</v>
      </c>
      <c r="I25" s="1299">
        <v>1</v>
      </c>
      <c r="J25" s="1306">
        <v>1</v>
      </c>
      <c r="K25" s="1307">
        <f t="shared" si="4"/>
        <v>1</v>
      </c>
    </row>
    <row r="26" spans="1:11" s="70" customFormat="1" ht="16.5" customHeight="1" x14ac:dyDescent="0.3">
      <c r="A26" s="1357" t="s">
        <v>61</v>
      </c>
      <c r="B26" s="1349" t="s">
        <v>474</v>
      </c>
      <c r="C26" s="1303" t="s">
        <v>135</v>
      </c>
      <c r="D26" s="1304"/>
      <c r="E26" s="1304"/>
      <c r="F26" s="1304"/>
      <c r="G26" s="1310">
        <f t="shared" si="3"/>
        <v>0</v>
      </c>
      <c r="H26" s="1308">
        <f t="shared" si="2"/>
        <v>0</v>
      </c>
      <c r="I26" s="1311"/>
      <c r="J26" s="1306"/>
      <c r="K26" s="1307"/>
    </row>
    <row r="27" spans="1:11" s="70" customFormat="1" ht="16.5" customHeight="1" x14ac:dyDescent="0.3">
      <c r="A27" s="1357" t="s">
        <v>63</v>
      </c>
      <c r="B27" s="1349" t="s">
        <v>475</v>
      </c>
      <c r="C27" s="1303" t="s">
        <v>138</v>
      </c>
      <c r="D27" s="1304"/>
      <c r="E27" s="1304"/>
      <c r="F27" s="1304"/>
      <c r="G27" s="1310">
        <f t="shared" si="3"/>
        <v>0</v>
      </c>
      <c r="H27" s="1308">
        <f t="shared" si="2"/>
        <v>0</v>
      </c>
      <c r="I27" s="1311"/>
      <c r="J27" s="1306"/>
      <c r="K27" s="1307"/>
    </row>
    <row r="28" spans="1:11" s="70" customFormat="1" ht="16.5" customHeight="1" x14ac:dyDescent="0.3">
      <c r="A28" s="1358" t="s">
        <v>65</v>
      </c>
      <c r="B28" s="1360" t="s">
        <v>140</v>
      </c>
      <c r="C28" s="1361" t="s">
        <v>141</v>
      </c>
      <c r="D28" s="1330"/>
      <c r="E28" s="1330"/>
      <c r="F28" s="1330"/>
      <c r="G28" s="1362">
        <f t="shared" si="3"/>
        <v>0</v>
      </c>
      <c r="H28" s="1363">
        <f t="shared" si="2"/>
        <v>25695</v>
      </c>
      <c r="I28" s="1317">
        <v>25695</v>
      </c>
      <c r="J28" s="1364">
        <v>25695</v>
      </c>
      <c r="K28" s="1365">
        <f t="shared" si="4"/>
        <v>1</v>
      </c>
    </row>
    <row r="29" spans="1:11" s="70" customFormat="1" ht="21" customHeight="1" x14ac:dyDescent="0.3">
      <c r="A29" s="275" t="s">
        <v>67</v>
      </c>
      <c r="B29" s="1366" t="s">
        <v>476</v>
      </c>
      <c r="C29" s="1367" t="s">
        <v>144</v>
      </c>
      <c r="D29" s="1368">
        <f t="shared" ref="D29:J29" si="5">SUM(D16+D17+D18+D21+D22+D23+D24+D25+D26+D27+D28)</f>
        <v>7978351</v>
      </c>
      <c r="E29" s="1368">
        <f t="shared" si="5"/>
        <v>0</v>
      </c>
      <c r="F29" s="1368">
        <f t="shared" si="5"/>
        <v>0</v>
      </c>
      <c r="G29" s="1368">
        <f t="shared" si="5"/>
        <v>7978351</v>
      </c>
      <c r="H29" s="1368">
        <f t="shared" si="5"/>
        <v>735145</v>
      </c>
      <c r="I29" s="1369">
        <f t="shared" si="5"/>
        <v>8713496</v>
      </c>
      <c r="J29" s="1370">
        <f t="shared" si="5"/>
        <v>2061817</v>
      </c>
      <c r="K29" s="1371">
        <f t="shared" si="4"/>
        <v>0.23662339432989926</v>
      </c>
    </row>
    <row r="30" spans="1:11" s="71" customFormat="1" ht="21" customHeight="1" x14ac:dyDescent="0.3">
      <c r="A30" s="275" t="s">
        <v>69</v>
      </c>
      <c r="B30" s="1366" t="s">
        <v>430</v>
      </c>
      <c r="C30" s="1367" t="s">
        <v>162</v>
      </c>
      <c r="D30" s="1368"/>
      <c r="E30" s="1368"/>
      <c r="F30" s="1368"/>
      <c r="G30" s="1368">
        <v>0</v>
      </c>
      <c r="H30" s="1372">
        <v>15748</v>
      </c>
      <c r="I30" s="1373">
        <v>15748</v>
      </c>
      <c r="J30" s="1374">
        <v>15748</v>
      </c>
      <c r="K30" s="1371">
        <f t="shared" si="4"/>
        <v>1</v>
      </c>
    </row>
    <row r="31" spans="1:11" s="70" customFormat="1" ht="21" customHeight="1" x14ac:dyDescent="0.3">
      <c r="A31" s="275" t="s">
        <v>71</v>
      </c>
      <c r="B31" s="1366" t="s">
        <v>401</v>
      </c>
      <c r="C31" s="1367" t="s">
        <v>171</v>
      </c>
      <c r="D31" s="1375"/>
      <c r="E31" s="1375"/>
      <c r="F31" s="1375"/>
      <c r="G31" s="1375"/>
      <c r="H31" s="1376"/>
      <c r="I31" s="1377"/>
      <c r="J31" s="1378"/>
      <c r="K31" s="1379"/>
    </row>
    <row r="32" spans="1:11" s="70" customFormat="1" ht="21" customHeight="1" x14ac:dyDescent="0.3">
      <c r="A32" s="275" t="s">
        <v>74</v>
      </c>
      <c r="B32" s="1366" t="s">
        <v>431</v>
      </c>
      <c r="C32" s="1367" t="s">
        <v>180</v>
      </c>
      <c r="D32" s="1375"/>
      <c r="E32" s="1375"/>
      <c r="F32" s="1375"/>
      <c r="G32" s="1375">
        <v>0</v>
      </c>
      <c r="H32" s="1376"/>
      <c r="I32" s="1377"/>
      <c r="J32" s="1378"/>
      <c r="K32" s="1379"/>
    </row>
    <row r="33" spans="1:11" s="70" customFormat="1" ht="21" customHeight="1" x14ac:dyDescent="0.3">
      <c r="A33" s="275" t="s">
        <v>77</v>
      </c>
      <c r="B33" s="1366" t="s">
        <v>477</v>
      </c>
      <c r="C33" s="1383"/>
      <c r="D33" s="1368">
        <f t="shared" ref="D33:J33" si="6">D10+D15+D29+D30+D31+D32</f>
        <v>7978351</v>
      </c>
      <c r="E33" s="1368">
        <f t="shared" si="6"/>
        <v>0</v>
      </c>
      <c r="F33" s="1368">
        <f t="shared" si="6"/>
        <v>0</v>
      </c>
      <c r="G33" s="1368">
        <f t="shared" si="6"/>
        <v>7978351</v>
      </c>
      <c r="H33" s="1368">
        <f t="shared" si="6"/>
        <v>12269791</v>
      </c>
      <c r="I33" s="1369">
        <f t="shared" si="6"/>
        <v>20248142</v>
      </c>
      <c r="J33" s="1368">
        <f t="shared" si="6"/>
        <v>13320839</v>
      </c>
      <c r="K33" s="1371">
        <f t="shared" si="4"/>
        <v>0.65787957235779959</v>
      </c>
    </row>
    <row r="34" spans="1:11" s="69" customFormat="1" ht="20.25" customHeight="1" x14ac:dyDescent="0.3">
      <c r="A34" s="1359" t="s">
        <v>80</v>
      </c>
      <c r="B34" s="1380" t="s">
        <v>478</v>
      </c>
      <c r="C34" s="1381" t="s">
        <v>189</v>
      </c>
      <c r="D34" s="1382">
        <f>SUM(D35:D36)</f>
        <v>0</v>
      </c>
      <c r="E34" s="1382">
        <f>SUM(E35:E36)</f>
        <v>0</v>
      </c>
      <c r="F34" s="1382">
        <f>SUM(F35:F36)</f>
        <v>0</v>
      </c>
      <c r="G34" s="1382">
        <f t="shared" ref="G34:J34" si="7">SUM(G35:G36)</f>
        <v>0</v>
      </c>
      <c r="H34" s="1382">
        <f t="shared" si="7"/>
        <v>686586</v>
      </c>
      <c r="I34" s="1382">
        <f t="shared" si="7"/>
        <v>686586</v>
      </c>
      <c r="J34" s="1382">
        <f t="shared" si="7"/>
        <v>686586</v>
      </c>
      <c r="K34" s="1339">
        <f t="shared" si="4"/>
        <v>1</v>
      </c>
    </row>
    <row r="35" spans="1:11" s="69" customFormat="1" ht="20.25" customHeight="1" x14ac:dyDescent="0.3">
      <c r="A35" s="1357" t="s">
        <v>82</v>
      </c>
      <c r="B35" s="1354" t="s">
        <v>191</v>
      </c>
      <c r="C35" s="1313" t="s">
        <v>192</v>
      </c>
      <c r="D35" s="905"/>
      <c r="E35" s="905"/>
      <c r="F35" s="905"/>
      <c r="G35" s="905"/>
      <c r="H35" s="1308">
        <v>686586</v>
      </c>
      <c r="I35" s="1305">
        <v>686586</v>
      </c>
      <c r="J35" s="1306">
        <v>686586</v>
      </c>
      <c r="K35" s="1307">
        <f t="shared" si="4"/>
        <v>1</v>
      </c>
    </row>
    <row r="36" spans="1:11" s="69" customFormat="1" ht="20.25" customHeight="1" x14ac:dyDescent="0.3">
      <c r="A36" s="1357" t="s">
        <v>84</v>
      </c>
      <c r="B36" s="1354" t="s">
        <v>194</v>
      </c>
      <c r="C36" s="1313" t="s">
        <v>195</v>
      </c>
      <c r="D36" s="905"/>
      <c r="E36" s="905"/>
      <c r="F36" s="905"/>
      <c r="G36" s="905">
        <v>0</v>
      </c>
      <c r="H36" s="1308">
        <f>I36-G36</f>
        <v>0</v>
      </c>
      <c r="I36" s="1305"/>
      <c r="J36" s="1306"/>
      <c r="K36" s="1307"/>
    </row>
    <row r="37" spans="1:11" s="69" customFormat="1" ht="20.25" customHeight="1" x14ac:dyDescent="0.3">
      <c r="A37" s="1357" t="s">
        <v>86</v>
      </c>
      <c r="B37" s="1353" t="s">
        <v>479</v>
      </c>
      <c r="C37" s="1313" t="s">
        <v>480</v>
      </c>
      <c r="D37" s="905">
        <v>370047559</v>
      </c>
      <c r="E37" s="905"/>
      <c r="F37" s="905">
        <f>SUM(F38:F39)</f>
        <v>0</v>
      </c>
      <c r="G37" s="905">
        <f>SUM(G38:G39)</f>
        <v>370047559</v>
      </c>
      <c r="H37" s="905">
        <f t="shared" ref="H37:I37" si="8">SUM(H38:H39)</f>
        <v>7872931</v>
      </c>
      <c r="I37" s="905">
        <f t="shared" si="8"/>
        <v>377920490</v>
      </c>
      <c r="J37" s="905">
        <f>SUM(J38:J39)</f>
        <v>365570854</v>
      </c>
      <c r="K37" s="1307">
        <f t="shared" si="4"/>
        <v>0.96732213170024206</v>
      </c>
    </row>
    <row r="38" spans="1:11" s="69" customFormat="1" ht="20.25" customHeight="1" x14ac:dyDescent="0.3">
      <c r="A38" s="1357"/>
      <c r="B38" s="1355" t="s">
        <v>554</v>
      </c>
      <c r="C38" s="984" t="s">
        <v>480</v>
      </c>
      <c r="D38" s="905">
        <v>201749000</v>
      </c>
      <c r="E38" s="905"/>
      <c r="F38" s="905"/>
      <c r="G38" s="905">
        <f>SUM(D38:F38)</f>
        <v>201749000</v>
      </c>
      <c r="H38" s="1308">
        <f>I38-G38</f>
        <v>7572931</v>
      </c>
      <c r="I38" s="1305">
        <v>209321931</v>
      </c>
      <c r="J38" s="1306">
        <v>209543111</v>
      </c>
      <c r="K38" s="1307">
        <f t="shared" si="4"/>
        <v>1.0010566499121394</v>
      </c>
    </row>
    <row r="39" spans="1:11" s="69" customFormat="1" ht="20.25" customHeight="1" x14ac:dyDescent="0.3">
      <c r="A39" s="1358"/>
      <c r="B39" s="1384" t="s">
        <v>555</v>
      </c>
      <c r="C39" s="1385" t="s">
        <v>480</v>
      </c>
      <c r="D39" s="1386">
        <v>168298559</v>
      </c>
      <c r="E39" s="1386"/>
      <c r="F39" s="1386"/>
      <c r="G39" s="1386">
        <f>SUM(D39:F39)</f>
        <v>168298559</v>
      </c>
      <c r="H39" s="1363">
        <f>I39-G39</f>
        <v>300000</v>
      </c>
      <c r="I39" s="1387">
        <v>168598559</v>
      </c>
      <c r="J39" s="1364">
        <v>156027743</v>
      </c>
      <c r="K39" s="1365">
        <f t="shared" si="4"/>
        <v>0.92543936274093541</v>
      </c>
    </row>
    <row r="40" spans="1:11" s="69" customFormat="1" ht="20.25" customHeight="1" x14ac:dyDescent="0.3">
      <c r="A40" s="275" t="s">
        <v>89</v>
      </c>
      <c r="B40" s="1366" t="s">
        <v>481</v>
      </c>
      <c r="C40" s="286" t="s">
        <v>482</v>
      </c>
      <c r="D40" s="875">
        <f t="shared" ref="D40:J40" si="9">SUM(D34+D37)</f>
        <v>370047559</v>
      </c>
      <c r="E40" s="875">
        <f t="shared" si="9"/>
        <v>0</v>
      </c>
      <c r="F40" s="875">
        <f t="shared" si="9"/>
        <v>0</v>
      </c>
      <c r="G40" s="875">
        <f t="shared" si="9"/>
        <v>370047559</v>
      </c>
      <c r="H40" s="875">
        <f t="shared" si="9"/>
        <v>8559517</v>
      </c>
      <c r="I40" s="875">
        <f t="shared" si="9"/>
        <v>378607076</v>
      </c>
      <c r="J40" s="875">
        <f t="shared" si="9"/>
        <v>366257440</v>
      </c>
      <c r="K40" s="1371">
        <f t="shared" si="4"/>
        <v>0.96738139146665081</v>
      </c>
    </row>
    <row r="41" spans="1:11" s="69" customFormat="1" ht="20.25" customHeight="1" x14ac:dyDescent="0.3">
      <c r="A41" s="275" t="s">
        <v>91</v>
      </c>
      <c r="B41" s="1366" t="s">
        <v>483</v>
      </c>
      <c r="C41" s="286" t="s">
        <v>198</v>
      </c>
      <c r="D41" s="875">
        <f t="shared" ref="D41:J41" si="10">D40</f>
        <v>370047559</v>
      </c>
      <c r="E41" s="875">
        <f t="shared" si="10"/>
        <v>0</v>
      </c>
      <c r="F41" s="875">
        <f t="shared" si="10"/>
        <v>0</v>
      </c>
      <c r="G41" s="875">
        <f t="shared" si="10"/>
        <v>370047559</v>
      </c>
      <c r="H41" s="875">
        <f t="shared" si="10"/>
        <v>8559517</v>
      </c>
      <c r="I41" s="1393">
        <f t="shared" si="10"/>
        <v>378607076</v>
      </c>
      <c r="J41" s="875">
        <f t="shared" si="10"/>
        <v>366257440</v>
      </c>
      <c r="K41" s="1371">
        <f t="shared" si="4"/>
        <v>0.96738139146665081</v>
      </c>
    </row>
    <row r="42" spans="1:11" s="69" customFormat="1" ht="27" customHeight="1" x14ac:dyDescent="0.3">
      <c r="A42" s="1388" t="s">
        <v>93</v>
      </c>
      <c r="B42" s="1389" t="s">
        <v>484</v>
      </c>
      <c r="C42" s="1390"/>
      <c r="D42" s="1391">
        <f t="shared" ref="D42:J42" si="11">D33+D41</f>
        <v>378025910</v>
      </c>
      <c r="E42" s="1391">
        <f t="shared" si="11"/>
        <v>0</v>
      </c>
      <c r="F42" s="1391">
        <f t="shared" si="11"/>
        <v>0</v>
      </c>
      <c r="G42" s="1391">
        <f t="shared" si="11"/>
        <v>378025910</v>
      </c>
      <c r="H42" s="1391">
        <f t="shared" si="11"/>
        <v>20829308</v>
      </c>
      <c r="I42" s="1391">
        <f t="shared" si="11"/>
        <v>398855218</v>
      </c>
      <c r="J42" s="1391">
        <f t="shared" si="11"/>
        <v>379578279</v>
      </c>
      <c r="K42" s="1392">
        <f t="shared" si="4"/>
        <v>0.95166933230393391</v>
      </c>
    </row>
    <row r="43" spans="1:11" s="69" customFormat="1" ht="15" customHeight="1" x14ac:dyDescent="0.3">
      <c r="A43" s="75"/>
      <c r="B43" s="76"/>
      <c r="C43" s="77"/>
      <c r="D43" s="472"/>
      <c r="E43" s="472"/>
      <c r="F43" s="472"/>
      <c r="G43" s="472"/>
      <c r="H43" s="299"/>
      <c r="I43" s="476"/>
      <c r="J43" s="216"/>
      <c r="K43" s="304" t="s">
        <v>698</v>
      </c>
    </row>
    <row r="44" spans="1:11" s="69" customFormat="1" ht="15" customHeight="1" x14ac:dyDescent="0.3">
      <c r="A44" s="1852" t="s">
        <v>485</v>
      </c>
      <c r="B44" s="1852"/>
      <c r="C44" s="1852"/>
      <c r="D44" s="1852"/>
      <c r="E44" s="1852"/>
      <c r="F44" s="1852"/>
      <c r="G44" s="1852"/>
      <c r="H44" s="1852"/>
      <c r="I44" s="1852"/>
      <c r="J44" s="1852"/>
      <c r="K44" s="1852"/>
    </row>
    <row r="45" spans="1:11" s="277" customFormat="1" ht="38.25" customHeight="1" x14ac:dyDescent="0.3">
      <c r="A45" s="74" t="s">
        <v>394</v>
      </c>
      <c r="B45" s="1402" t="s">
        <v>266</v>
      </c>
      <c r="C45" s="74" t="s">
        <v>446</v>
      </c>
      <c r="D45" s="402" t="s">
        <v>447</v>
      </c>
      <c r="E45" s="402" t="s">
        <v>448</v>
      </c>
      <c r="F45" s="402" t="s">
        <v>692</v>
      </c>
      <c r="G45" s="879" t="s">
        <v>1260</v>
      </c>
      <c r="H45" s="341" t="s">
        <v>774</v>
      </c>
      <c r="I45" s="475" t="s">
        <v>695</v>
      </c>
      <c r="J45" s="301" t="s">
        <v>714</v>
      </c>
      <c r="K45" s="340" t="s">
        <v>715</v>
      </c>
    </row>
    <row r="46" spans="1:11" s="292" customFormat="1" ht="15" customHeight="1" x14ac:dyDescent="0.3">
      <c r="A46" s="1405" t="s">
        <v>5</v>
      </c>
      <c r="B46" s="1403" t="s">
        <v>6</v>
      </c>
      <c r="C46" s="1394"/>
      <c r="D46" s="1395" t="s">
        <v>8</v>
      </c>
      <c r="E46" s="1395" t="s">
        <v>267</v>
      </c>
      <c r="F46" s="1395" t="s">
        <v>449</v>
      </c>
      <c r="G46" s="1395" t="s">
        <v>693</v>
      </c>
      <c r="H46" s="1396" t="s">
        <v>696</v>
      </c>
      <c r="I46" s="1397" t="s">
        <v>697</v>
      </c>
      <c r="J46" s="1290" t="s">
        <v>716</v>
      </c>
      <c r="K46" s="1291" t="s">
        <v>717</v>
      </c>
    </row>
    <row r="47" spans="1:11" s="69" customFormat="1" ht="17.25" customHeight="1" x14ac:dyDescent="0.3">
      <c r="A47" s="1406" t="s">
        <v>9</v>
      </c>
      <c r="B47" s="1404" t="s">
        <v>203</v>
      </c>
      <c r="C47" s="1398" t="s">
        <v>204</v>
      </c>
      <c r="D47" s="469">
        <v>253855496</v>
      </c>
      <c r="E47" s="469"/>
      <c r="F47" s="469"/>
      <c r="G47" s="469">
        <f>SUM(D47:F47)</f>
        <v>253855496</v>
      </c>
      <c r="H47" s="1399">
        <f>I47-G47</f>
        <v>9859477</v>
      </c>
      <c r="I47" s="1305">
        <v>263714973</v>
      </c>
      <c r="J47" s="1400">
        <v>256463149</v>
      </c>
      <c r="K47" s="1307">
        <f>J47/I47</f>
        <v>0.97250128076724718</v>
      </c>
    </row>
    <row r="48" spans="1:11" s="69" customFormat="1" ht="17.25" customHeight="1" x14ac:dyDescent="0.3">
      <c r="A48" s="1406" t="s">
        <v>12</v>
      </c>
      <c r="B48" s="1404" t="s">
        <v>205</v>
      </c>
      <c r="C48" s="1398" t="s">
        <v>206</v>
      </c>
      <c r="D48" s="469">
        <v>46963267</v>
      </c>
      <c r="E48" s="469"/>
      <c r="F48" s="469"/>
      <c r="G48" s="469">
        <f>SUM(D48:F48)</f>
        <v>46963267</v>
      </c>
      <c r="H48" s="1399">
        <f t="shared" ref="H48:H49" si="12">I48-G48</f>
        <v>2180741</v>
      </c>
      <c r="I48" s="1305">
        <v>49144008</v>
      </c>
      <c r="J48" s="1400">
        <v>49009791</v>
      </c>
      <c r="K48" s="1307">
        <f t="shared" ref="K48:K60" si="13">J48/I48</f>
        <v>0.99726890407473479</v>
      </c>
    </row>
    <row r="49" spans="1:11" s="69" customFormat="1" ht="17.25" customHeight="1" x14ac:dyDescent="0.3">
      <c r="A49" s="1406" t="s">
        <v>15</v>
      </c>
      <c r="B49" s="1404" t="s">
        <v>207</v>
      </c>
      <c r="C49" s="1398" t="s">
        <v>208</v>
      </c>
      <c r="D49" s="469">
        <v>56129941</v>
      </c>
      <c r="E49" s="469"/>
      <c r="F49" s="469"/>
      <c r="G49" s="469">
        <f>SUM(D49:F49)</f>
        <v>56129941</v>
      </c>
      <c r="H49" s="1399">
        <f t="shared" si="12"/>
        <v>17073034</v>
      </c>
      <c r="I49" s="1305">
        <v>73202975</v>
      </c>
      <c r="J49" s="1400">
        <v>64955281</v>
      </c>
      <c r="K49" s="1307">
        <f t="shared" si="13"/>
        <v>0.88733116379491406</v>
      </c>
    </row>
    <row r="50" spans="1:11" s="69" customFormat="1" ht="17.25" customHeight="1" x14ac:dyDescent="0.3">
      <c r="A50" s="1406" t="s">
        <v>18</v>
      </c>
      <c r="B50" s="1404" t="s">
        <v>209</v>
      </c>
      <c r="C50" s="1398" t="s">
        <v>210</v>
      </c>
      <c r="D50" s="469"/>
      <c r="E50" s="469"/>
      <c r="F50" s="469"/>
      <c r="G50" s="469">
        <f>SUM(D50:F50)</f>
        <v>0</v>
      </c>
      <c r="H50" s="1399">
        <v>6776655</v>
      </c>
      <c r="I50" s="1305">
        <v>6776655</v>
      </c>
      <c r="J50" s="1400">
        <v>6697835</v>
      </c>
      <c r="K50" s="1307">
        <f t="shared" si="13"/>
        <v>0.98836889291250629</v>
      </c>
    </row>
    <row r="51" spans="1:11" s="69" customFormat="1" ht="17.25" customHeight="1" x14ac:dyDescent="0.3">
      <c r="A51" s="1407" t="s">
        <v>21</v>
      </c>
      <c r="B51" s="1408" t="s">
        <v>211</v>
      </c>
      <c r="C51" s="1409" t="s">
        <v>212</v>
      </c>
      <c r="D51" s="1410"/>
      <c r="E51" s="1410"/>
      <c r="F51" s="1410"/>
      <c r="G51" s="1410">
        <f>SUM(D51:F51)</f>
        <v>0</v>
      </c>
      <c r="H51" s="1411">
        <f>I51-G51</f>
        <v>0</v>
      </c>
      <c r="I51" s="1387"/>
      <c r="J51" s="1412"/>
      <c r="K51" s="1365" t="s">
        <v>698</v>
      </c>
    </row>
    <row r="52" spans="1:11" s="278" customFormat="1" ht="17.25" customHeight="1" x14ac:dyDescent="0.3">
      <c r="A52" s="80" t="s">
        <v>24</v>
      </c>
      <c r="B52" s="1420" t="s">
        <v>486</v>
      </c>
      <c r="C52" s="286" t="s">
        <v>229</v>
      </c>
      <c r="D52" s="1421">
        <f t="shared" ref="D52:J52" si="14">SUM(D47:D51)</f>
        <v>356948704</v>
      </c>
      <c r="E52" s="1421">
        <f t="shared" si="14"/>
        <v>0</v>
      </c>
      <c r="F52" s="1421">
        <f t="shared" si="14"/>
        <v>0</v>
      </c>
      <c r="G52" s="1421">
        <f t="shared" si="14"/>
        <v>356948704</v>
      </c>
      <c r="H52" s="1422">
        <f t="shared" si="14"/>
        <v>35889907</v>
      </c>
      <c r="I52" s="1423">
        <f t="shared" si="14"/>
        <v>392838611</v>
      </c>
      <c r="J52" s="1422">
        <f t="shared" si="14"/>
        <v>377126056</v>
      </c>
      <c r="K52" s="1371">
        <f t="shared" si="13"/>
        <v>0.96000251869335729</v>
      </c>
    </row>
    <row r="53" spans="1:11" s="79" customFormat="1" ht="17.25" customHeight="1" x14ac:dyDescent="0.3">
      <c r="A53" s="1413" t="s">
        <v>27</v>
      </c>
      <c r="B53" s="1414" t="s">
        <v>487</v>
      </c>
      <c r="C53" s="1415" t="s">
        <v>231</v>
      </c>
      <c r="D53" s="1416">
        <v>20061206</v>
      </c>
      <c r="E53" s="1416">
        <v>0</v>
      </c>
      <c r="F53" s="1416"/>
      <c r="G53" s="1416">
        <f>SUM(D53:F53)</f>
        <v>20061206</v>
      </c>
      <c r="H53" s="1417">
        <f>I53-G53</f>
        <v>-14044599</v>
      </c>
      <c r="I53" s="1418">
        <v>6016607</v>
      </c>
      <c r="J53" s="1419">
        <v>1829459</v>
      </c>
      <c r="K53" s="1339">
        <f t="shared" si="13"/>
        <v>0.304068223169637</v>
      </c>
    </row>
    <row r="54" spans="1:11" ht="17.25" customHeight="1" x14ac:dyDescent="0.3">
      <c r="A54" s="1406" t="s">
        <v>30</v>
      </c>
      <c r="B54" s="1404" t="s">
        <v>232</v>
      </c>
      <c r="C54" s="1398" t="s">
        <v>233</v>
      </c>
      <c r="D54" s="469">
        <v>1016000</v>
      </c>
      <c r="E54" s="469"/>
      <c r="F54" s="469"/>
      <c r="G54" s="469">
        <f>SUM(D54:F54)</f>
        <v>1016000</v>
      </c>
      <c r="H54" s="1401">
        <f>I54-G54</f>
        <v>-1016000</v>
      </c>
      <c r="I54" s="1305"/>
      <c r="J54" s="1400"/>
      <c r="K54" s="1307"/>
    </row>
    <row r="55" spans="1:11" ht="17.25" customHeight="1" x14ac:dyDescent="0.3">
      <c r="A55" s="1407" t="s">
        <v>33</v>
      </c>
      <c r="B55" s="1408" t="s">
        <v>488</v>
      </c>
      <c r="C55" s="1409" t="s">
        <v>235</v>
      </c>
      <c r="D55" s="1410"/>
      <c r="E55" s="1410"/>
      <c r="F55" s="1410"/>
      <c r="G55" s="1410">
        <f>SUM(D55:F55)</f>
        <v>0</v>
      </c>
      <c r="H55" s="1424"/>
      <c r="I55" s="1387"/>
      <c r="J55" s="1412"/>
      <c r="K55" s="1365"/>
    </row>
    <row r="56" spans="1:11" ht="17.25" customHeight="1" x14ac:dyDescent="0.3">
      <c r="A56" s="80" t="s">
        <v>36</v>
      </c>
      <c r="B56" s="1425" t="s">
        <v>489</v>
      </c>
      <c r="C56" s="286" t="s">
        <v>247</v>
      </c>
      <c r="D56" s="1421">
        <f t="shared" ref="D56:J56" si="15">SUM(D53:D55)</f>
        <v>21077206</v>
      </c>
      <c r="E56" s="1421">
        <f t="shared" si="15"/>
        <v>0</v>
      </c>
      <c r="F56" s="1421">
        <f t="shared" si="15"/>
        <v>0</v>
      </c>
      <c r="G56" s="1421">
        <f t="shared" si="15"/>
        <v>21077206</v>
      </c>
      <c r="H56" s="1422">
        <f t="shared" si="15"/>
        <v>-15060599</v>
      </c>
      <c r="I56" s="1423">
        <f t="shared" si="15"/>
        <v>6016607</v>
      </c>
      <c r="J56" s="1422">
        <f t="shared" si="15"/>
        <v>1829459</v>
      </c>
      <c r="K56" s="1371">
        <f t="shared" si="13"/>
        <v>0.304068223169637</v>
      </c>
    </row>
    <row r="57" spans="1:11" s="276" customFormat="1" ht="17.25" customHeight="1" x14ac:dyDescent="0.3">
      <c r="A57" s="80" t="s">
        <v>38</v>
      </c>
      <c r="B57" s="1425" t="s">
        <v>490</v>
      </c>
      <c r="C57" s="286" t="s">
        <v>491</v>
      </c>
      <c r="D57" s="1426">
        <f t="shared" ref="D57:J57" si="16">D52+D56</f>
        <v>378025910</v>
      </c>
      <c r="E57" s="1426">
        <f t="shared" si="16"/>
        <v>0</v>
      </c>
      <c r="F57" s="1426">
        <f t="shared" si="16"/>
        <v>0</v>
      </c>
      <c r="G57" s="1426">
        <f t="shared" si="16"/>
        <v>378025910</v>
      </c>
      <c r="H57" s="468">
        <f t="shared" si="16"/>
        <v>20829308</v>
      </c>
      <c r="I57" s="1393">
        <f t="shared" si="16"/>
        <v>398855218</v>
      </c>
      <c r="J57" s="468">
        <f t="shared" si="16"/>
        <v>378955515</v>
      </c>
      <c r="K57" s="1371">
        <f t="shared" si="13"/>
        <v>0.95010795370865631</v>
      </c>
    </row>
    <row r="58" spans="1:11" ht="22.5" customHeight="1" x14ac:dyDescent="0.3">
      <c r="A58" s="74" t="s">
        <v>40</v>
      </c>
      <c r="B58" s="1425" t="s">
        <v>492</v>
      </c>
      <c r="C58" s="286" t="s">
        <v>493</v>
      </c>
      <c r="D58" s="1426"/>
      <c r="E58" s="1426"/>
      <c r="F58" s="1426"/>
      <c r="G58" s="1426">
        <v>0</v>
      </c>
      <c r="H58" s="1427"/>
      <c r="I58" s="1393"/>
      <c r="J58" s="1374"/>
      <c r="K58" s="1379"/>
    </row>
    <row r="59" spans="1:11" s="276" customFormat="1" ht="20.25" customHeight="1" x14ac:dyDescent="0.3">
      <c r="A59" s="74" t="s">
        <v>42</v>
      </c>
      <c r="B59" s="1425" t="s">
        <v>556</v>
      </c>
      <c r="C59" s="286" t="s">
        <v>259</v>
      </c>
      <c r="D59" s="1426">
        <f>D58</f>
        <v>0</v>
      </c>
      <c r="E59" s="1426">
        <f>E58</f>
        <v>0</v>
      </c>
      <c r="F59" s="1426">
        <f>F58</f>
        <v>0</v>
      </c>
      <c r="G59" s="1426">
        <f>G58</f>
        <v>0</v>
      </c>
      <c r="H59" s="1433"/>
      <c r="I59" s="1393"/>
      <c r="J59" s="1374"/>
      <c r="K59" s="1379"/>
    </row>
    <row r="60" spans="1:11" s="276" customFormat="1" ht="30.75" customHeight="1" x14ac:dyDescent="0.3">
      <c r="A60" s="1428" t="s">
        <v>44</v>
      </c>
      <c r="B60" s="1429" t="s">
        <v>494</v>
      </c>
      <c r="C60" s="1390" t="s">
        <v>261</v>
      </c>
      <c r="D60" s="1430">
        <f t="shared" ref="D60:J60" si="17">SUM(D57+D59)</f>
        <v>378025910</v>
      </c>
      <c r="E60" s="1430">
        <f t="shared" si="17"/>
        <v>0</v>
      </c>
      <c r="F60" s="1430">
        <f t="shared" si="17"/>
        <v>0</v>
      </c>
      <c r="G60" s="1430">
        <f t="shared" si="17"/>
        <v>378025910</v>
      </c>
      <c r="H60" s="1431">
        <f t="shared" si="17"/>
        <v>20829308</v>
      </c>
      <c r="I60" s="1432">
        <f t="shared" si="17"/>
        <v>398855218</v>
      </c>
      <c r="J60" s="1431">
        <f t="shared" si="17"/>
        <v>378955515</v>
      </c>
      <c r="K60" s="1392">
        <f t="shared" si="13"/>
        <v>0.95010795370865631</v>
      </c>
    </row>
    <row r="61" spans="1:11" ht="12" customHeight="1" x14ac:dyDescent="0.3">
      <c r="A61" s="82"/>
      <c r="B61" s="83"/>
      <c r="C61" s="84"/>
      <c r="D61" s="473"/>
      <c r="E61" s="473"/>
      <c r="F61" s="473"/>
      <c r="G61" s="473"/>
      <c r="H61" s="300"/>
      <c r="I61" s="477"/>
      <c r="J61" s="215"/>
      <c r="K61" s="304"/>
    </row>
    <row r="62" spans="1:11" ht="12" customHeight="1" x14ac:dyDescent="0.3">
      <c r="A62" s="82"/>
      <c r="B62" s="83"/>
      <c r="C62" s="84"/>
      <c r="D62" s="473"/>
      <c r="E62" s="473"/>
      <c r="F62" s="473"/>
      <c r="G62" s="473"/>
      <c r="H62" s="300"/>
      <c r="I62" s="477"/>
      <c r="J62" s="215"/>
      <c r="K62" s="304"/>
    </row>
    <row r="63" spans="1:11" x14ac:dyDescent="0.3">
      <c r="A63" s="85"/>
      <c r="B63" s="86"/>
      <c r="C63" s="86"/>
    </row>
    <row r="64" spans="1:11" x14ac:dyDescent="0.3">
      <c r="A64" s="85"/>
      <c r="B64" s="86"/>
      <c r="C64" s="86"/>
    </row>
    <row r="65" spans="1:3" x14ac:dyDescent="0.3">
      <c r="A65" s="85"/>
      <c r="B65" s="86"/>
      <c r="C65" s="86"/>
    </row>
  </sheetData>
  <sheetProtection formatCells="0"/>
  <mergeCells count="4">
    <mergeCell ref="A1:K1"/>
    <mergeCell ref="A5:K5"/>
    <mergeCell ref="A2:K2"/>
    <mergeCell ref="A44:K4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verticalDpi="300" r:id="rId1"/>
  <headerFooter alignWithMargins="0">
    <oddHeader>&amp;R&amp;"Times New Roman CE,Félkövér dőlt"&amp;11 10. melléklet a 18/2020.(VI.26.)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"/>
  <sheetViews>
    <sheetView view="pageLayout" workbookViewId="0"/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25"/>
  <sheetViews>
    <sheetView view="pageLayout" zoomScale="77" zoomScaleNormal="84" zoomScalePageLayoutView="77" workbookViewId="0">
      <selection activeCell="I3" sqref="I3"/>
    </sheetView>
  </sheetViews>
  <sheetFormatPr defaultRowHeight="13" x14ac:dyDescent="0.3"/>
  <cols>
    <col min="1" max="1" width="6.69921875" style="60" customWidth="1"/>
    <col min="2" max="2" width="24.69921875" style="40" customWidth="1"/>
    <col min="3" max="3" width="13" style="40" customWidth="1"/>
    <col min="4" max="4" width="12.5" style="61" customWidth="1"/>
    <col min="5" max="5" width="15.5" style="61" customWidth="1"/>
    <col min="6" max="6" width="11.5" style="61" customWidth="1"/>
    <col min="7" max="7" width="13" style="61" customWidth="1"/>
    <col min="8" max="9" width="14" style="61" customWidth="1"/>
    <col min="10" max="10" width="13.296875" style="40" customWidth="1"/>
    <col min="11" max="11" width="14.796875" style="40" customWidth="1"/>
    <col min="12" max="12" width="14.69921875" style="40" customWidth="1"/>
    <col min="13" max="257" width="9.296875" style="40"/>
    <col min="258" max="258" width="6.69921875" style="40" customWidth="1"/>
    <col min="259" max="259" width="24.69921875" style="40" customWidth="1"/>
    <col min="260" max="260" width="13" style="40" customWidth="1"/>
    <col min="261" max="262" width="15.5" style="40" customWidth="1"/>
    <col min="263" max="263" width="11.5" style="40" customWidth="1"/>
    <col min="264" max="264" width="13" style="40" customWidth="1"/>
    <col min="265" max="266" width="14" style="40" customWidth="1"/>
    <col min="267" max="267" width="13.296875" style="40" customWidth="1"/>
    <col min="268" max="268" width="14.69921875" style="40" customWidth="1"/>
    <col min="269" max="513" width="9.296875" style="40"/>
    <col min="514" max="514" width="6.69921875" style="40" customWidth="1"/>
    <col min="515" max="515" width="24.69921875" style="40" customWidth="1"/>
    <col min="516" max="516" width="13" style="40" customWidth="1"/>
    <col min="517" max="518" width="15.5" style="40" customWidth="1"/>
    <col min="519" max="519" width="11.5" style="40" customWidth="1"/>
    <col min="520" max="520" width="13" style="40" customWidth="1"/>
    <col min="521" max="522" width="14" style="40" customWidth="1"/>
    <col min="523" max="523" width="13.296875" style="40" customWidth="1"/>
    <col min="524" max="524" width="14.69921875" style="40" customWidth="1"/>
    <col min="525" max="769" width="9.296875" style="40"/>
    <col min="770" max="770" width="6.69921875" style="40" customWidth="1"/>
    <col min="771" max="771" width="24.69921875" style="40" customWidth="1"/>
    <col min="772" max="772" width="13" style="40" customWidth="1"/>
    <col min="773" max="774" width="15.5" style="40" customWidth="1"/>
    <col min="775" max="775" width="11.5" style="40" customWidth="1"/>
    <col min="776" max="776" width="13" style="40" customWidth="1"/>
    <col min="777" max="778" width="14" style="40" customWidth="1"/>
    <col min="779" max="779" width="13.296875" style="40" customWidth="1"/>
    <col min="780" max="780" width="14.69921875" style="40" customWidth="1"/>
    <col min="781" max="1025" width="9.296875" style="40"/>
    <col min="1026" max="1026" width="6.69921875" style="40" customWidth="1"/>
    <col min="1027" max="1027" width="24.69921875" style="40" customWidth="1"/>
    <col min="1028" max="1028" width="13" style="40" customWidth="1"/>
    <col min="1029" max="1030" width="15.5" style="40" customWidth="1"/>
    <col min="1031" max="1031" width="11.5" style="40" customWidth="1"/>
    <col min="1032" max="1032" width="13" style="40" customWidth="1"/>
    <col min="1033" max="1034" width="14" style="40" customWidth="1"/>
    <col min="1035" max="1035" width="13.296875" style="40" customWidth="1"/>
    <col min="1036" max="1036" width="14.69921875" style="40" customWidth="1"/>
    <col min="1037" max="1281" width="9.296875" style="40"/>
    <col min="1282" max="1282" width="6.69921875" style="40" customWidth="1"/>
    <col min="1283" max="1283" width="24.69921875" style="40" customWidth="1"/>
    <col min="1284" max="1284" width="13" style="40" customWidth="1"/>
    <col min="1285" max="1286" width="15.5" style="40" customWidth="1"/>
    <col min="1287" max="1287" width="11.5" style="40" customWidth="1"/>
    <col min="1288" max="1288" width="13" style="40" customWidth="1"/>
    <col min="1289" max="1290" width="14" style="40" customWidth="1"/>
    <col min="1291" max="1291" width="13.296875" style="40" customWidth="1"/>
    <col min="1292" max="1292" width="14.69921875" style="40" customWidth="1"/>
    <col min="1293" max="1537" width="9.296875" style="40"/>
    <col min="1538" max="1538" width="6.69921875" style="40" customWidth="1"/>
    <col min="1539" max="1539" width="24.69921875" style="40" customWidth="1"/>
    <col min="1540" max="1540" width="13" style="40" customWidth="1"/>
    <col min="1541" max="1542" width="15.5" style="40" customWidth="1"/>
    <col min="1543" max="1543" width="11.5" style="40" customWidth="1"/>
    <col min="1544" max="1544" width="13" style="40" customWidth="1"/>
    <col min="1545" max="1546" width="14" style="40" customWidth="1"/>
    <col min="1547" max="1547" width="13.296875" style="40" customWidth="1"/>
    <col min="1548" max="1548" width="14.69921875" style="40" customWidth="1"/>
    <col min="1549" max="1793" width="9.296875" style="40"/>
    <col min="1794" max="1794" width="6.69921875" style="40" customWidth="1"/>
    <col min="1795" max="1795" width="24.69921875" style="40" customWidth="1"/>
    <col min="1796" max="1796" width="13" style="40" customWidth="1"/>
    <col min="1797" max="1798" width="15.5" style="40" customWidth="1"/>
    <col min="1799" max="1799" width="11.5" style="40" customWidth="1"/>
    <col min="1800" max="1800" width="13" style="40" customWidth="1"/>
    <col min="1801" max="1802" width="14" style="40" customWidth="1"/>
    <col min="1803" max="1803" width="13.296875" style="40" customWidth="1"/>
    <col min="1804" max="1804" width="14.69921875" style="40" customWidth="1"/>
    <col min="1805" max="2049" width="9.296875" style="40"/>
    <col min="2050" max="2050" width="6.69921875" style="40" customWidth="1"/>
    <col min="2051" max="2051" width="24.69921875" style="40" customWidth="1"/>
    <col min="2052" max="2052" width="13" style="40" customWidth="1"/>
    <col min="2053" max="2054" width="15.5" style="40" customWidth="1"/>
    <col min="2055" max="2055" width="11.5" style="40" customWidth="1"/>
    <col min="2056" max="2056" width="13" style="40" customWidth="1"/>
    <col min="2057" max="2058" width="14" style="40" customWidth="1"/>
    <col min="2059" max="2059" width="13.296875" style="40" customWidth="1"/>
    <col min="2060" max="2060" width="14.69921875" style="40" customWidth="1"/>
    <col min="2061" max="2305" width="9.296875" style="40"/>
    <col min="2306" max="2306" width="6.69921875" style="40" customWidth="1"/>
    <col min="2307" max="2307" width="24.69921875" style="40" customWidth="1"/>
    <col min="2308" max="2308" width="13" style="40" customWidth="1"/>
    <col min="2309" max="2310" width="15.5" style="40" customWidth="1"/>
    <col min="2311" max="2311" width="11.5" style="40" customWidth="1"/>
    <col min="2312" max="2312" width="13" style="40" customWidth="1"/>
    <col min="2313" max="2314" width="14" style="40" customWidth="1"/>
    <col min="2315" max="2315" width="13.296875" style="40" customWidth="1"/>
    <col min="2316" max="2316" width="14.69921875" style="40" customWidth="1"/>
    <col min="2317" max="2561" width="9.296875" style="40"/>
    <col min="2562" max="2562" width="6.69921875" style="40" customWidth="1"/>
    <col min="2563" max="2563" width="24.69921875" style="40" customWidth="1"/>
    <col min="2564" max="2564" width="13" style="40" customWidth="1"/>
    <col min="2565" max="2566" width="15.5" style="40" customWidth="1"/>
    <col min="2567" max="2567" width="11.5" style="40" customWidth="1"/>
    <col min="2568" max="2568" width="13" style="40" customWidth="1"/>
    <col min="2569" max="2570" width="14" style="40" customWidth="1"/>
    <col min="2571" max="2571" width="13.296875" style="40" customWidth="1"/>
    <col min="2572" max="2572" width="14.69921875" style="40" customWidth="1"/>
    <col min="2573" max="2817" width="9.296875" style="40"/>
    <col min="2818" max="2818" width="6.69921875" style="40" customWidth="1"/>
    <col min="2819" max="2819" width="24.69921875" style="40" customWidth="1"/>
    <col min="2820" max="2820" width="13" style="40" customWidth="1"/>
    <col min="2821" max="2822" width="15.5" style="40" customWidth="1"/>
    <col min="2823" max="2823" width="11.5" style="40" customWidth="1"/>
    <col min="2824" max="2824" width="13" style="40" customWidth="1"/>
    <col min="2825" max="2826" width="14" style="40" customWidth="1"/>
    <col min="2827" max="2827" width="13.296875" style="40" customWidth="1"/>
    <col min="2828" max="2828" width="14.69921875" style="40" customWidth="1"/>
    <col min="2829" max="3073" width="9.296875" style="40"/>
    <col min="3074" max="3074" width="6.69921875" style="40" customWidth="1"/>
    <col min="3075" max="3075" width="24.69921875" style="40" customWidth="1"/>
    <col min="3076" max="3076" width="13" style="40" customWidth="1"/>
    <col min="3077" max="3078" width="15.5" style="40" customWidth="1"/>
    <col min="3079" max="3079" width="11.5" style="40" customWidth="1"/>
    <col min="3080" max="3080" width="13" style="40" customWidth="1"/>
    <col min="3081" max="3082" width="14" style="40" customWidth="1"/>
    <col min="3083" max="3083" width="13.296875" style="40" customWidth="1"/>
    <col min="3084" max="3084" width="14.69921875" style="40" customWidth="1"/>
    <col min="3085" max="3329" width="9.296875" style="40"/>
    <col min="3330" max="3330" width="6.69921875" style="40" customWidth="1"/>
    <col min="3331" max="3331" width="24.69921875" style="40" customWidth="1"/>
    <col min="3332" max="3332" width="13" style="40" customWidth="1"/>
    <col min="3333" max="3334" width="15.5" style="40" customWidth="1"/>
    <col min="3335" max="3335" width="11.5" style="40" customWidth="1"/>
    <col min="3336" max="3336" width="13" style="40" customWidth="1"/>
    <col min="3337" max="3338" width="14" style="40" customWidth="1"/>
    <col min="3339" max="3339" width="13.296875" style="40" customWidth="1"/>
    <col min="3340" max="3340" width="14.69921875" style="40" customWidth="1"/>
    <col min="3341" max="3585" width="9.296875" style="40"/>
    <col min="3586" max="3586" width="6.69921875" style="40" customWidth="1"/>
    <col min="3587" max="3587" width="24.69921875" style="40" customWidth="1"/>
    <col min="3588" max="3588" width="13" style="40" customWidth="1"/>
    <col min="3589" max="3590" width="15.5" style="40" customWidth="1"/>
    <col min="3591" max="3591" width="11.5" style="40" customWidth="1"/>
    <col min="3592" max="3592" width="13" style="40" customWidth="1"/>
    <col min="3593" max="3594" width="14" style="40" customWidth="1"/>
    <col min="3595" max="3595" width="13.296875" style="40" customWidth="1"/>
    <col min="3596" max="3596" width="14.69921875" style="40" customWidth="1"/>
    <col min="3597" max="3841" width="9.296875" style="40"/>
    <col min="3842" max="3842" width="6.69921875" style="40" customWidth="1"/>
    <col min="3843" max="3843" width="24.69921875" style="40" customWidth="1"/>
    <col min="3844" max="3844" width="13" style="40" customWidth="1"/>
    <col min="3845" max="3846" width="15.5" style="40" customWidth="1"/>
    <col min="3847" max="3847" width="11.5" style="40" customWidth="1"/>
    <col min="3848" max="3848" width="13" style="40" customWidth="1"/>
    <col min="3849" max="3850" width="14" style="40" customWidth="1"/>
    <col min="3851" max="3851" width="13.296875" style="40" customWidth="1"/>
    <col min="3852" max="3852" width="14.69921875" style="40" customWidth="1"/>
    <col min="3853" max="4097" width="9.296875" style="40"/>
    <col min="4098" max="4098" width="6.69921875" style="40" customWidth="1"/>
    <col min="4099" max="4099" width="24.69921875" style="40" customWidth="1"/>
    <col min="4100" max="4100" width="13" style="40" customWidth="1"/>
    <col min="4101" max="4102" width="15.5" style="40" customWidth="1"/>
    <col min="4103" max="4103" width="11.5" style="40" customWidth="1"/>
    <col min="4104" max="4104" width="13" style="40" customWidth="1"/>
    <col min="4105" max="4106" width="14" style="40" customWidth="1"/>
    <col min="4107" max="4107" width="13.296875" style="40" customWidth="1"/>
    <col min="4108" max="4108" width="14.69921875" style="40" customWidth="1"/>
    <col min="4109" max="4353" width="9.296875" style="40"/>
    <col min="4354" max="4354" width="6.69921875" style="40" customWidth="1"/>
    <col min="4355" max="4355" width="24.69921875" style="40" customWidth="1"/>
    <col min="4356" max="4356" width="13" style="40" customWidth="1"/>
    <col min="4357" max="4358" width="15.5" style="40" customWidth="1"/>
    <col min="4359" max="4359" width="11.5" style="40" customWidth="1"/>
    <col min="4360" max="4360" width="13" style="40" customWidth="1"/>
    <col min="4361" max="4362" width="14" style="40" customWidth="1"/>
    <col min="4363" max="4363" width="13.296875" style="40" customWidth="1"/>
    <col min="4364" max="4364" width="14.69921875" style="40" customWidth="1"/>
    <col min="4365" max="4609" width="9.296875" style="40"/>
    <col min="4610" max="4610" width="6.69921875" style="40" customWidth="1"/>
    <col min="4611" max="4611" width="24.69921875" style="40" customWidth="1"/>
    <col min="4612" max="4612" width="13" style="40" customWidth="1"/>
    <col min="4613" max="4614" width="15.5" style="40" customWidth="1"/>
    <col min="4615" max="4615" width="11.5" style="40" customWidth="1"/>
    <col min="4616" max="4616" width="13" style="40" customWidth="1"/>
    <col min="4617" max="4618" width="14" style="40" customWidth="1"/>
    <col min="4619" max="4619" width="13.296875" style="40" customWidth="1"/>
    <col min="4620" max="4620" width="14.69921875" style="40" customWidth="1"/>
    <col min="4621" max="4865" width="9.296875" style="40"/>
    <col min="4866" max="4866" width="6.69921875" style="40" customWidth="1"/>
    <col min="4867" max="4867" width="24.69921875" style="40" customWidth="1"/>
    <col min="4868" max="4868" width="13" style="40" customWidth="1"/>
    <col min="4869" max="4870" width="15.5" style="40" customWidth="1"/>
    <col min="4871" max="4871" width="11.5" style="40" customWidth="1"/>
    <col min="4872" max="4872" width="13" style="40" customWidth="1"/>
    <col min="4873" max="4874" width="14" style="40" customWidth="1"/>
    <col min="4875" max="4875" width="13.296875" style="40" customWidth="1"/>
    <col min="4876" max="4876" width="14.69921875" style="40" customWidth="1"/>
    <col min="4877" max="5121" width="9.296875" style="40"/>
    <col min="5122" max="5122" width="6.69921875" style="40" customWidth="1"/>
    <col min="5123" max="5123" width="24.69921875" style="40" customWidth="1"/>
    <col min="5124" max="5124" width="13" style="40" customWidth="1"/>
    <col min="5125" max="5126" width="15.5" style="40" customWidth="1"/>
    <col min="5127" max="5127" width="11.5" style="40" customWidth="1"/>
    <col min="5128" max="5128" width="13" style="40" customWidth="1"/>
    <col min="5129" max="5130" width="14" style="40" customWidth="1"/>
    <col min="5131" max="5131" width="13.296875" style="40" customWidth="1"/>
    <col min="5132" max="5132" width="14.69921875" style="40" customWidth="1"/>
    <col min="5133" max="5377" width="9.296875" style="40"/>
    <col min="5378" max="5378" width="6.69921875" style="40" customWidth="1"/>
    <col min="5379" max="5379" width="24.69921875" style="40" customWidth="1"/>
    <col min="5380" max="5380" width="13" style="40" customWidth="1"/>
    <col min="5381" max="5382" width="15.5" style="40" customWidth="1"/>
    <col min="5383" max="5383" width="11.5" style="40" customWidth="1"/>
    <col min="5384" max="5384" width="13" style="40" customWidth="1"/>
    <col min="5385" max="5386" width="14" style="40" customWidth="1"/>
    <col min="5387" max="5387" width="13.296875" style="40" customWidth="1"/>
    <col min="5388" max="5388" width="14.69921875" style="40" customWidth="1"/>
    <col min="5389" max="5633" width="9.296875" style="40"/>
    <col min="5634" max="5634" width="6.69921875" style="40" customWidth="1"/>
    <col min="5635" max="5635" width="24.69921875" style="40" customWidth="1"/>
    <col min="5636" max="5636" width="13" style="40" customWidth="1"/>
    <col min="5637" max="5638" width="15.5" style="40" customWidth="1"/>
    <col min="5639" max="5639" width="11.5" style="40" customWidth="1"/>
    <col min="5640" max="5640" width="13" style="40" customWidth="1"/>
    <col min="5641" max="5642" width="14" style="40" customWidth="1"/>
    <col min="5643" max="5643" width="13.296875" style="40" customWidth="1"/>
    <col min="5644" max="5644" width="14.69921875" style="40" customWidth="1"/>
    <col min="5645" max="5889" width="9.296875" style="40"/>
    <col min="5890" max="5890" width="6.69921875" style="40" customWidth="1"/>
    <col min="5891" max="5891" width="24.69921875" style="40" customWidth="1"/>
    <col min="5892" max="5892" width="13" style="40" customWidth="1"/>
    <col min="5893" max="5894" width="15.5" style="40" customWidth="1"/>
    <col min="5895" max="5895" width="11.5" style="40" customWidth="1"/>
    <col min="5896" max="5896" width="13" style="40" customWidth="1"/>
    <col min="5897" max="5898" width="14" style="40" customWidth="1"/>
    <col min="5899" max="5899" width="13.296875" style="40" customWidth="1"/>
    <col min="5900" max="5900" width="14.69921875" style="40" customWidth="1"/>
    <col min="5901" max="6145" width="9.296875" style="40"/>
    <col min="6146" max="6146" width="6.69921875" style="40" customWidth="1"/>
    <col min="6147" max="6147" width="24.69921875" style="40" customWidth="1"/>
    <col min="6148" max="6148" width="13" style="40" customWidth="1"/>
    <col min="6149" max="6150" width="15.5" style="40" customWidth="1"/>
    <col min="6151" max="6151" width="11.5" style="40" customWidth="1"/>
    <col min="6152" max="6152" width="13" style="40" customWidth="1"/>
    <col min="6153" max="6154" width="14" style="40" customWidth="1"/>
    <col min="6155" max="6155" width="13.296875" style="40" customWidth="1"/>
    <col min="6156" max="6156" width="14.69921875" style="40" customWidth="1"/>
    <col min="6157" max="6401" width="9.296875" style="40"/>
    <col min="6402" max="6402" width="6.69921875" style="40" customWidth="1"/>
    <col min="6403" max="6403" width="24.69921875" style="40" customWidth="1"/>
    <col min="6404" max="6404" width="13" style="40" customWidth="1"/>
    <col min="6405" max="6406" width="15.5" style="40" customWidth="1"/>
    <col min="6407" max="6407" width="11.5" style="40" customWidth="1"/>
    <col min="6408" max="6408" width="13" style="40" customWidth="1"/>
    <col min="6409" max="6410" width="14" style="40" customWidth="1"/>
    <col min="6411" max="6411" width="13.296875" style="40" customWidth="1"/>
    <col min="6412" max="6412" width="14.69921875" style="40" customWidth="1"/>
    <col min="6413" max="6657" width="9.296875" style="40"/>
    <col min="6658" max="6658" width="6.69921875" style="40" customWidth="1"/>
    <col min="6659" max="6659" width="24.69921875" style="40" customWidth="1"/>
    <col min="6660" max="6660" width="13" style="40" customWidth="1"/>
    <col min="6661" max="6662" width="15.5" style="40" customWidth="1"/>
    <col min="6663" max="6663" width="11.5" style="40" customWidth="1"/>
    <col min="6664" max="6664" width="13" style="40" customWidth="1"/>
    <col min="6665" max="6666" width="14" style="40" customWidth="1"/>
    <col min="6667" max="6667" width="13.296875" style="40" customWidth="1"/>
    <col min="6668" max="6668" width="14.69921875" style="40" customWidth="1"/>
    <col min="6669" max="6913" width="9.296875" style="40"/>
    <col min="6914" max="6914" width="6.69921875" style="40" customWidth="1"/>
    <col min="6915" max="6915" width="24.69921875" style="40" customWidth="1"/>
    <col min="6916" max="6916" width="13" style="40" customWidth="1"/>
    <col min="6917" max="6918" width="15.5" style="40" customWidth="1"/>
    <col min="6919" max="6919" width="11.5" style="40" customWidth="1"/>
    <col min="6920" max="6920" width="13" style="40" customWidth="1"/>
    <col min="6921" max="6922" width="14" style="40" customWidth="1"/>
    <col min="6923" max="6923" width="13.296875" style="40" customWidth="1"/>
    <col min="6924" max="6924" width="14.69921875" style="40" customWidth="1"/>
    <col min="6925" max="7169" width="9.296875" style="40"/>
    <col min="7170" max="7170" width="6.69921875" style="40" customWidth="1"/>
    <col min="7171" max="7171" width="24.69921875" style="40" customWidth="1"/>
    <col min="7172" max="7172" width="13" style="40" customWidth="1"/>
    <col min="7173" max="7174" width="15.5" style="40" customWidth="1"/>
    <col min="7175" max="7175" width="11.5" style="40" customWidth="1"/>
    <col min="7176" max="7176" width="13" style="40" customWidth="1"/>
    <col min="7177" max="7178" width="14" style="40" customWidth="1"/>
    <col min="7179" max="7179" width="13.296875" style="40" customWidth="1"/>
    <col min="7180" max="7180" width="14.69921875" style="40" customWidth="1"/>
    <col min="7181" max="7425" width="9.296875" style="40"/>
    <col min="7426" max="7426" width="6.69921875" style="40" customWidth="1"/>
    <col min="7427" max="7427" width="24.69921875" style="40" customWidth="1"/>
    <col min="7428" max="7428" width="13" style="40" customWidth="1"/>
    <col min="7429" max="7430" width="15.5" style="40" customWidth="1"/>
    <col min="7431" max="7431" width="11.5" style="40" customWidth="1"/>
    <col min="7432" max="7432" width="13" style="40" customWidth="1"/>
    <col min="7433" max="7434" width="14" style="40" customWidth="1"/>
    <col min="7435" max="7435" width="13.296875" style="40" customWidth="1"/>
    <col min="7436" max="7436" width="14.69921875" style="40" customWidth="1"/>
    <col min="7437" max="7681" width="9.296875" style="40"/>
    <col min="7682" max="7682" width="6.69921875" style="40" customWidth="1"/>
    <col min="7683" max="7683" width="24.69921875" style="40" customWidth="1"/>
    <col min="7684" max="7684" width="13" style="40" customWidth="1"/>
    <col min="7685" max="7686" width="15.5" style="40" customWidth="1"/>
    <col min="7687" max="7687" width="11.5" style="40" customWidth="1"/>
    <col min="7688" max="7688" width="13" style="40" customWidth="1"/>
    <col min="7689" max="7690" width="14" style="40" customWidth="1"/>
    <col min="7691" max="7691" width="13.296875" style="40" customWidth="1"/>
    <col min="7692" max="7692" width="14.69921875" style="40" customWidth="1"/>
    <col min="7693" max="7937" width="9.296875" style="40"/>
    <col min="7938" max="7938" width="6.69921875" style="40" customWidth="1"/>
    <col min="7939" max="7939" width="24.69921875" style="40" customWidth="1"/>
    <col min="7940" max="7940" width="13" style="40" customWidth="1"/>
    <col min="7941" max="7942" width="15.5" style="40" customWidth="1"/>
    <col min="7943" max="7943" width="11.5" style="40" customWidth="1"/>
    <col min="7944" max="7944" width="13" style="40" customWidth="1"/>
    <col min="7945" max="7946" width="14" style="40" customWidth="1"/>
    <col min="7947" max="7947" width="13.296875" style="40" customWidth="1"/>
    <col min="7948" max="7948" width="14.69921875" style="40" customWidth="1"/>
    <col min="7949" max="8193" width="9.296875" style="40"/>
    <col min="8194" max="8194" width="6.69921875" style="40" customWidth="1"/>
    <col min="8195" max="8195" width="24.69921875" style="40" customWidth="1"/>
    <col min="8196" max="8196" width="13" style="40" customWidth="1"/>
    <col min="8197" max="8198" width="15.5" style="40" customWidth="1"/>
    <col min="8199" max="8199" width="11.5" style="40" customWidth="1"/>
    <col min="8200" max="8200" width="13" style="40" customWidth="1"/>
    <col min="8201" max="8202" width="14" style="40" customWidth="1"/>
    <col min="8203" max="8203" width="13.296875" style="40" customWidth="1"/>
    <col min="8204" max="8204" width="14.69921875" style="40" customWidth="1"/>
    <col min="8205" max="8449" width="9.296875" style="40"/>
    <col min="8450" max="8450" width="6.69921875" style="40" customWidth="1"/>
    <col min="8451" max="8451" width="24.69921875" style="40" customWidth="1"/>
    <col min="8452" max="8452" width="13" style="40" customWidth="1"/>
    <col min="8453" max="8454" width="15.5" style="40" customWidth="1"/>
    <col min="8455" max="8455" width="11.5" style="40" customWidth="1"/>
    <col min="8456" max="8456" width="13" style="40" customWidth="1"/>
    <col min="8457" max="8458" width="14" style="40" customWidth="1"/>
    <col min="8459" max="8459" width="13.296875" style="40" customWidth="1"/>
    <col min="8460" max="8460" width="14.69921875" style="40" customWidth="1"/>
    <col min="8461" max="8705" width="9.296875" style="40"/>
    <col min="8706" max="8706" width="6.69921875" style="40" customWidth="1"/>
    <col min="8707" max="8707" width="24.69921875" style="40" customWidth="1"/>
    <col min="8708" max="8708" width="13" style="40" customWidth="1"/>
    <col min="8709" max="8710" width="15.5" style="40" customWidth="1"/>
    <col min="8711" max="8711" width="11.5" style="40" customWidth="1"/>
    <col min="8712" max="8712" width="13" style="40" customWidth="1"/>
    <col min="8713" max="8714" width="14" style="40" customWidth="1"/>
    <col min="8715" max="8715" width="13.296875" style="40" customWidth="1"/>
    <col min="8716" max="8716" width="14.69921875" style="40" customWidth="1"/>
    <col min="8717" max="8961" width="9.296875" style="40"/>
    <col min="8962" max="8962" width="6.69921875" style="40" customWidth="1"/>
    <col min="8963" max="8963" width="24.69921875" style="40" customWidth="1"/>
    <col min="8964" max="8964" width="13" style="40" customWidth="1"/>
    <col min="8965" max="8966" width="15.5" style="40" customWidth="1"/>
    <col min="8967" max="8967" width="11.5" style="40" customWidth="1"/>
    <col min="8968" max="8968" width="13" style="40" customWidth="1"/>
    <col min="8969" max="8970" width="14" style="40" customWidth="1"/>
    <col min="8971" max="8971" width="13.296875" style="40" customWidth="1"/>
    <col min="8972" max="8972" width="14.69921875" style="40" customWidth="1"/>
    <col min="8973" max="9217" width="9.296875" style="40"/>
    <col min="9218" max="9218" width="6.69921875" style="40" customWidth="1"/>
    <col min="9219" max="9219" width="24.69921875" style="40" customWidth="1"/>
    <col min="9220" max="9220" width="13" style="40" customWidth="1"/>
    <col min="9221" max="9222" width="15.5" style="40" customWidth="1"/>
    <col min="9223" max="9223" width="11.5" style="40" customWidth="1"/>
    <col min="9224" max="9224" width="13" style="40" customWidth="1"/>
    <col min="9225" max="9226" width="14" style="40" customWidth="1"/>
    <col min="9227" max="9227" width="13.296875" style="40" customWidth="1"/>
    <col min="9228" max="9228" width="14.69921875" style="40" customWidth="1"/>
    <col min="9229" max="9473" width="9.296875" style="40"/>
    <col min="9474" max="9474" width="6.69921875" style="40" customWidth="1"/>
    <col min="9475" max="9475" width="24.69921875" style="40" customWidth="1"/>
    <col min="9476" max="9476" width="13" style="40" customWidth="1"/>
    <col min="9477" max="9478" width="15.5" style="40" customWidth="1"/>
    <col min="9479" max="9479" width="11.5" style="40" customWidth="1"/>
    <col min="9480" max="9480" width="13" style="40" customWidth="1"/>
    <col min="9481" max="9482" width="14" style="40" customWidth="1"/>
    <col min="9483" max="9483" width="13.296875" style="40" customWidth="1"/>
    <col min="9484" max="9484" width="14.69921875" style="40" customWidth="1"/>
    <col min="9485" max="9729" width="9.296875" style="40"/>
    <col min="9730" max="9730" width="6.69921875" style="40" customWidth="1"/>
    <col min="9731" max="9731" width="24.69921875" style="40" customWidth="1"/>
    <col min="9732" max="9732" width="13" style="40" customWidth="1"/>
    <col min="9733" max="9734" width="15.5" style="40" customWidth="1"/>
    <col min="9735" max="9735" width="11.5" style="40" customWidth="1"/>
    <col min="9736" max="9736" width="13" style="40" customWidth="1"/>
    <col min="9737" max="9738" width="14" style="40" customWidth="1"/>
    <col min="9739" max="9739" width="13.296875" style="40" customWidth="1"/>
    <col min="9740" max="9740" width="14.69921875" style="40" customWidth="1"/>
    <col min="9741" max="9985" width="9.296875" style="40"/>
    <col min="9986" max="9986" width="6.69921875" style="40" customWidth="1"/>
    <col min="9987" max="9987" width="24.69921875" style="40" customWidth="1"/>
    <col min="9988" max="9988" width="13" style="40" customWidth="1"/>
    <col min="9989" max="9990" width="15.5" style="40" customWidth="1"/>
    <col min="9991" max="9991" width="11.5" style="40" customWidth="1"/>
    <col min="9992" max="9992" width="13" style="40" customWidth="1"/>
    <col min="9993" max="9994" width="14" style="40" customWidth="1"/>
    <col min="9995" max="9995" width="13.296875" style="40" customWidth="1"/>
    <col min="9996" max="9996" width="14.69921875" style="40" customWidth="1"/>
    <col min="9997" max="10241" width="9.296875" style="40"/>
    <col min="10242" max="10242" width="6.69921875" style="40" customWidth="1"/>
    <col min="10243" max="10243" width="24.69921875" style="40" customWidth="1"/>
    <col min="10244" max="10244" width="13" style="40" customWidth="1"/>
    <col min="10245" max="10246" width="15.5" style="40" customWidth="1"/>
    <col min="10247" max="10247" width="11.5" style="40" customWidth="1"/>
    <col min="10248" max="10248" width="13" style="40" customWidth="1"/>
    <col min="10249" max="10250" width="14" style="40" customWidth="1"/>
    <col min="10251" max="10251" width="13.296875" style="40" customWidth="1"/>
    <col min="10252" max="10252" width="14.69921875" style="40" customWidth="1"/>
    <col min="10253" max="10497" width="9.296875" style="40"/>
    <col min="10498" max="10498" width="6.69921875" style="40" customWidth="1"/>
    <col min="10499" max="10499" width="24.69921875" style="40" customWidth="1"/>
    <col min="10500" max="10500" width="13" style="40" customWidth="1"/>
    <col min="10501" max="10502" width="15.5" style="40" customWidth="1"/>
    <col min="10503" max="10503" width="11.5" style="40" customWidth="1"/>
    <col min="10504" max="10504" width="13" style="40" customWidth="1"/>
    <col min="10505" max="10506" width="14" style="40" customWidth="1"/>
    <col min="10507" max="10507" width="13.296875" style="40" customWidth="1"/>
    <col min="10508" max="10508" width="14.69921875" style="40" customWidth="1"/>
    <col min="10509" max="10753" width="9.296875" style="40"/>
    <col min="10754" max="10754" width="6.69921875" style="40" customWidth="1"/>
    <col min="10755" max="10755" width="24.69921875" style="40" customWidth="1"/>
    <col min="10756" max="10756" width="13" style="40" customWidth="1"/>
    <col min="10757" max="10758" width="15.5" style="40" customWidth="1"/>
    <col min="10759" max="10759" width="11.5" style="40" customWidth="1"/>
    <col min="10760" max="10760" width="13" style="40" customWidth="1"/>
    <col min="10761" max="10762" width="14" style="40" customWidth="1"/>
    <col min="10763" max="10763" width="13.296875" style="40" customWidth="1"/>
    <col min="10764" max="10764" width="14.69921875" style="40" customWidth="1"/>
    <col min="10765" max="11009" width="9.296875" style="40"/>
    <col min="11010" max="11010" width="6.69921875" style="40" customWidth="1"/>
    <col min="11011" max="11011" width="24.69921875" style="40" customWidth="1"/>
    <col min="11012" max="11012" width="13" style="40" customWidth="1"/>
    <col min="11013" max="11014" width="15.5" style="40" customWidth="1"/>
    <col min="11015" max="11015" width="11.5" style="40" customWidth="1"/>
    <col min="11016" max="11016" width="13" style="40" customWidth="1"/>
    <col min="11017" max="11018" width="14" style="40" customWidth="1"/>
    <col min="11019" max="11019" width="13.296875" style="40" customWidth="1"/>
    <col min="11020" max="11020" width="14.69921875" style="40" customWidth="1"/>
    <col min="11021" max="11265" width="9.296875" style="40"/>
    <col min="11266" max="11266" width="6.69921875" style="40" customWidth="1"/>
    <col min="11267" max="11267" width="24.69921875" style="40" customWidth="1"/>
    <col min="11268" max="11268" width="13" style="40" customWidth="1"/>
    <col min="11269" max="11270" width="15.5" style="40" customWidth="1"/>
    <col min="11271" max="11271" width="11.5" style="40" customWidth="1"/>
    <col min="11272" max="11272" width="13" style="40" customWidth="1"/>
    <col min="11273" max="11274" width="14" style="40" customWidth="1"/>
    <col min="11275" max="11275" width="13.296875" style="40" customWidth="1"/>
    <col min="11276" max="11276" width="14.69921875" style="40" customWidth="1"/>
    <col min="11277" max="11521" width="9.296875" style="40"/>
    <col min="11522" max="11522" width="6.69921875" style="40" customWidth="1"/>
    <col min="11523" max="11523" width="24.69921875" style="40" customWidth="1"/>
    <col min="11524" max="11524" width="13" style="40" customWidth="1"/>
    <col min="11525" max="11526" width="15.5" style="40" customWidth="1"/>
    <col min="11527" max="11527" width="11.5" style="40" customWidth="1"/>
    <col min="11528" max="11528" width="13" style="40" customWidth="1"/>
    <col min="11529" max="11530" width="14" style="40" customWidth="1"/>
    <col min="11531" max="11531" width="13.296875" style="40" customWidth="1"/>
    <col min="11532" max="11532" width="14.69921875" style="40" customWidth="1"/>
    <col min="11533" max="11777" width="9.296875" style="40"/>
    <col min="11778" max="11778" width="6.69921875" style="40" customWidth="1"/>
    <col min="11779" max="11779" width="24.69921875" style="40" customWidth="1"/>
    <col min="11780" max="11780" width="13" style="40" customWidth="1"/>
    <col min="11781" max="11782" width="15.5" style="40" customWidth="1"/>
    <col min="11783" max="11783" width="11.5" style="40" customWidth="1"/>
    <col min="11784" max="11784" width="13" style="40" customWidth="1"/>
    <col min="11785" max="11786" width="14" style="40" customWidth="1"/>
    <col min="11787" max="11787" width="13.296875" style="40" customWidth="1"/>
    <col min="11788" max="11788" width="14.69921875" style="40" customWidth="1"/>
    <col min="11789" max="12033" width="9.296875" style="40"/>
    <col min="12034" max="12034" width="6.69921875" style="40" customWidth="1"/>
    <col min="12035" max="12035" width="24.69921875" style="40" customWidth="1"/>
    <col min="12036" max="12036" width="13" style="40" customWidth="1"/>
    <col min="12037" max="12038" width="15.5" style="40" customWidth="1"/>
    <col min="12039" max="12039" width="11.5" style="40" customWidth="1"/>
    <col min="12040" max="12040" width="13" style="40" customWidth="1"/>
    <col min="12041" max="12042" width="14" style="40" customWidth="1"/>
    <col min="12043" max="12043" width="13.296875" style="40" customWidth="1"/>
    <col min="12044" max="12044" width="14.69921875" style="40" customWidth="1"/>
    <col min="12045" max="12289" width="9.296875" style="40"/>
    <col min="12290" max="12290" width="6.69921875" style="40" customWidth="1"/>
    <col min="12291" max="12291" width="24.69921875" style="40" customWidth="1"/>
    <col min="12292" max="12292" width="13" style="40" customWidth="1"/>
    <col min="12293" max="12294" width="15.5" style="40" customWidth="1"/>
    <col min="12295" max="12295" width="11.5" style="40" customWidth="1"/>
    <col min="12296" max="12296" width="13" style="40" customWidth="1"/>
    <col min="12297" max="12298" width="14" style="40" customWidth="1"/>
    <col min="12299" max="12299" width="13.296875" style="40" customWidth="1"/>
    <col min="12300" max="12300" width="14.69921875" style="40" customWidth="1"/>
    <col min="12301" max="12545" width="9.296875" style="40"/>
    <col min="12546" max="12546" width="6.69921875" style="40" customWidth="1"/>
    <col min="12547" max="12547" width="24.69921875" style="40" customWidth="1"/>
    <col min="12548" max="12548" width="13" style="40" customWidth="1"/>
    <col min="12549" max="12550" width="15.5" style="40" customWidth="1"/>
    <col min="12551" max="12551" width="11.5" style="40" customWidth="1"/>
    <col min="12552" max="12552" width="13" style="40" customWidth="1"/>
    <col min="12553" max="12554" width="14" style="40" customWidth="1"/>
    <col min="12555" max="12555" width="13.296875" style="40" customWidth="1"/>
    <col min="12556" max="12556" width="14.69921875" style="40" customWidth="1"/>
    <col min="12557" max="12801" width="9.296875" style="40"/>
    <col min="12802" max="12802" width="6.69921875" style="40" customWidth="1"/>
    <col min="12803" max="12803" width="24.69921875" style="40" customWidth="1"/>
    <col min="12804" max="12804" width="13" style="40" customWidth="1"/>
    <col min="12805" max="12806" width="15.5" style="40" customWidth="1"/>
    <col min="12807" max="12807" width="11.5" style="40" customWidth="1"/>
    <col min="12808" max="12808" width="13" style="40" customWidth="1"/>
    <col min="12809" max="12810" width="14" style="40" customWidth="1"/>
    <col min="12811" max="12811" width="13.296875" style="40" customWidth="1"/>
    <col min="12812" max="12812" width="14.69921875" style="40" customWidth="1"/>
    <col min="12813" max="13057" width="9.296875" style="40"/>
    <col min="13058" max="13058" width="6.69921875" style="40" customWidth="1"/>
    <col min="13059" max="13059" width="24.69921875" style="40" customWidth="1"/>
    <col min="13060" max="13060" width="13" style="40" customWidth="1"/>
    <col min="13061" max="13062" width="15.5" style="40" customWidth="1"/>
    <col min="13063" max="13063" width="11.5" style="40" customWidth="1"/>
    <col min="13064" max="13064" width="13" style="40" customWidth="1"/>
    <col min="13065" max="13066" width="14" style="40" customWidth="1"/>
    <col min="13067" max="13067" width="13.296875" style="40" customWidth="1"/>
    <col min="13068" max="13068" width="14.69921875" style="40" customWidth="1"/>
    <col min="13069" max="13313" width="9.296875" style="40"/>
    <col min="13314" max="13314" width="6.69921875" style="40" customWidth="1"/>
    <col min="13315" max="13315" width="24.69921875" style="40" customWidth="1"/>
    <col min="13316" max="13316" width="13" style="40" customWidth="1"/>
    <col min="13317" max="13318" width="15.5" style="40" customWidth="1"/>
    <col min="13319" max="13319" width="11.5" style="40" customWidth="1"/>
    <col min="13320" max="13320" width="13" style="40" customWidth="1"/>
    <col min="13321" max="13322" width="14" style="40" customWidth="1"/>
    <col min="13323" max="13323" width="13.296875" style="40" customWidth="1"/>
    <col min="13324" max="13324" width="14.69921875" style="40" customWidth="1"/>
    <col min="13325" max="13569" width="9.296875" style="40"/>
    <col min="13570" max="13570" width="6.69921875" style="40" customWidth="1"/>
    <col min="13571" max="13571" width="24.69921875" style="40" customWidth="1"/>
    <col min="13572" max="13572" width="13" style="40" customWidth="1"/>
    <col min="13573" max="13574" width="15.5" style="40" customWidth="1"/>
    <col min="13575" max="13575" width="11.5" style="40" customWidth="1"/>
    <col min="13576" max="13576" width="13" style="40" customWidth="1"/>
    <col min="13577" max="13578" width="14" style="40" customWidth="1"/>
    <col min="13579" max="13579" width="13.296875" style="40" customWidth="1"/>
    <col min="13580" max="13580" width="14.69921875" style="40" customWidth="1"/>
    <col min="13581" max="13825" width="9.296875" style="40"/>
    <col min="13826" max="13826" width="6.69921875" style="40" customWidth="1"/>
    <col min="13827" max="13827" width="24.69921875" style="40" customWidth="1"/>
    <col min="13828" max="13828" width="13" style="40" customWidth="1"/>
    <col min="13829" max="13830" width="15.5" style="40" customWidth="1"/>
    <col min="13831" max="13831" width="11.5" style="40" customWidth="1"/>
    <col min="13832" max="13832" width="13" style="40" customWidth="1"/>
    <col min="13833" max="13834" width="14" style="40" customWidth="1"/>
    <col min="13835" max="13835" width="13.296875" style="40" customWidth="1"/>
    <col min="13836" max="13836" width="14.69921875" style="40" customWidth="1"/>
    <col min="13837" max="14081" width="9.296875" style="40"/>
    <col min="14082" max="14082" width="6.69921875" style="40" customWidth="1"/>
    <col min="14083" max="14083" width="24.69921875" style="40" customWidth="1"/>
    <col min="14084" max="14084" width="13" style="40" customWidth="1"/>
    <col min="14085" max="14086" width="15.5" style="40" customWidth="1"/>
    <col min="14087" max="14087" width="11.5" style="40" customWidth="1"/>
    <col min="14088" max="14088" width="13" style="40" customWidth="1"/>
    <col min="14089" max="14090" width="14" style="40" customWidth="1"/>
    <col min="14091" max="14091" width="13.296875" style="40" customWidth="1"/>
    <col min="14092" max="14092" width="14.69921875" style="40" customWidth="1"/>
    <col min="14093" max="14337" width="9.296875" style="40"/>
    <col min="14338" max="14338" width="6.69921875" style="40" customWidth="1"/>
    <col min="14339" max="14339" width="24.69921875" style="40" customWidth="1"/>
    <col min="14340" max="14340" width="13" style="40" customWidth="1"/>
    <col min="14341" max="14342" width="15.5" style="40" customWidth="1"/>
    <col min="14343" max="14343" width="11.5" style="40" customWidth="1"/>
    <col min="14344" max="14344" width="13" style="40" customWidth="1"/>
    <col min="14345" max="14346" width="14" style="40" customWidth="1"/>
    <col min="14347" max="14347" width="13.296875" style="40" customWidth="1"/>
    <col min="14348" max="14348" width="14.69921875" style="40" customWidth="1"/>
    <col min="14349" max="14593" width="9.296875" style="40"/>
    <col min="14594" max="14594" width="6.69921875" style="40" customWidth="1"/>
    <col min="14595" max="14595" width="24.69921875" style="40" customWidth="1"/>
    <col min="14596" max="14596" width="13" style="40" customWidth="1"/>
    <col min="14597" max="14598" width="15.5" style="40" customWidth="1"/>
    <col min="14599" max="14599" width="11.5" style="40" customWidth="1"/>
    <col min="14600" max="14600" width="13" style="40" customWidth="1"/>
    <col min="14601" max="14602" width="14" style="40" customWidth="1"/>
    <col min="14603" max="14603" width="13.296875" style="40" customWidth="1"/>
    <col min="14604" max="14604" width="14.69921875" style="40" customWidth="1"/>
    <col min="14605" max="14849" width="9.296875" style="40"/>
    <col min="14850" max="14850" width="6.69921875" style="40" customWidth="1"/>
    <col min="14851" max="14851" width="24.69921875" style="40" customWidth="1"/>
    <col min="14852" max="14852" width="13" style="40" customWidth="1"/>
    <col min="14853" max="14854" width="15.5" style="40" customWidth="1"/>
    <col min="14855" max="14855" width="11.5" style="40" customWidth="1"/>
    <col min="14856" max="14856" width="13" style="40" customWidth="1"/>
    <col min="14857" max="14858" width="14" style="40" customWidth="1"/>
    <col min="14859" max="14859" width="13.296875" style="40" customWidth="1"/>
    <col min="14860" max="14860" width="14.69921875" style="40" customWidth="1"/>
    <col min="14861" max="15105" width="9.296875" style="40"/>
    <col min="15106" max="15106" width="6.69921875" style="40" customWidth="1"/>
    <col min="15107" max="15107" width="24.69921875" style="40" customWidth="1"/>
    <col min="15108" max="15108" width="13" style="40" customWidth="1"/>
    <col min="15109" max="15110" width="15.5" style="40" customWidth="1"/>
    <col min="15111" max="15111" width="11.5" style="40" customWidth="1"/>
    <col min="15112" max="15112" width="13" style="40" customWidth="1"/>
    <col min="15113" max="15114" width="14" style="40" customWidth="1"/>
    <col min="15115" max="15115" width="13.296875" style="40" customWidth="1"/>
    <col min="15116" max="15116" width="14.69921875" style="40" customWidth="1"/>
    <col min="15117" max="15361" width="9.296875" style="40"/>
    <col min="15362" max="15362" width="6.69921875" style="40" customWidth="1"/>
    <col min="15363" max="15363" width="24.69921875" style="40" customWidth="1"/>
    <col min="15364" max="15364" width="13" style="40" customWidth="1"/>
    <col min="15365" max="15366" width="15.5" style="40" customWidth="1"/>
    <col min="15367" max="15367" width="11.5" style="40" customWidth="1"/>
    <col min="15368" max="15368" width="13" style="40" customWidth="1"/>
    <col min="15369" max="15370" width="14" style="40" customWidth="1"/>
    <col min="15371" max="15371" width="13.296875" style="40" customWidth="1"/>
    <col min="15372" max="15372" width="14.69921875" style="40" customWidth="1"/>
    <col min="15373" max="15617" width="9.296875" style="40"/>
    <col min="15618" max="15618" width="6.69921875" style="40" customWidth="1"/>
    <col min="15619" max="15619" width="24.69921875" style="40" customWidth="1"/>
    <col min="15620" max="15620" width="13" style="40" customWidth="1"/>
    <col min="15621" max="15622" width="15.5" style="40" customWidth="1"/>
    <col min="15623" max="15623" width="11.5" style="40" customWidth="1"/>
    <col min="15624" max="15624" width="13" style="40" customWidth="1"/>
    <col min="15625" max="15626" width="14" style="40" customWidth="1"/>
    <col min="15627" max="15627" width="13.296875" style="40" customWidth="1"/>
    <col min="15628" max="15628" width="14.69921875" style="40" customWidth="1"/>
    <col min="15629" max="15873" width="9.296875" style="40"/>
    <col min="15874" max="15874" width="6.69921875" style="40" customWidth="1"/>
    <col min="15875" max="15875" width="24.69921875" style="40" customWidth="1"/>
    <col min="15876" max="15876" width="13" style="40" customWidth="1"/>
    <col min="15877" max="15878" width="15.5" style="40" customWidth="1"/>
    <col min="15879" max="15879" width="11.5" style="40" customWidth="1"/>
    <col min="15880" max="15880" width="13" style="40" customWidth="1"/>
    <col min="15881" max="15882" width="14" style="40" customWidth="1"/>
    <col min="15883" max="15883" width="13.296875" style="40" customWidth="1"/>
    <col min="15884" max="15884" width="14.69921875" style="40" customWidth="1"/>
    <col min="15885" max="16129" width="9.296875" style="40"/>
    <col min="16130" max="16130" width="6.69921875" style="40" customWidth="1"/>
    <col min="16131" max="16131" width="24.69921875" style="40" customWidth="1"/>
    <col min="16132" max="16132" width="13" style="40" customWidth="1"/>
    <col min="16133" max="16134" width="15.5" style="40" customWidth="1"/>
    <col min="16135" max="16135" width="11.5" style="40" customWidth="1"/>
    <col min="16136" max="16136" width="13" style="40" customWidth="1"/>
    <col min="16137" max="16138" width="14" style="40" customWidth="1"/>
    <col min="16139" max="16139" width="13.296875" style="40" customWidth="1"/>
    <col min="16140" max="16140" width="14.69921875" style="40" customWidth="1"/>
    <col min="16141" max="16384" width="9.296875" style="40"/>
  </cols>
  <sheetData>
    <row r="1" spans="1:12" ht="33" customHeight="1" x14ac:dyDescent="0.3">
      <c r="A1" s="1846" t="s">
        <v>1256</v>
      </c>
      <c r="B1" s="1853"/>
      <c r="C1" s="1853"/>
      <c r="D1" s="1853"/>
      <c r="E1" s="1853"/>
      <c r="F1" s="1853"/>
      <c r="G1" s="1853"/>
      <c r="H1" s="1853"/>
      <c r="I1" s="1853"/>
      <c r="J1" s="1853"/>
      <c r="K1" s="1853"/>
      <c r="L1" s="1853"/>
    </row>
    <row r="2" spans="1:12" ht="14" x14ac:dyDescent="0.3">
      <c r="A2" s="41"/>
      <c r="B2" s="42"/>
      <c r="C2" s="42"/>
      <c r="D2" s="180"/>
      <c r="E2" s="43"/>
      <c r="F2" s="43"/>
      <c r="G2" s="44"/>
      <c r="H2" s="44"/>
      <c r="I2" s="43"/>
    </row>
    <row r="3" spans="1:12" ht="14" x14ac:dyDescent="0.3">
      <c r="A3" s="41"/>
      <c r="B3" s="45"/>
      <c r="C3" s="45"/>
      <c r="D3" s="181"/>
      <c r="E3" s="180"/>
      <c r="F3" s="180"/>
      <c r="G3" s="180"/>
      <c r="H3" s="180"/>
      <c r="I3" s="180"/>
      <c r="L3" s="64" t="s">
        <v>1</v>
      </c>
    </row>
    <row r="4" spans="1:12" s="46" customFormat="1" ht="85.5" customHeight="1" x14ac:dyDescent="0.3">
      <c r="A4" s="272" t="s">
        <v>394</v>
      </c>
      <c r="B4" s="1440" t="s">
        <v>426</v>
      </c>
      <c r="C4" s="683" t="s">
        <v>427</v>
      </c>
      <c r="D4" s="683" t="s">
        <v>637</v>
      </c>
      <c r="E4" s="683" t="s">
        <v>428</v>
      </c>
      <c r="F4" s="683" t="s">
        <v>429</v>
      </c>
      <c r="G4" s="684" t="s">
        <v>430</v>
      </c>
      <c r="H4" s="684" t="s">
        <v>401</v>
      </c>
      <c r="I4" s="1439" t="s">
        <v>431</v>
      </c>
      <c r="J4" s="685" t="s">
        <v>188</v>
      </c>
      <c r="K4" s="686" t="s">
        <v>638</v>
      </c>
      <c r="L4" s="182" t="s">
        <v>432</v>
      </c>
    </row>
    <row r="5" spans="1:12" ht="57" customHeight="1" x14ac:dyDescent="0.3">
      <c r="A5" s="1442" t="s">
        <v>9</v>
      </c>
      <c r="B5" s="1441" t="s">
        <v>433</v>
      </c>
      <c r="C5" s="1434" t="s">
        <v>434</v>
      </c>
      <c r="D5" s="1435"/>
      <c r="E5" s="1436"/>
      <c r="F5" s="1436">
        <v>8989120</v>
      </c>
      <c r="G5" s="1437">
        <v>15748</v>
      </c>
      <c r="H5" s="1437"/>
      <c r="I5" s="1436"/>
      <c r="J5" s="1438"/>
      <c r="K5" s="1454"/>
      <c r="L5" s="1460">
        <f>SUM(D5:K5)</f>
        <v>9004868</v>
      </c>
    </row>
    <row r="6" spans="1:12" ht="57" customHeight="1" x14ac:dyDescent="0.3">
      <c r="A6" s="1284" t="s">
        <v>12</v>
      </c>
      <c r="B6" s="1280" t="s">
        <v>714</v>
      </c>
      <c r="C6" s="675" t="s">
        <v>434</v>
      </c>
      <c r="D6" s="676"/>
      <c r="E6" s="677"/>
      <c r="F6" s="677">
        <v>2061817</v>
      </c>
      <c r="G6" s="678">
        <v>15748</v>
      </c>
      <c r="H6" s="678"/>
      <c r="I6" s="677"/>
      <c r="J6" s="679"/>
      <c r="K6" s="680"/>
      <c r="L6" s="1461">
        <f>SUM(D6:K6)</f>
        <v>2077565</v>
      </c>
    </row>
    <row r="7" spans="1:12" ht="57" customHeight="1" x14ac:dyDescent="0.3">
      <c r="A7" s="1284" t="s">
        <v>15</v>
      </c>
      <c r="B7" s="1280" t="s">
        <v>997</v>
      </c>
      <c r="C7" s="675" t="s">
        <v>952</v>
      </c>
      <c r="D7" s="676"/>
      <c r="E7" s="677"/>
      <c r="F7" s="677">
        <v>11243274</v>
      </c>
      <c r="G7" s="678"/>
      <c r="H7" s="678"/>
      <c r="I7" s="677"/>
      <c r="J7" s="679"/>
      <c r="K7" s="680"/>
      <c r="L7" s="1461">
        <f>SUM(D7:K7)</f>
        <v>11243274</v>
      </c>
    </row>
    <row r="8" spans="1:12" ht="57" customHeight="1" x14ac:dyDescent="0.3">
      <c r="A8" s="1284" t="s">
        <v>18</v>
      </c>
      <c r="B8" s="1280" t="s">
        <v>714</v>
      </c>
      <c r="C8" s="675" t="s">
        <v>952</v>
      </c>
      <c r="D8" s="676"/>
      <c r="E8" s="677"/>
      <c r="F8" s="677">
        <v>11243274</v>
      </c>
      <c r="G8" s="678"/>
      <c r="H8" s="678"/>
      <c r="I8" s="677"/>
      <c r="J8" s="679"/>
      <c r="K8" s="680"/>
      <c r="L8" s="1461">
        <f>SUM(D8:K8)</f>
        <v>11243274</v>
      </c>
    </row>
    <row r="9" spans="1:12" ht="57" customHeight="1" x14ac:dyDescent="0.3">
      <c r="A9" s="1284" t="s">
        <v>21</v>
      </c>
      <c r="B9" s="1280" t="s">
        <v>435</v>
      </c>
      <c r="C9" s="675" t="s">
        <v>436</v>
      </c>
      <c r="D9" s="676"/>
      <c r="E9" s="677"/>
      <c r="F9" s="677"/>
      <c r="G9" s="678"/>
      <c r="H9" s="678"/>
      <c r="I9" s="677"/>
      <c r="J9" s="679">
        <v>686586</v>
      </c>
      <c r="K9" s="680">
        <v>377920490</v>
      </c>
      <c r="L9" s="1461">
        <f t="shared" ref="L9:L12" si="0">SUM(D9:K9)</f>
        <v>378607076</v>
      </c>
    </row>
    <row r="10" spans="1:12" ht="57" customHeight="1" x14ac:dyDescent="0.3">
      <c r="A10" s="1443" t="s">
        <v>24</v>
      </c>
      <c r="B10" s="1444" t="s">
        <v>714</v>
      </c>
      <c r="C10" s="693" t="s">
        <v>436</v>
      </c>
      <c r="D10" s="1445"/>
      <c r="E10" s="1446"/>
      <c r="F10" s="1446"/>
      <c r="G10" s="1447"/>
      <c r="H10" s="1447"/>
      <c r="I10" s="1446"/>
      <c r="J10" s="1448">
        <v>686586</v>
      </c>
      <c r="K10" s="1455">
        <v>365570854</v>
      </c>
      <c r="L10" s="1462">
        <f t="shared" si="0"/>
        <v>366257440</v>
      </c>
    </row>
    <row r="11" spans="1:12" s="47" customFormat="1" ht="57" customHeight="1" x14ac:dyDescent="0.35">
      <c r="A11" s="272" t="s">
        <v>27</v>
      </c>
      <c r="B11" s="1452" t="s">
        <v>1278</v>
      </c>
      <c r="C11" s="698"/>
      <c r="D11" s="725">
        <f>D5+D7+D9</f>
        <v>0</v>
      </c>
      <c r="E11" s="725">
        <f t="shared" ref="E11:K11" si="1">E5+E7+E9</f>
        <v>0</v>
      </c>
      <c r="F11" s="725">
        <f t="shared" si="1"/>
        <v>20232394</v>
      </c>
      <c r="G11" s="725">
        <f t="shared" si="1"/>
        <v>15748</v>
      </c>
      <c r="H11" s="725">
        <f t="shared" si="1"/>
        <v>0</v>
      </c>
      <c r="I11" s="725">
        <f t="shared" si="1"/>
        <v>0</v>
      </c>
      <c r="J11" s="725">
        <f t="shared" si="1"/>
        <v>686586</v>
      </c>
      <c r="K11" s="1456">
        <f t="shared" si="1"/>
        <v>377920490</v>
      </c>
      <c r="L11" s="1463">
        <f t="shared" si="0"/>
        <v>398855218</v>
      </c>
    </row>
    <row r="12" spans="1:12" s="47" customFormat="1" ht="57" customHeight="1" x14ac:dyDescent="0.35">
      <c r="A12" s="1453" t="s">
        <v>30</v>
      </c>
      <c r="B12" s="1449" t="s">
        <v>720</v>
      </c>
      <c r="C12" s="1450"/>
      <c r="D12" s="1451">
        <f>D6+D8+D10</f>
        <v>0</v>
      </c>
      <c r="E12" s="1451">
        <f>E6+E8+E10</f>
        <v>0</v>
      </c>
      <c r="F12" s="1451">
        <f>F6+F8+F10</f>
        <v>13305091</v>
      </c>
      <c r="G12" s="1451">
        <f>G6+G8+G10</f>
        <v>15748</v>
      </c>
      <c r="H12" s="1451"/>
      <c r="I12" s="1451"/>
      <c r="J12" s="1451">
        <f>J6+J8+J10</f>
        <v>686586</v>
      </c>
      <c r="K12" s="1457">
        <f>K6+K8+K10</f>
        <v>365570854</v>
      </c>
      <c r="L12" s="1464">
        <f t="shared" si="0"/>
        <v>379578279</v>
      </c>
    </row>
    <row r="13" spans="1:12" ht="45.75" customHeight="1" x14ac:dyDescent="0.3">
      <c r="A13" s="48"/>
      <c r="B13" s="681"/>
      <c r="C13" s="681"/>
      <c r="D13" s="49"/>
      <c r="E13" s="50"/>
      <c r="F13" s="49"/>
      <c r="G13" s="49"/>
      <c r="H13" s="49"/>
      <c r="I13" s="682"/>
    </row>
    <row r="14" spans="1:12" ht="45.75" customHeight="1" x14ac:dyDescent="0.3">
      <c r="A14" s="48"/>
      <c r="B14" s="51"/>
      <c r="C14" s="52"/>
      <c r="D14" s="53"/>
      <c r="E14" s="50"/>
      <c r="F14" s="50"/>
      <c r="G14" s="49"/>
      <c r="H14" s="49"/>
      <c r="I14" s="49"/>
    </row>
    <row r="15" spans="1:12" ht="45.75" customHeight="1" x14ac:dyDescent="0.3">
      <c r="A15" s="54"/>
      <c r="B15" s="55"/>
      <c r="C15" s="56"/>
      <c r="D15" s="57"/>
      <c r="E15" s="43"/>
      <c r="F15" s="43"/>
      <c r="G15" s="44"/>
      <c r="H15" s="44"/>
      <c r="I15" s="44"/>
    </row>
    <row r="16" spans="1:12" ht="45.75" customHeight="1" x14ac:dyDescent="0.3">
      <c r="A16" s="41"/>
      <c r="B16" s="42"/>
      <c r="C16" s="42"/>
      <c r="D16" s="180"/>
      <c r="E16" s="180"/>
      <c r="F16" s="180"/>
      <c r="G16" s="180"/>
      <c r="H16" s="180"/>
      <c r="I16" s="180"/>
    </row>
    <row r="17" spans="1:9" s="59" customFormat="1" ht="45.75" customHeight="1" x14ac:dyDescent="0.3">
      <c r="A17" s="41"/>
      <c r="B17" s="42"/>
      <c r="C17" s="42"/>
      <c r="D17" s="180"/>
      <c r="E17" s="43"/>
      <c r="F17" s="58"/>
      <c r="G17" s="58"/>
      <c r="H17" s="58"/>
      <c r="I17" s="58"/>
    </row>
    <row r="18" spans="1:9" ht="45.75" customHeight="1" x14ac:dyDescent="0.3"/>
    <row r="19" spans="1:9" ht="45.75" customHeight="1" x14ac:dyDescent="0.3"/>
    <row r="20" spans="1:9" ht="45.75" customHeight="1" x14ac:dyDescent="0.3"/>
    <row r="21" spans="1:9" ht="45.75" customHeight="1" x14ac:dyDescent="0.3"/>
    <row r="22" spans="1:9" ht="33" customHeight="1" x14ac:dyDescent="0.3"/>
    <row r="23" spans="1:9" ht="21" customHeight="1" x14ac:dyDescent="0.3"/>
    <row r="24" spans="1:9" ht="42" customHeight="1" x14ac:dyDescent="0.3"/>
    <row r="25" spans="1:9" ht="42" customHeight="1" x14ac:dyDescent="0.3"/>
  </sheetData>
  <mergeCells count="1">
    <mergeCell ref="A1:L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65" orientation="landscape" r:id="rId1"/>
  <headerFooter>
    <oddHeader>&amp;R&amp;"Times New Roman CE,Félkövér dőlt"&amp;11 10.1. melléklet a 18/2020. (VI.26.)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M16"/>
  <sheetViews>
    <sheetView showWhiteSpace="0" view="pageLayout" zoomScale="96" zoomScaleNormal="100" zoomScalePageLayoutView="96" workbookViewId="0">
      <selection activeCell="G4" sqref="G4"/>
    </sheetView>
  </sheetViews>
  <sheetFormatPr defaultRowHeight="13" x14ac:dyDescent="0.3"/>
  <cols>
    <col min="1" max="1" width="5.796875" style="60" customWidth="1"/>
    <col min="2" max="2" width="33.796875" style="40" customWidth="1"/>
    <col min="3" max="3" width="15.69921875" style="40" customWidth="1"/>
    <col min="4" max="4" width="13.19921875" style="61" customWidth="1"/>
    <col min="5" max="5" width="15.5" style="61" customWidth="1"/>
    <col min="6" max="6" width="13.796875" style="61" customWidth="1"/>
    <col min="7" max="7" width="13.296875" style="61" customWidth="1"/>
    <col min="8" max="9" width="14" style="61" customWidth="1"/>
    <col min="10" max="10" width="13.296875" style="40" customWidth="1"/>
    <col min="11" max="11" width="12.296875" style="40" customWidth="1"/>
    <col min="12" max="12" width="14.296875" style="40" customWidth="1"/>
    <col min="13" max="13" width="15.19921875" style="40" customWidth="1"/>
    <col min="14" max="256" width="9.296875" style="40"/>
    <col min="257" max="257" width="5.796875" style="40" customWidth="1"/>
    <col min="258" max="258" width="22.296875" style="40" customWidth="1"/>
    <col min="259" max="259" width="13" style="40" customWidth="1"/>
    <col min="260" max="260" width="11" style="40" customWidth="1"/>
    <col min="261" max="261" width="15.5" style="40" customWidth="1"/>
    <col min="262" max="262" width="11.19921875" style="40" customWidth="1"/>
    <col min="263" max="263" width="13.296875" style="40" customWidth="1"/>
    <col min="264" max="265" width="14" style="40" customWidth="1"/>
    <col min="266" max="266" width="13.296875" style="40" customWidth="1"/>
    <col min="267" max="267" width="12.296875" style="40" customWidth="1"/>
    <col min="268" max="268" width="14.296875" style="40" customWidth="1"/>
    <col min="269" max="269" width="15.19921875" style="40" customWidth="1"/>
    <col min="270" max="512" width="9.296875" style="40"/>
    <col min="513" max="513" width="5.796875" style="40" customWidth="1"/>
    <col min="514" max="514" width="22.296875" style="40" customWidth="1"/>
    <col min="515" max="515" width="13" style="40" customWidth="1"/>
    <col min="516" max="516" width="11" style="40" customWidth="1"/>
    <col min="517" max="517" width="15.5" style="40" customWidth="1"/>
    <col min="518" max="518" width="11.19921875" style="40" customWidth="1"/>
    <col min="519" max="519" width="13.296875" style="40" customWidth="1"/>
    <col min="520" max="521" width="14" style="40" customWidth="1"/>
    <col min="522" max="522" width="13.296875" style="40" customWidth="1"/>
    <col min="523" max="523" width="12.296875" style="40" customWidth="1"/>
    <col min="524" max="524" width="14.296875" style="40" customWidth="1"/>
    <col min="525" max="525" width="15.19921875" style="40" customWidth="1"/>
    <col min="526" max="768" width="9.296875" style="40"/>
    <col min="769" max="769" width="5.796875" style="40" customWidth="1"/>
    <col min="770" max="770" width="22.296875" style="40" customWidth="1"/>
    <col min="771" max="771" width="13" style="40" customWidth="1"/>
    <col min="772" max="772" width="11" style="40" customWidth="1"/>
    <col min="773" max="773" width="15.5" style="40" customWidth="1"/>
    <col min="774" max="774" width="11.19921875" style="40" customWidth="1"/>
    <col min="775" max="775" width="13.296875" style="40" customWidth="1"/>
    <col min="776" max="777" width="14" style="40" customWidth="1"/>
    <col min="778" max="778" width="13.296875" style="40" customWidth="1"/>
    <col min="779" max="779" width="12.296875" style="40" customWidth="1"/>
    <col min="780" max="780" width="14.296875" style="40" customWidth="1"/>
    <col min="781" max="781" width="15.19921875" style="40" customWidth="1"/>
    <col min="782" max="1024" width="9.296875" style="40"/>
    <col min="1025" max="1025" width="5.796875" style="40" customWidth="1"/>
    <col min="1026" max="1026" width="22.296875" style="40" customWidth="1"/>
    <col min="1027" max="1027" width="13" style="40" customWidth="1"/>
    <col min="1028" max="1028" width="11" style="40" customWidth="1"/>
    <col min="1029" max="1029" width="15.5" style="40" customWidth="1"/>
    <col min="1030" max="1030" width="11.19921875" style="40" customWidth="1"/>
    <col min="1031" max="1031" width="13.296875" style="40" customWidth="1"/>
    <col min="1032" max="1033" width="14" style="40" customWidth="1"/>
    <col min="1034" max="1034" width="13.296875" style="40" customWidth="1"/>
    <col min="1035" max="1035" width="12.296875" style="40" customWidth="1"/>
    <col min="1036" max="1036" width="14.296875" style="40" customWidth="1"/>
    <col min="1037" max="1037" width="15.19921875" style="40" customWidth="1"/>
    <col min="1038" max="1280" width="9.296875" style="40"/>
    <col min="1281" max="1281" width="5.796875" style="40" customWidth="1"/>
    <col min="1282" max="1282" width="22.296875" style="40" customWidth="1"/>
    <col min="1283" max="1283" width="13" style="40" customWidth="1"/>
    <col min="1284" max="1284" width="11" style="40" customWidth="1"/>
    <col min="1285" max="1285" width="15.5" style="40" customWidth="1"/>
    <col min="1286" max="1286" width="11.19921875" style="40" customWidth="1"/>
    <col min="1287" max="1287" width="13.296875" style="40" customWidth="1"/>
    <col min="1288" max="1289" width="14" style="40" customWidth="1"/>
    <col min="1290" max="1290" width="13.296875" style="40" customWidth="1"/>
    <col min="1291" max="1291" width="12.296875" style="40" customWidth="1"/>
    <col min="1292" max="1292" width="14.296875" style="40" customWidth="1"/>
    <col min="1293" max="1293" width="15.19921875" style="40" customWidth="1"/>
    <col min="1294" max="1536" width="9.296875" style="40"/>
    <col min="1537" max="1537" width="5.796875" style="40" customWidth="1"/>
    <col min="1538" max="1538" width="22.296875" style="40" customWidth="1"/>
    <col min="1539" max="1539" width="13" style="40" customWidth="1"/>
    <col min="1540" max="1540" width="11" style="40" customWidth="1"/>
    <col min="1541" max="1541" width="15.5" style="40" customWidth="1"/>
    <col min="1542" max="1542" width="11.19921875" style="40" customWidth="1"/>
    <col min="1543" max="1543" width="13.296875" style="40" customWidth="1"/>
    <col min="1544" max="1545" width="14" style="40" customWidth="1"/>
    <col min="1546" max="1546" width="13.296875" style="40" customWidth="1"/>
    <col min="1547" max="1547" width="12.296875" style="40" customWidth="1"/>
    <col min="1548" max="1548" width="14.296875" style="40" customWidth="1"/>
    <col min="1549" max="1549" width="15.19921875" style="40" customWidth="1"/>
    <col min="1550" max="1792" width="9.296875" style="40"/>
    <col min="1793" max="1793" width="5.796875" style="40" customWidth="1"/>
    <col min="1794" max="1794" width="22.296875" style="40" customWidth="1"/>
    <col min="1795" max="1795" width="13" style="40" customWidth="1"/>
    <col min="1796" max="1796" width="11" style="40" customWidth="1"/>
    <col min="1797" max="1797" width="15.5" style="40" customWidth="1"/>
    <col min="1798" max="1798" width="11.19921875" style="40" customWidth="1"/>
    <col min="1799" max="1799" width="13.296875" style="40" customWidth="1"/>
    <col min="1800" max="1801" width="14" style="40" customWidth="1"/>
    <col min="1802" max="1802" width="13.296875" style="40" customWidth="1"/>
    <col min="1803" max="1803" width="12.296875" style="40" customWidth="1"/>
    <col min="1804" max="1804" width="14.296875" style="40" customWidth="1"/>
    <col min="1805" max="1805" width="15.19921875" style="40" customWidth="1"/>
    <col min="1806" max="2048" width="9.296875" style="40"/>
    <col min="2049" max="2049" width="5.796875" style="40" customWidth="1"/>
    <col min="2050" max="2050" width="22.296875" style="40" customWidth="1"/>
    <col min="2051" max="2051" width="13" style="40" customWidth="1"/>
    <col min="2052" max="2052" width="11" style="40" customWidth="1"/>
    <col min="2053" max="2053" width="15.5" style="40" customWidth="1"/>
    <col min="2054" max="2054" width="11.19921875" style="40" customWidth="1"/>
    <col min="2055" max="2055" width="13.296875" style="40" customWidth="1"/>
    <col min="2056" max="2057" width="14" style="40" customWidth="1"/>
    <col min="2058" max="2058" width="13.296875" style="40" customWidth="1"/>
    <col min="2059" max="2059" width="12.296875" style="40" customWidth="1"/>
    <col min="2060" max="2060" width="14.296875" style="40" customWidth="1"/>
    <col min="2061" max="2061" width="15.19921875" style="40" customWidth="1"/>
    <col min="2062" max="2304" width="9.296875" style="40"/>
    <col min="2305" max="2305" width="5.796875" style="40" customWidth="1"/>
    <col min="2306" max="2306" width="22.296875" style="40" customWidth="1"/>
    <col min="2307" max="2307" width="13" style="40" customWidth="1"/>
    <col min="2308" max="2308" width="11" style="40" customWidth="1"/>
    <col min="2309" max="2309" width="15.5" style="40" customWidth="1"/>
    <col min="2310" max="2310" width="11.19921875" style="40" customWidth="1"/>
    <col min="2311" max="2311" width="13.296875" style="40" customWidth="1"/>
    <col min="2312" max="2313" width="14" style="40" customWidth="1"/>
    <col min="2314" max="2314" width="13.296875" style="40" customWidth="1"/>
    <col min="2315" max="2315" width="12.296875" style="40" customWidth="1"/>
    <col min="2316" max="2316" width="14.296875" style="40" customWidth="1"/>
    <col min="2317" max="2317" width="15.19921875" style="40" customWidth="1"/>
    <col min="2318" max="2560" width="9.296875" style="40"/>
    <col min="2561" max="2561" width="5.796875" style="40" customWidth="1"/>
    <col min="2562" max="2562" width="22.296875" style="40" customWidth="1"/>
    <col min="2563" max="2563" width="13" style="40" customWidth="1"/>
    <col min="2564" max="2564" width="11" style="40" customWidth="1"/>
    <col min="2565" max="2565" width="15.5" style="40" customWidth="1"/>
    <col min="2566" max="2566" width="11.19921875" style="40" customWidth="1"/>
    <col min="2567" max="2567" width="13.296875" style="40" customWidth="1"/>
    <col min="2568" max="2569" width="14" style="40" customWidth="1"/>
    <col min="2570" max="2570" width="13.296875" style="40" customWidth="1"/>
    <col min="2571" max="2571" width="12.296875" style="40" customWidth="1"/>
    <col min="2572" max="2572" width="14.296875" style="40" customWidth="1"/>
    <col min="2573" max="2573" width="15.19921875" style="40" customWidth="1"/>
    <col min="2574" max="2816" width="9.296875" style="40"/>
    <col min="2817" max="2817" width="5.796875" style="40" customWidth="1"/>
    <col min="2818" max="2818" width="22.296875" style="40" customWidth="1"/>
    <col min="2819" max="2819" width="13" style="40" customWidth="1"/>
    <col min="2820" max="2820" width="11" style="40" customWidth="1"/>
    <col min="2821" max="2821" width="15.5" style="40" customWidth="1"/>
    <col min="2822" max="2822" width="11.19921875" style="40" customWidth="1"/>
    <col min="2823" max="2823" width="13.296875" style="40" customWidth="1"/>
    <col min="2824" max="2825" width="14" style="40" customWidth="1"/>
    <col min="2826" max="2826" width="13.296875" style="40" customWidth="1"/>
    <col min="2827" max="2827" width="12.296875" style="40" customWidth="1"/>
    <col min="2828" max="2828" width="14.296875" style="40" customWidth="1"/>
    <col min="2829" max="2829" width="15.19921875" style="40" customWidth="1"/>
    <col min="2830" max="3072" width="9.296875" style="40"/>
    <col min="3073" max="3073" width="5.796875" style="40" customWidth="1"/>
    <col min="3074" max="3074" width="22.296875" style="40" customWidth="1"/>
    <col min="3075" max="3075" width="13" style="40" customWidth="1"/>
    <col min="3076" max="3076" width="11" style="40" customWidth="1"/>
    <col min="3077" max="3077" width="15.5" style="40" customWidth="1"/>
    <col min="3078" max="3078" width="11.19921875" style="40" customWidth="1"/>
    <col min="3079" max="3079" width="13.296875" style="40" customWidth="1"/>
    <col min="3080" max="3081" width="14" style="40" customWidth="1"/>
    <col min="3082" max="3082" width="13.296875" style="40" customWidth="1"/>
    <col min="3083" max="3083" width="12.296875" style="40" customWidth="1"/>
    <col min="3084" max="3084" width="14.296875" style="40" customWidth="1"/>
    <col min="3085" max="3085" width="15.19921875" style="40" customWidth="1"/>
    <col min="3086" max="3328" width="9.296875" style="40"/>
    <col min="3329" max="3329" width="5.796875" style="40" customWidth="1"/>
    <col min="3330" max="3330" width="22.296875" style="40" customWidth="1"/>
    <col min="3331" max="3331" width="13" style="40" customWidth="1"/>
    <col min="3332" max="3332" width="11" style="40" customWidth="1"/>
    <col min="3333" max="3333" width="15.5" style="40" customWidth="1"/>
    <col min="3334" max="3334" width="11.19921875" style="40" customWidth="1"/>
    <col min="3335" max="3335" width="13.296875" style="40" customWidth="1"/>
    <col min="3336" max="3337" width="14" style="40" customWidth="1"/>
    <col min="3338" max="3338" width="13.296875" style="40" customWidth="1"/>
    <col min="3339" max="3339" width="12.296875" style="40" customWidth="1"/>
    <col min="3340" max="3340" width="14.296875" style="40" customWidth="1"/>
    <col min="3341" max="3341" width="15.19921875" style="40" customWidth="1"/>
    <col min="3342" max="3584" width="9.296875" style="40"/>
    <col min="3585" max="3585" width="5.796875" style="40" customWidth="1"/>
    <col min="3586" max="3586" width="22.296875" style="40" customWidth="1"/>
    <col min="3587" max="3587" width="13" style="40" customWidth="1"/>
    <col min="3588" max="3588" width="11" style="40" customWidth="1"/>
    <col min="3589" max="3589" width="15.5" style="40" customWidth="1"/>
    <col min="3590" max="3590" width="11.19921875" style="40" customWidth="1"/>
    <col min="3591" max="3591" width="13.296875" style="40" customWidth="1"/>
    <col min="3592" max="3593" width="14" style="40" customWidth="1"/>
    <col min="3594" max="3594" width="13.296875" style="40" customWidth="1"/>
    <col min="3595" max="3595" width="12.296875" style="40" customWidth="1"/>
    <col min="3596" max="3596" width="14.296875" style="40" customWidth="1"/>
    <col min="3597" max="3597" width="15.19921875" style="40" customWidth="1"/>
    <col min="3598" max="3840" width="9.296875" style="40"/>
    <col min="3841" max="3841" width="5.796875" style="40" customWidth="1"/>
    <col min="3842" max="3842" width="22.296875" style="40" customWidth="1"/>
    <col min="3843" max="3843" width="13" style="40" customWidth="1"/>
    <col min="3844" max="3844" width="11" style="40" customWidth="1"/>
    <col min="3845" max="3845" width="15.5" style="40" customWidth="1"/>
    <col min="3846" max="3846" width="11.19921875" style="40" customWidth="1"/>
    <col min="3847" max="3847" width="13.296875" style="40" customWidth="1"/>
    <col min="3848" max="3849" width="14" style="40" customWidth="1"/>
    <col min="3850" max="3850" width="13.296875" style="40" customWidth="1"/>
    <col min="3851" max="3851" width="12.296875" style="40" customWidth="1"/>
    <col min="3852" max="3852" width="14.296875" style="40" customWidth="1"/>
    <col min="3853" max="3853" width="15.19921875" style="40" customWidth="1"/>
    <col min="3854" max="4096" width="9.296875" style="40"/>
    <col min="4097" max="4097" width="5.796875" style="40" customWidth="1"/>
    <col min="4098" max="4098" width="22.296875" style="40" customWidth="1"/>
    <col min="4099" max="4099" width="13" style="40" customWidth="1"/>
    <col min="4100" max="4100" width="11" style="40" customWidth="1"/>
    <col min="4101" max="4101" width="15.5" style="40" customWidth="1"/>
    <col min="4102" max="4102" width="11.19921875" style="40" customWidth="1"/>
    <col min="4103" max="4103" width="13.296875" style="40" customWidth="1"/>
    <col min="4104" max="4105" width="14" style="40" customWidth="1"/>
    <col min="4106" max="4106" width="13.296875" style="40" customWidth="1"/>
    <col min="4107" max="4107" width="12.296875" style="40" customWidth="1"/>
    <col min="4108" max="4108" width="14.296875" style="40" customWidth="1"/>
    <col min="4109" max="4109" width="15.19921875" style="40" customWidth="1"/>
    <col min="4110" max="4352" width="9.296875" style="40"/>
    <col min="4353" max="4353" width="5.796875" style="40" customWidth="1"/>
    <col min="4354" max="4354" width="22.296875" style="40" customWidth="1"/>
    <col min="4355" max="4355" width="13" style="40" customWidth="1"/>
    <col min="4356" max="4356" width="11" style="40" customWidth="1"/>
    <col min="4357" max="4357" width="15.5" style="40" customWidth="1"/>
    <col min="4358" max="4358" width="11.19921875" style="40" customWidth="1"/>
    <col min="4359" max="4359" width="13.296875" style="40" customWidth="1"/>
    <col min="4360" max="4361" width="14" style="40" customWidth="1"/>
    <col min="4362" max="4362" width="13.296875" style="40" customWidth="1"/>
    <col min="4363" max="4363" width="12.296875" style="40" customWidth="1"/>
    <col min="4364" max="4364" width="14.296875" style="40" customWidth="1"/>
    <col min="4365" max="4365" width="15.19921875" style="40" customWidth="1"/>
    <col min="4366" max="4608" width="9.296875" style="40"/>
    <col min="4609" max="4609" width="5.796875" style="40" customWidth="1"/>
    <col min="4610" max="4610" width="22.296875" style="40" customWidth="1"/>
    <col min="4611" max="4611" width="13" style="40" customWidth="1"/>
    <col min="4612" max="4612" width="11" style="40" customWidth="1"/>
    <col min="4613" max="4613" width="15.5" style="40" customWidth="1"/>
    <col min="4614" max="4614" width="11.19921875" style="40" customWidth="1"/>
    <col min="4615" max="4615" width="13.296875" style="40" customWidth="1"/>
    <col min="4616" max="4617" width="14" style="40" customWidth="1"/>
    <col min="4618" max="4618" width="13.296875" style="40" customWidth="1"/>
    <col min="4619" max="4619" width="12.296875" style="40" customWidth="1"/>
    <col min="4620" max="4620" width="14.296875" style="40" customWidth="1"/>
    <col min="4621" max="4621" width="15.19921875" style="40" customWidth="1"/>
    <col min="4622" max="4864" width="9.296875" style="40"/>
    <col min="4865" max="4865" width="5.796875" style="40" customWidth="1"/>
    <col min="4866" max="4866" width="22.296875" style="40" customWidth="1"/>
    <col min="4867" max="4867" width="13" style="40" customWidth="1"/>
    <col min="4868" max="4868" width="11" style="40" customWidth="1"/>
    <col min="4869" max="4869" width="15.5" style="40" customWidth="1"/>
    <col min="4870" max="4870" width="11.19921875" style="40" customWidth="1"/>
    <col min="4871" max="4871" width="13.296875" style="40" customWidth="1"/>
    <col min="4872" max="4873" width="14" style="40" customWidth="1"/>
    <col min="4874" max="4874" width="13.296875" style="40" customWidth="1"/>
    <col min="4875" max="4875" width="12.296875" style="40" customWidth="1"/>
    <col min="4876" max="4876" width="14.296875" style="40" customWidth="1"/>
    <col min="4877" max="4877" width="15.19921875" style="40" customWidth="1"/>
    <col min="4878" max="5120" width="9.296875" style="40"/>
    <col min="5121" max="5121" width="5.796875" style="40" customWidth="1"/>
    <col min="5122" max="5122" width="22.296875" style="40" customWidth="1"/>
    <col min="5123" max="5123" width="13" style="40" customWidth="1"/>
    <col min="5124" max="5124" width="11" style="40" customWidth="1"/>
    <col min="5125" max="5125" width="15.5" style="40" customWidth="1"/>
    <col min="5126" max="5126" width="11.19921875" style="40" customWidth="1"/>
    <col min="5127" max="5127" width="13.296875" style="40" customWidth="1"/>
    <col min="5128" max="5129" width="14" style="40" customWidth="1"/>
    <col min="5130" max="5130" width="13.296875" style="40" customWidth="1"/>
    <col min="5131" max="5131" width="12.296875" style="40" customWidth="1"/>
    <col min="5132" max="5132" width="14.296875" style="40" customWidth="1"/>
    <col min="5133" max="5133" width="15.19921875" style="40" customWidth="1"/>
    <col min="5134" max="5376" width="9.296875" style="40"/>
    <col min="5377" max="5377" width="5.796875" style="40" customWidth="1"/>
    <col min="5378" max="5378" width="22.296875" style="40" customWidth="1"/>
    <col min="5379" max="5379" width="13" style="40" customWidth="1"/>
    <col min="5380" max="5380" width="11" style="40" customWidth="1"/>
    <col min="5381" max="5381" width="15.5" style="40" customWidth="1"/>
    <col min="5382" max="5382" width="11.19921875" style="40" customWidth="1"/>
    <col min="5383" max="5383" width="13.296875" style="40" customWidth="1"/>
    <col min="5384" max="5385" width="14" style="40" customWidth="1"/>
    <col min="5386" max="5386" width="13.296875" style="40" customWidth="1"/>
    <col min="5387" max="5387" width="12.296875" style="40" customWidth="1"/>
    <col min="5388" max="5388" width="14.296875" style="40" customWidth="1"/>
    <col min="5389" max="5389" width="15.19921875" style="40" customWidth="1"/>
    <col min="5390" max="5632" width="9.296875" style="40"/>
    <col min="5633" max="5633" width="5.796875" style="40" customWidth="1"/>
    <col min="5634" max="5634" width="22.296875" style="40" customWidth="1"/>
    <col min="5635" max="5635" width="13" style="40" customWidth="1"/>
    <col min="5636" max="5636" width="11" style="40" customWidth="1"/>
    <col min="5637" max="5637" width="15.5" style="40" customWidth="1"/>
    <col min="5638" max="5638" width="11.19921875" style="40" customWidth="1"/>
    <col min="5639" max="5639" width="13.296875" style="40" customWidth="1"/>
    <col min="5640" max="5641" width="14" style="40" customWidth="1"/>
    <col min="5642" max="5642" width="13.296875" style="40" customWidth="1"/>
    <col min="5643" max="5643" width="12.296875" style="40" customWidth="1"/>
    <col min="5644" max="5644" width="14.296875" style="40" customWidth="1"/>
    <col min="5645" max="5645" width="15.19921875" style="40" customWidth="1"/>
    <col min="5646" max="5888" width="9.296875" style="40"/>
    <col min="5889" max="5889" width="5.796875" style="40" customWidth="1"/>
    <col min="5890" max="5890" width="22.296875" style="40" customWidth="1"/>
    <col min="5891" max="5891" width="13" style="40" customWidth="1"/>
    <col min="5892" max="5892" width="11" style="40" customWidth="1"/>
    <col min="5893" max="5893" width="15.5" style="40" customWidth="1"/>
    <col min="5894" max="5894" width="11.19921875" style="40" customWidth="1"/>
    <col min="5895" max="5895" width="13.296875" style="40" customWidth="1"/>
    <col min="5896" max="5897" width="14" style="40" customWidth="1"/>
    <col min="5898" max="5898" width="13.296875" style="40" customWidth="1"/>
    <col min="5899" max="5899" width="12.296875" style="40" customWidth="1"/>
    <col min="5900" max="5900" width="14.296875" style="40" customWidth="1"/>
    <col min="5901" max="5901" width="15.19921875" style="40" customWidth="1"/>
    <col min="5902" max="6144" width="9.296875" style="40"/>
    <col min="6145" max="6145" width="5.796875" style="40" customWidth="1"/>
    <col min="6146" max="6146" width="22.296875" style="40" customWidth="1"/>
    <col min="6147" max="6147" width="13" style="40" customWidth="1"/>
    <col min="6148" max="6148" width="11" style="40" customWidth="1"/>
    <col min="6149" max="6149" width="15.5" style="40" customWidth="1"/>
    <col min="6150" max="6150" width="11.19921875" style="40" customWidth="1"/>
    <col min="6151" max="6151" width="13.296875" style="40" customWidth="1"/>
    <col min="6152" max="6153" width="14" style="40" customWidth="1"/>
    <col min="6154" max="6154" width="13.296875" style="40" customWidth="1"/>
    <col min="6155" max="6155" width="12.296875" style="40" customWidth="1"/>
    <col min="6156" max="6156" width="14.296875" style="40" customWidth="1"/>
    <col min="6157" max="6157" width="15.19921875" style="40" customWidth="1"/>
    <col min="6158" max="6400" width="9.296875" style="40"/>
    <col min="6401" max="6401" width="5.796875" style="40" customWidth="1"/>
    <col min="6402" max="6402" width="22.296875" style="40" customWidth="1"/>
    <col min="6403" max="6403" width="13" style="40" customWidth="1"/>
    <col min="6404" max="6404" width="11" style="40" customWidth="1"/>
    <col min="6405" max="6405" width="15.5" style="40" customWidth="1"/>
    <col min="6406" max="6406" width="11.19921875" style="40" customWidth="1"/>
    <col min="6407" max="6407" width="13.296875" style="40" customWidth="1"/>
    <col min="6408" max="6409" width="14" style="40" customWidth="1"/>
    <col min="6410" max="6410" width="13.296875" style="40" customWidth="1"/>
    <col min="6411" max="6411" width="12.296875" style="40" customWidth="1"/>
    <col min="6412" max="6412" width="14.296875" style="40" customWidth="1"/>
    <col min="6413" max="6413" width="15.19921875" style="40" customWidth="1"/>
    <col min="6414" max="6656" width="9.296875" style="40"/>
    <col min="6657" max="6657" width="5.796875" style="40" customWidth="1"/>
    <col min="6658" max="6658" width="22.296875" style="40" customWidth="1"/>
    <col min="6659" max="6659" width="13" style="40" customWidth="1"/>
    <col min="6660" max="6660" width="11" style="40" customWidth="1"/>
    <col min="6661" max="6661" width="15.5" style="40" customWidth="1"/>
    <col min="6662" max="6662" width="11.19921875" style="40" customWidth="1"/>
    <col min="6663" max="6663" width="13.296875" style="40" customWidth="1"/>
    <col min="6664" max="6665" width="14" style="40" customWidth="1"/>
    <col min="6666" max="6666" width="13.296875" style="40" customWidth="1"/>
    <col min="6667" max="6667" width="12.296875" style="40" customWidth="1"/>
    <col min="6668" max="6668" width="14.296875" style="40" customWidth="1"/>
    <col min="6669" max="6669" width="15.19921875" style="40" customWidth="1"/>
    <col min="6670" max="6912" width="9.296875" style="40"/>
    <col min="6913" max="6913" width="5.796875" style="40" customWidth="1"/>
    <col min="6914" max="6914" width="22.296875" style="40" customWidth="1"/>
    <col min="6915" max="6915" width="13" style="40" customWidth="1"/>
    <col min="6916" max="6916" width="11" style="40" customWidth="1"/>
    <col min="6917" max="6917" width="15.5" style="40" customWidth="1"/>
    <col min="6918" max="6918" width="11.19921875" style="40" customWidth="1"/>
    <col min="6919" max="6919" width="13.296875" style="40" customWidth="1"/>
    <col min="6920" max="6921" width="14" style="40" customWidth="1"/>
    <col min="6922" max="6922" width="13.296875" style="40" customWidth="1"/>
    <col min="6923" max="6923" width="12.296875" style="40" customWidth="1"/>
    <col min="6924" max="6924" width="14.296875" style="40" customWidth="1"/>
    <col min="6925" max="6925" width="15.19921875" style="40" customWidth="1"/>
    <col min="6926" max="7168" width="9.296875" style="40"/>
    <col min="7169" max="7169" width="5.796875" style="40" customWidth="1"/>
    <col min="7170" max="7170" width="22.296875" style="40" customWidth="1"/>
    <col min="7171" max="7171" width="13" style="40" customWidth="1"/>
    <col min="7172" max="7172" width="11" style="40" customWidth="1"/>
    <col min="7173" max="7173" width="15.5" style="40" customWidth="1"/>
    <col min="7174" max="7174" width="11.19921875" style="40" customWidth="1"/>
    <col min="7175" max="7175" width="13.296875" style="40" customWidth="1"/>
    <col min="7176" max="7177" width="14" style="40" customWidth="1"/>
    <col min="7178" max="7178" width="13.296875" style="40" customWidth="1"/>
    <col min="7179" max="7179" width="12.296875" style="40" customWidth="1"/>
    <col min="7180" max="7180" width="14.296875" style="40" customWidth="1"/>
    <col min="7181" max="7181" width="15.19921875" style="40" customWidth="1"/>
    <col min="7182" max="7424" width="9.296875" style="40"/>
    <col min="7425" max="7425" width="5.796875" style="40" customWidth="1"/>
    <col min="7426" max="7426" width="22.296875" style="40" customWidth="1"/>
    <col min="7427" max="7427" width="13" style="40" customWidth="1"/>
    <col min="7428" max="7428" width="11" style="40" customWidth="1"/>
    <col min="7429" max="7429" width="15.5" style="40" customWidth="1"/>
    <col min="7430" max="7430" width="11.19921875" style="40" customWidth="1"/>
    <col min="7431" max="7431" width="13.296875" style="40" customWidth="1"/>
    <col min="7432" max="7433" width="14" style="40" customWidth="1"/>
    <col min="7434" max="7434" width="13.296875" style="40" customWidth="1"/>
    <col min="7435" max="7435" width="12.296875" style="40" customWidth="1"/>
    <col min="7436" max="7436" width="14.296875" style="40" customWidth="1"/>
    <col min="7437" max="7437" width="15.19921875" style="40" customWidth="1"/>
    <col min="7438" max="7680" width="9.296875" style="40"/>
    <col min="7681" max="7681" width="5.796875" style="40" customWidth="1"/>
    <col min="7682" max="7682" width="22.296875" style="40" customWidth="1"/>
    <col min="7683" max="7683" width="13" style="40" customWidth="1"/>
    <col min="7684" max="7684" width="11" style="40" customWidth="1"/>
    <col min="7685" max="7685" width="15.5" style="40" customWidth="1"/>
    <col min="7686" max="7686" width="11.19921875" style="40" customWidth="1"/>
    <col min="7687" max="7687" width="13.296875" style="40" customWidth="1"/>
    <col min="7688" max="7689" width="14" style="40" customWidth="1"/>
    <col min="7690" max="7690" width="13.296875" style="40" customWidth="1"/>
    <col min="7691" max="7691" width="12.296875" style="40" customWidth="1"/>
    <col min="7692" max="7692" width="14.296875" style="40" customWidth="1"/>
    <col min="7693" max="7693" width="15.19921875" style="40" customWidth="1"/>
    <col min="7694" max="7936" width="9.296875" style="40"/>
    <col min="7937" max="7937" width="5.796875" style="40" customWidth="1"/>
    <col min="7938" max="7938" width="22.296875" style="40" customWidth="1"/>
    <col min="7939" max="7939" width="13" style="40" customWidth="1"/>
    <col min="7940" max="7940" width="11" style="40" customWidth="1"/>
    <col min="7941" max="7941" width="15.5" style="40" customWidth="1"/>
    <col min="7942" max="7942" width="11.19921875" style="40" customWidth="1"/>
    <col min="7943" max="7943" width="13.296875" style="40" customWidth="1"/>
    <col min="7944" max="7945" width="14" style="40" customWidth="1"/>
    <col min="7946" max="7946" width="13.296875" style="40" customWidth="1"/>
    <col min="7947" max="7947" width="12.296875" style="40" customWidth="1"/>
    <col min="7948" max="7948" width="14.296875" style="40" customWidth="1"/>
    <col min="7949" max="7949" width="15.19921875" style="40" customWidth="1"/>
    <col min="7950" max="8192" width="9.296875" style="40"/>
    <col min="8193" max="8193" width="5.796875" style="40" customWidth="1"/>
    <col min="8194" max="8194" width="22.296875" style="40" customWidth="1"/>
    <col min="8195" max="8195" width="13" style="40" customWidth="1"/>
    <col min="8196" max="8196" width="11" style="40" customWidth="1"/>
    <col min="8197" max="8197" width="15.5" style="40" customWidth="1"/>
    <col min="8198" max="8198" width="11.19921875" style="40" customWidth="1"/>
    <col min="8199" max="8199" width="13.296875" style="40" customWidth="1"/>
    <col min="8200" max="8201" width="14" style="40" customWidth="1"/>
    <col min="8202" max="8202" width="13.296875" style="40" customWidth="1"/>
    <col min="8203" max="8203" width="12.296875" style="40" customWidth="1"/>
    <col min="8204" max="8204" width="14.296875" style="40" customWidth="1"/>
    <col min="8205" max="8205" width="15.19921875" style="40" customWidth="1"/>
    <col min="8206" max="8448" width="9.296875" style="40"/>
    <col min="8449" max="8449" width="5.796875" style="40" customWidth="1"/>
    <col min="8450" max="8450" width="22.296875" style="40" customWidth="1"/>
    <col min="8451" max="8451" width="13" style="40" customWidth="1"/>
    <col min="8452" max="8452" width="11" style="40" customWidth="1"/>
    <col min="8453" max="8453" width="15.5" style="40" customWidth="1"/>
    <col min="8454" max="8454" width="11.19921875" style="40" customWidth="1"/>
    <col min="8455" max="8455" width="13.296875" style="40" customWidth="1"/>
    <col min="8456" max="8457" width="14" style="40" customWidth="1"/>
    <col min="8458" max="8458" width="13.296875" style="40" customWidth="1"/>
    <col min="8459" max="8459" width="12.296875" style="40" customWidth="1"/>
    <col min="8460" max="8460" width="14.296875" style="40" customWidth="1"/>
    <col min="8461" max="8461" width="15.19921875" style="40" customWidth="1"/>
    <col min="8462" max="8704" width="9.296875" style="40"/>
    <col min="8705" max="8705" width="5.796875" style="40" customWidth="1"/>
    <col min="8706" max="8706" width="22.296875" style="40" customWidth="1"/>
    <col min="8707" max="8707" width="13" style="40" customWidth="1"/>
    <col min="8708" max="8708" width="11" style="40" customWidth="1"/>
    <col min="8709" max="8709" width="15.5" style="40" customWidth="1"/>
    <col min="8710" max="8710" width="11.19921875" style="40" customWidth="1"/>
    <col min="8711" max="8711" width="13.296875" style="40" customWidth="1"/>
    <col min="8712" max="8713" width="14" style="40" customWidth="1"/>
    <col min="8714" max="8714" width="13.296875" style="40" customWidth="1"/>
    <col min="8715" max="8715" width="12.296875" style="40" customWidth="1"/>
    <col min="8716" max="8716" width="14.296875" style="40" customWidth="1"/>
    <col min="8717" max="8717" width="15.19921875" style="40" customWidth="1"/>
    <col min="8718" max="8960" width="9.296875" style="40"/>
    <col min="8961" max="8961" width="5.796875" style="40" customWidth="1"/>
    <col min="8962" max="8962" width="22.296875" style="40" customWidth="1"/>
    <col min="8963" max="8963" width="13" style="40" customWidth="1"/>
    <col min="8964" max="8964" width="11" style="40" customWidth="1"/>
    <col min="8965" max="8965" width="15.5" style="40" customWidth="1"/>
    <col min="8966" max="8966" width="11.19921875" style="40" customWidth="1"/>
    <col min="8967" max="8967" width="13.296875" style="40" customWidth="1"/>
    <col min="8968" max="8969" width="14" style="40" customWidth="1"/>
    <col min="8970" max="8970" width="13.296875" style="40" customWidth="1"/>
    <col min="8971" max="8971" width="12.296875" style="40" customWidth="1"/>
    <col min="8972" max="8972" width="14.296875" style="40" customWidth="1"/>
    <col min="8973" max="8973" width="15.19921875" style="40" customWidth="1"/>
    <col min="8974" max="9216" width="9.296875" style="40"/>
    <col min="9217" max="9217" width="5.796875" style="40" customWidth="1"/>
    <col min="9218" max="9218" width="22.296875" style="40" customWidth="1"/>
    <col min="9219" max="9219" width="13" style="40" customWidth="1"/>
    <col min="9220" max="9220" width="11" style="40" customWidth="1"/>
    <col min="9221" max="9221" width="15.5" style="40" customWidth="1"/>
    <col min="9222" max="9222" width="11.19921875" style="40" customWidth="1"/>
    <col min="9223" max="9223" width="13.296875" style="40" customWidth="1"/>
    <col min="9224" max="9225" width="14" style="40" customWidth="1"/>
    <col min="9226" max="9226" width="13.296875" style="40" customWidth="1"/>
    <col min="9227" max="9227" width="12.296875" style="40" customWidth="1"/>
    <col min="9228" max="9228" width="14.296875" style="40" customWidth="1"/>
    <col min="9229" max="9229" width="15.19921875" style="40" customWidth="1"/>
    <col min="9230" max="9472" width="9.296875" style="40"/>
    <col min="9473" max="9473" width="5.796875" style="40" customWidth="1"/>
    <col min="9474" max="9474" width="22.296875" style="40" customWidth="1"/>
    <col min="9475" max="9475" width="13" style="40" customWidth="1"/>
    <col min="9476" max="9476" width="11" style="40" customWidth="1"/>
    <col min="9477" max="9477" width="15.5" style="40" customWidth="1"/>
    <col min="9478" max="9478" width="11.19921875" style="40" customWidth="1"/>
    <col min="9479" max="9479" width="13.296875" style="40" customWidth="1"/>
    <col min="9480" max="9481" width="14" style="40" customWidth="1"/>
    <col min="9482" max="9482" width="13.296875" style="40" customWidth="1"/>
    <col min="9483" max="9483" width="12.296875" style="40" customWidth="1"/>
    <col min="9484" max="9484" width="14.296875" style="40" customWidth="1"/>
    <col min="9485" max="9485" width="15.19921875" style="40" customWidth="1"/>
    <col min="9486" max="9728" width="9.296875" style="40"/>
    <col min="9729" max="9729" width="5.796875" style="40" customWidth="1"/>
    <col min="9730" max="9730" width="22.296875" style="40" customWidth="1"/>
    <col min="9731" max="9731" width="13" style="40" customWidth="1"/>
    <col min="9732" max="9732" width="11" style="40" customWidth="1"/>
    <col min="9733" max="9733" width="15.5" style="40" customWidth="1"/>
    <col min="9734" max="9734" width="11.19921875" style="40" customWidth="1"/>
    <col min="9735" max="9735" width="13.296875" style="40" customWidth="1"/>
    <col min="9736" max="9737" width="14" style="40" customWidth="1"/>
    <col min="9738" max="9738" width="13.296875" style="40" customWidth="1"/>
    <col min="9739" max="9739" width="12.296875" style="40" customWidth="1"/>
    <col min="9740" max="9740" width="14.296875" style="40" customWidth="1"/>
    <col min="9741" max="9741" width="15.19921875" style="40" customWidth="1"/>
    <col min="9742" max="9984" width="9.296875" style="40"/>
    <col min="9985" max="9985" width="5.796875" style="40" customWidth="1"/>
    <col min="9986" max="9986" width="22.296875" style="40" customWidth="1"/>
    <col min="9987" max="9987" width="13" style="40" customWidth="1"/>
    <col min="9988" max="9988" width="11" style="40" customWidth="1"/>
    <col min="9989" max="9989" width="15.5" style="40" customWidth="1"/>
    <col min="9990" max="9990" width="11.19921875" style="40" customWidth="1"/>
    <col min="9991" max="9991" width="13.296875" style="40" customWidth="1"/>
    <col min="9992" max="9993" width="14" style="40" customWidth="1"/>
    <col min="9994" max="9994" width="13.296875" style="40" customWidth="1"/>
    <col min="9995" max="9995" width="12.296875" style="40" customWidth="1"/>
    <col min="9996" max="9996" width="14.296875" style="40" customWidth="1"/>
    <col min="9997" max="9997" width="15.19921875" style="40" customWidth="1"/>
    <col min="9998" max="10240" width="9.296875" style="40"/>
    <col min="10241" max="10241" width="5.796875" style="40" customWidth="1"/>
    <col min="10242" max="10242" width="22.296875" style="40" customWidth="1"/>
    <col min="10243" max="10243" width="13" style="40" customWidth="1"/>
    <col min="10244" max="10244" width="11" style="40" customWidth="1"/>
    <col min="10245" max="10245" width="15.5" style="40" customWidth="1"/>
    <col min="10246" max="10246" width="11.19921875" style="40" customWidth="1"/>
    <col min="10247" max="10247" width="13.296875" style="40" customWidth="1"/>
    <col min="10248" max="10249" width="14" style="40" customWidth="1"/>
    <col min="10250" max="10250" width="13.296875" style="40" customWidth="1"/>
    <col min="10251" max="10251" width="12.296875" style="40" customWidth="1"/>
    <col min="10252" max="10252" width="14.296875" style="40" customWidth="1"/>
    <col min="10253" max="10253" width="15.19921875" style="40" customWidth="1"/>
    <col min="10254" max="10496" width="9.296875" style="40"/>
    <col min="10497" max="10497" width="5.796875" style="40" customWidth="1"/>
    <col min="10498" max="10498" width="22.296875" style="40" customWidth="1"/>
    <col min="10499" max="10499" width="13" style="40" customWidth="1"/>
    <col min="10500" max="10500" width="11" style="40" customWidth="1"/>
    <col min="10501" max="10501" width="15.5" style="40" customWidth="1"/>
    <col min="10502" max="10502" width="11.19921875" style="40" customWidth="1"/>
    <col min="10503" max="10503" width="13.296875" style="40" customWidth="1"/>
    <col min="10504" max="10505" width="14" style="40" customWidth="1"/>
    <col min="10506" max="10506" width="13.296875" style="40" customWidth="1"/>
    <col min="10507" max="10507" width="12.296875" style="40" customWidth="1"/>
    <col min="10508" max="10508" width="14.296875" style="40" customWidth="1"/>
    <col min="10509" max="10509" width="15.19921875" style="40" customWidth="1"/>
    <col min="10510" max="10752" width="9.296875" style="40"/>
    <col min="10753" max="10753" width="5.796875" style="40" customWidth="1"/>
    <col min="10754" max="10754" width="22.296875" style="40" customWidth="1"/>
    <col min="10755" max="10755" width="13" style="40" customWidth="1"/>
    <col min="10756" max="10756" width="11" style="40" customWidth="1"/>
    <col min="10757" max="10757" width="15.5" style="40" customWidth="1"/>
    <col min="10758" max="10758" width="11.19921875" style="40" customWidth="1"/>
    <col min="10759" max="10759" width="13.296875" style="40" customWidth="1"/>
    <col min="10760" max="10761" width="14" style="40" customWidth="1"/>
    <col min="10762" max="10762" width="13.296875" style="40" customWidth="1"/>
    <col min="10763" max="10763" width="12.296875" style="40" customWidth="1"/>
    <col min="10764" max="10764" width="14.296875" style="40" customWidth="1"/>
    <col min="10765" max="10765" width="15.19921875" style="40" customWidth="1"/>
    <col min="10766" max="11008" width="9.296875" style="40"/>
    <col min="11009" max="11009" width="5.796875" style="40" customWidth="1"/>
    <col min="11010" max="11010" width="22.296875" style="40" customWidth="1"/>
    <col min="11011" max="11011" width="13" style="40" customWidth="1"/>
    <col min="11012" max="11012" width="11" style="40" customWidth="1"/>
    <col min="11013" max="11013" width="15.5" style="40" customWidth="1"/>
    <col min="11014" max="11014" width="11.19921875" style="40" customWidth="1"/>
    <col min="11015" max="11015" width="13.296875" style="40" customWidth="1"/>
    <col min="11016" max="11017" width="14" style="40" customWidth="1"/>
    <col min="11018" max="11018" width="13.296875" style="40" customWidth="1"/>
    <col min="11019" max="11019" width="12.296875" style="40" customWidth="1"/>
    <col min="11020" max="11020" width="14.296875" style="40" customWidth="1"/>
    <col min="11021" max="11021" width="15.19921875" style="40" customWidth="1"/>
    <col min="11022" max="11264" width="9.296875" style="40"/>
    <col min="11265" max="11265" width="5.796875" style="40" customWidth="1"/>
    <col min="11266" max="11266" width="22.296875" style="40" customWidth="1"/>
    <col min="11267" max="11267" width="13" style="40" customWidth="1"/>
    <col min="11268" max="11268" width="11" style="40" customWidth="1"/>
    <col min="11269" max="11269" width="15.5" style="40" customWidth="1"/>
    <col min="11270" max="11270" width="11.19921875" style="40" customWidth="1"/>
    <col min="11271" max="11271" width="13.296875" style="40" customWidth="1"/>
    <col min="11272" max="11273" width="14" style="40" customWidth="1"/>
    <col min="11274" max="11274" width="13.296875" style="40" customWidth="1"/>
    <col min="11275" max="11275" width="12.296875" style="40" customWidth="1"/>
    <col min="11276" max="11276" width="14.296875" style="40" customWidth="1"/>
    <col min="11277" max="11277" width="15.19921875" style="40" customWidth="1"/>
    <col min="11278" max="11520" width="9.296875" style="40"/>
    <col min="11521" max="11521" width="5.796875" style="40" customWidth="1"/>
    <col min="11522" max="11522" width="22.296875" style="40" customWidth="1"/>
    <col min="11523" max="11523" width="13" style="40" customWidth="1"/>
    <col min="11524" max="11524" width="11" style="40" customWidth="1"/>
    <col min="11525" max="11525" width="15.5" style="40" customWidth="1"/>
    <col min="11526" max="11526" width="11.19921875" style="40" customWidth="1"/>
    <col min="11527" max="11527" width="13.296875" style="40" customWidth="1"/>
    <col min="11528" max="11529" width="14" style="40" customWidth="1"/>
    <col min="11530" max="11530" width="13.296875" style="40" customWidth="1"/>
    <col min="11531" max="11531" width="12.296875" style="40" customWidth="1"/>
    <col min="11532" max="11532" width="14.296875" style="40" customWidth="1"/>
    <col min="11533" max="11533" width="15.19921875" style="40" customWidth="1"/>
    <col min="11534" max="11776" width="9.296875" style="40"/>
    <col min="11777" max="11777" width="5.796875" style="40" customWidth="1"/>
    <col min="11778" max="11778" width="22.296875" style="40" customWidth="1"/>
    <col min="11779" max="11779" width="13" style="40" customWidth="1"/>
    <col min="11780" max="11780" width="11" style="40" customWidth="1"/>
    <col min="11781" max="11781" width="15.5" style="40" customWidth="1"/>
    <col min="11782" max="11782" width="11.19921875" style="40" customWidth="1"/>
    <col min="11783" max="11783" width="13.296875" style="40" customWidth="1"/>
    <col min="11784" max="11785" width="14" style="40" customWidth="1"/>
    <col min="11786" max="11786" width="13.296875" style="40" customWidth="1"/>
    <col min="11787" max="11787" width="12.296875" style="40" customWidth="1"/>
    <col min="11788" max="11788" width="14.296875" style="40" customWidth="1"/>
    <col min="11789" max="11789" width="15.19921875" style="40" customWidth="1"/>
    <col min="11790" max="12032" width="9.296875" style="40"/>
    <col min="12033" max="12033" width="5.796875" style="40" customWidth="1"/>
    <col min="12034" max="12034" width="22.296875" style="40" customWidth="1"/>
    <col min="12035" max="12035" width="13" style="40" customWidth="1"/>
    <col min="12036" max="12036" width="11" style="40" customWidth="1"/>
    <col min="12037" max="12037" width="15.5" style="40" customWidth="1"/>
    <col min="12038" max="12038" width="11.19921875" style="40" customWidth="1"/>
    <col min="12039" max="12039" width="13.296875" style="40" customWidth="1"/>
    <col min="12040" max="12041" width="14" style="40" customWidth="1"/>
    <col min="12042" max="12042" width="13.296875" style="40" customWidth="1"/>
    <col min="12043" max="12043" width="12.296875" style="40" customWidth="1"/>
    <col min="12044" max="12044" width="14.296875" style="40" customWidth="1"/>
    <col min="12045" max="12045" width="15.19921875" style="40" customWidth="1"/>
    <col min="12046" max="12288" width="9.296875" style="40"/>
    <col min="12289" max="12289" width="5.796875" style="40" customWidth="1"/>
    <col min="12290" max="12290" width="22.296875" style="40" customWidth="1"/>
    <col min="12291" max="12291" width="13" style="40" customWidth="1"/>
    <col min="12292" max="12292" width="11" style="40" customWidth="1"/>
    <col min="12293" max="12293" width="15.5" style="40" customWidth="1"/>
    <col min="12294" max="12294" width="11.19921875" style="40" customWidth="1"/>
    <col min="12295" max="12295" width="13.296875" style="40" customWidth="1"/>
    <col min="12296" max="12297" width="14" style="40" customWidth="1"/>
    <col min="12298" max="12298" width="13.296875" style="40" customWidth="1"/>
    <col min="12299" max="12299" width="12.296875" style="40" customWidth="1"/>
    <col min="12300" max="12300" width="14.296875" style="40" customWidth="1"/>
    <col min="12301" max="12301" width="15.19921875" style="40" customWidth="1"/>
    <col min="12302" max="12544" width="9.296875" style="40"/>
    <col min="12545" max="12545" width="5.796875" style="40" customWidth="1"/>
    <col min="12546" max="12546" width="22.296875" style="40" customWidth="1"/>
    <col min="12547" max="12547" width="13" style="40" customWidth="1"/>
    <col min="12548" max="12548" width="11" style="40" customWidth="1"/>
    <col min="12549" max="12549" width="15.5" style="40" customWidth="1"/>
    <col min="12550" max="12550" width="11.19921875" style="40" customWidth="1"/>
    <col min="12551" max="12551" width="13.296875" style="40" customWidth="1"/>
    <col min="12552" max="12553" width="14" style="40" customWidth="1"/>
    <col min="12554" max="12554" width="13.296875" style="40" customWidth="1"/>
    <col min="12555" max="12555" width="12.296875" style="40" customWidth="1"/>
    <col min="12556" max="12556" width="14.296875" style="40" customWidth="1"/>
    <col min="12557" max="12557" width="15.19921875" style="40" customWidth="1"/>
    <col min="12558" max="12800" width="9.296875" style="40"/>
    <col min="12801" max="12801" width="5.796875" style="40" customWidth="1"/>
    <col min="12802" max="12802" width="22.296875" style="40" customWidth="1"/>
    <col min="12803" max="12803" width="13" style="40" customWidth="1"/>
    <col min="12804" max="12804" width="11" style="40" customWidth="1"/>
    <col min="12805" max="12805" width="15.5" style="40" customWidth="1"/>
    <col min="12806" max="12806" width="11.19921875" style="40" customWidth="1"/>
    <col min="12807" max="12807" width="13.296875" style="40" customWidth="1"/>
    <col min="12808" max="12809" width="14" style="40" customWidth="1"/>
    <col min="12810" max="12810" width="13.296875" style="40" customWidth="1"/>
    <col min="12811" max="12811" width="12.296875" style="40" customWidth="1"/>
    <col min="12812" max="12812" width="14.296875" style="40" customWidth="1"/>
    <col min="12813" max="12813" width="15.19921875" style="40" customWidth="1"/>
    <col min="12814" max="13056" width="9.296875" style="40"/>
    <col min="13057" max="13057" width="5.796875" style="40" customWidth="1"/>
    <col min="13058" max="13058" width="22.296875" style="40" customWidth="1"/>
    <col min="13059" max="13059" width="13" style="40" customWidth="1"/>
    <col min="13060" max="13060" width="11" style="40" customWidth="1"/>
    <col min="13061" max="13061" width="15.5" style="40" customWidth="1"/>
    <col min="13062" max="13062" width="11.19921875" style="40" customWidth="1"/>
    <col min="13063" max="13063" width="13.296875" style="40" customWidth="1"/>
    <col min="13064" max="13065" width="14" style="40" customWidth="1"/>
    <col min="13066" max="13066" width="13.296875" style="40" customWidth="1"/>
    <col min="13067" max="13067" width="12.296875" style="40" customWidth="1"/>
    <col min="13068" max="13068" width="14.296875" style="40" customWidth="1"/>
    <col min="13069" max="13069" width="15.19921875" style="40" customWidth="1"/>
    <col min="13070" max="13312" width="9.296875" style="40"/>
    <col min="13313" max="13313" width="5.796875" style="40" customWidth="1"/>
    <col min="13314" max="13314" width="22.296875" style="40" customWidth="1"/>
    <col min="13315" max="13315" width="13" style="40" customWidth="1"/>
    <col min="13316" max="13316" width="11" style="40" customWidth="1"/>
    <col min="13317" max="13317" width="15.5" style="40" customWidth="1"/>
    <col min="13318" max="13318" width="11.19921875" style="40" customWidth="1"/>
    <col min="13319" max="13319" width="13.296875" style="40" customWidth="1"/>
    <col min="13320" max="13321" width="14" style="40" customWidth="1"/>
    <col min="13322" max="13322" width="13.296875" style="40" customWidth="1"/>
    <col min="13323" max="13323" width="12.296875" style="40" customWidth="1"/>
    <col min="13324" max="13324" width="14.296875" style="40" customWidth="1"/>
    <col min="13325" max="13325" width="15.19921875" style="40" customWidth="1"/>
    <col min="13326" max="13568" width="9.296875" style="40"/>
    <col min="13569" max="13569" width="5.796875" style="40" customWidth="1"/>
    <col min="13570" max="13570" width="22.296875" style="40" customWidth="1"/>
    <col min="13571" max="13571" width="13" style="40" customWidth="1"/>
    <col min="13572" max="13572" width="11" style="40" customWidth="1"/>
    <col min="13573" max="13573" width="15.5" style="40" customWidth="1"/>
    <col min="13574" max="13574" width="11.19921875" style="40" customWidth="1"/>
    <col min="13575" max="13575" width="13.296875" style="40" customWidth="1"/>
    <col min="13576" max="13577" width="14" style="40" customWidth="1"/>
    <col min="13578" max="13578" width="13.296875" style="40" customWidth="1"/>
    <col min="13579" max="13579" width="12.296875" style="40" customWidth="1"/>
    <col min="13580" max="13580" width="14.296875" style="40" customWidth="1"/>
    <col min="13581" max="13581" width="15.19921875" style="40" customWidth="1"/>
    <col min="13582" max="13824" width="9.296875" style="40"/>
    <col min="13825" max="13825" width="5.796875" style="40" customWidth="1"/>
    <col min="13826" max="13826" width="22.296875" style="40" customWidth="1"/>
    <col min="13827" max="13827" width="13" style="40" customWidth="1"/>
    <col min="13828" max="13828" width="11" style="40" customWidth="1"/>
    <col min="13829" max="13829" width="15.5" style="40" customWidth="1"/>
    <col min="13830" max="13830" width="11.19921875" style="40" customWidth="1"/>
    <col min="13831" max="13831" width="13.296875" style="40" customWidth="1"/>
    <col min="13832" max="13833" width="14" style="40" customWidth="1"/>
    <col min="13834" max="13834" width="13.296875" style="40" customWidth="1"/>
    <col min="13835" max="13835" width="12.296875" style="40" customWidth="1"/>
    <col min="13836" max="13836" width="14.296875" style="40" customWidth="1"/>
    <col min="13837" max="13837" width="15.19921875" style="40" customWidth="1"/>
    <col min="13838" max="14080" width="9.296875" style="40"/>
    <col min="14081" max="14081" width="5.796875" style="40" customWidth="1"/>
    <col min="14082" max="14082" width="22.296875" style="40" customWidth="1"/>
    <col min="14083" max="14083" width="13" style="40" customWidth="1"/>
    <col min="14084" max="14084" width="11" style="40" customWidth="1"/>
    <col min="14085" max="14085" width="15.5" style="40" customWidth="1"/>
    <col min="14086" max="14086" width="11.19921875" style="40" customWidth="1"/>
    <col min="14087" max="14087" width="13.296875" style="40" customWidth="1"/>
    <col min="14088" max="14089" width="14" style="40" customWidth="1"/>
    <col min="14090" max="14090" width="13.296875" style="40" customWidth="1"/>
    <col min="14091" max="14091" width="12.296875" style="40" customWidth="1"/>
    <col min="14092" max="14092" width="14.296875" style="40" customWidth="1"/>
    <col min="14093" max="14093" width="15.19921875" style="40" customWidth="1"/>
    <col min="14094" max="14336" width="9.296875" style="40"/>
    <col min="14337" max="14337" width="5.796875" style="40" customWidth="1"/>
    <col min="14338" max="14338" width="22.296875" style="40" customWidth="1"/>
    <col min="14339" max="14339" width="13" style="40" customWidth="1"/>
    <col min="14340" max="14340" width="11" style="40" customWidth="1"/>
    <col min="14341" max="14341" width="15.5" style="40" customWidth="1"/>
    <col min="14342" max="14342" width="11.19921875" style="40" customWidth="1"/>
    <col min="14343" max="14343" width="13.296875" style="40" customWidth="1"/>
    <col min="14344" max="14345" width="14" style="40" customWidth="1"/>
    <col min="14346" max="14346" width="13.296875" style="40" customWidth="1"/>
    <col min="14347" max="14347" width="12.296875" style="40" customWidth="1"/>
    <col min="14348" max="14348" width="14.296875" style="40" customWidth="1"/>
    <col min="14349" max="14349" width="15.19921875" style="40" customWidth="1"/>
    <col min="14350" max="14592" width="9.296875" style="40"/>
    <col min="14593" max="14593" width="5.796875" style="40" customWidth="1"/>
    <col min="14594" max="14594" width="22.296875" style="40" customWidth="1"/>
    <col min="14595" max="14595" width="13" style="40" customWidth="1"/>
    <col min="14596" max="14596" width="11" style="40" customWidth="1"/>
    <col min="14597" max="14597" width="15.5" style="40" customWidth="1"/>
    <col min="14598" max="14598" width="11.19921875" style="40" customWidth="1"/>
    <col min="14599" max="14599" width="13.296875" style="40" customWidth="1"/>
    <col min="14600" max="14601" width="14" style="40" customWidth="1"/>
    <col min="14602" max="14602" width="13.296875" style="40" customWidth="1"/>
    <col min="14603" max="14603" width="12.296875" style="40" customWidth="1"/>
    <col min="14604" max="14604" width="14.296875" style="40" customWidth="1"/>
    <col min="14605" max="14605" width="15.19921875" style="40" customWidth="1"/>
    <col min="14606" max="14848" width="9.296875" style="40"/>
    <col min="14849" max="14849" width="5.796875" style="40" customWidth="1"/>
    <col min="14850" max="14850" width="22.296875" style="40" customWidth="1"/>
    <col min="14851" max="14851" width="13" style="40" customWidth="1"/>
    <col min="14852" max="14852" width="11" style="40" customWidth="1"/>
    <col min="14853" max="14853" width="15.5" style="40" customWidth="1"/>
    <col min="14854" max="14854" width="11.19921875" style="40" customWidth="1"/>
    <col min="14855" max="14855" width="13.296875" style="40" customWidth="1"/>
    <col min="14856" max="14857" width="14" style="40" customWidth="1"/>
    <col min="14858" max="14858" width="13.296875" style="40" customWidth="1"/>
    <col min="14859" max="14859" width="12.296875" style="40" customWidth="1"/>
    <col min="14860" max="14860" width="14.296875" style="40" customWidth="1"/>
    <col min="14861" max="14861" width="15.19921875" style="40" customWidth="1"/>
    <col min="14862" max="15104" width="9.296875" style="40"/>
    <col min="15105" max="15105" width="5.796875" style="40" customWidth="1"/>
    <col min="15106" max="15106" width="22.296875" style="40" customWidth="1"/>
    <col min="15107" max="15107" width="13" style="40" customWidth="1"/>
    <col min="15108" max="15108" width="11" style="40" customWidth="1"/>
    <col min="15109" max="15109" width="15.5" style="40" customWidth="1"/>
    <col min="15110" max="15110" width="11.19921875" style="40" customWidth="1"/>
    <col min="15111" max="15111" width="13.296875" style="40" customWidth="1"/>
    <col min="15112" max="15113" width="14" style="40" customWidth="1"/>
    <col min="15114" max="15114" width="13.296875" style="40" customWidth="1"/>
    <col min="15115" max="15115" width="12.296875" style="40" customWidth="1"/>
    <col min="15116" max="15116" width="14.296875" style="40" customWidth="1"/>
    <col min="15117" max="15117" width="15.19921875" style="40" customWidth="1"/>
    <col min="15118" max="15360" width="9.296875" style="40"/>
    <col min="15361" max="15361" width="5.796875" style="40" customWidth="1"/>
    <col min="15362" max="15362" width="22.296875" style="40" customWidth="1"/>
    <col min="15363" max="15363" width="13" style="40" customWidth="1"/>
    <col min="15364" max="15364" width="11" style="40" customWidth="1"/>
    <col min="15365" max="15365" width="15.5" style="40" customWidth="1"/>
    <col min="15366" max="15366" width="11.19921875" style="40" customWidth="1"/>
    <col min="15367" max="15367" width="13.296875" style="40" customWidth="1"/>
    <col min="15368" max="15369" width="14" style="40" customWidth="1"/>
    <col min="15370" max="15370" width="13.296875" style="40" customWidth="1"/>
    <col min="15371" max="15371" width="12.296875" style="40" customWidth="1"/>
    <col min="15372" max="15372" width="14.296875" style="40" customWidth="1"/>
    <col min="15373" max="15373" width="15.19921875" style="40" customWidth="1"/>
    <col min="15374" max="15616" width="9.296875" style="40"/>
    <col min="15617" max="15617" width="5.796875" style="40" customWidth="1"/>
    <col min="15618" max="15618" width="22.296875" style="40" customWidth="1"/>
    <col min="15619" max="15619" width="13" style="40" customWidth="1"/>
    <col min="15620" max="15620" width="11" style="40" customWidth="1"/>
    <col min="15621" max="15621" width="15.5" style="40" customWidth="1"/>
    <col min="15622" max="15622" width="11.19921875" style="40" customWidth="1"/>
    <col min="15623" max="15623" width="13.296875" style="40" customWidth="1"/>
    <col min="15624" max="15625" width="14" style="40" customWidth="1"/>
    <col min="15626" max="15626" width="13.296875" style="40" customWidth="1"/>
    <col min="15627" max="15627" width="12.296875" style="40" customWidth="1"/>
    <col min="15628" max="15628" width="14.296875" style="40" customWidth="1"/>
    <col min="15629" max="15629" width="15.19921875" style="40" customWidth="1"/>
    <col min="15630" max="15872" width="9.296875" style="40"/>
    <col min="15873" max="15873" width="5.796875" style="40" customWidth="1"/>
    <col min="15874" max="15874" width="22.296875" style="40" customWidth="1"/>
    <col min="15875" max="15875" width="13" style="40" customWidth="1"/>
    <col min="15876" max="15876" width="11" style="40" customWidth="1"/>
    <col min="15877" max="15877" width="15.5" style="40" customWidth="1"/>
    <col min="15878" max="15878" width="11.19921875" style="40" customWidth="1"/>
    <col min="15879" max="15879" width="13.296875" style="40" customWidth="1"/>
    <col min="15880" max="15881" width="14" style="40" customWidth="1"/>
    <col min="15882" max="15882" width="13.296875" style="40" customWidth="1"/>
    <col min="15883" max="15883" width="12.296875" style="40" customWidth="1"/>
    <col min="15884" max="15884" width="14.296875" style="40" customWidth="1"/>
    <col min="15885" max="15885" width="15.19921875" style="40" customWidth="1"/>
    <col min="15886" max="16128" width="9.296875" style="40"/>
    <col min="16129" max="16129" width="5.796875" style="40" customWidth="1"/>
    <col min="16130" max="16130" width="22.296875" style="40" customWidth="1"/>
    <col min="16131" max="16131" width="13" style="40" customWidth="1"/>
    <col min="16132" max="16132" width="11" style="40" customWidth="1"/>
    <col min="16133" max="16133" width="15.5" style="40" customWidth="1"/>
    <col min="16134" max="16134" width="11.19921875" style="40" customWidth="1"/>
    <col min="16135" max="16135" width="13.296875" style="40" customWidth="1"/>
    <col min="16136" max="16137" width="14" style="40" customWidth="1"/>
    <col min="16138" max="16138" width="13.296875" style="40" customWidth="1"/>
    <col min="16139" max="16139" width="12.296875" style="40" customWidth="1"/>
    <col min="16140" max="16140" width="14.296875" style="40" customWidth="1"/>
    <col min="16141" max="16141" width="15.19921875" style="40" customWidth="1"/>
    <col min="16142" max="16384" width="9.296875" style="40"/>
  </cols>
  <sheetData>
    <row r="1" spans="1:13" ht="57.75" customHeight="1" x14ac:dyDescent="0.3">
      <c r="A1" s="1846" t="s">
        <v>1258</v>
      </c>
      <c r="B1" s="1853"/>
      <c r="C1" s="1853"/>
      <c r="D1" s="1853"/>
      <c r="E1" s="1853"/>
      <c r="F1" s="1853"/>
      <c r="G1" s="1853"/>
      <c r="H1" s="1853"/>
      <c r="I1" s="1853"/>
      <c r="J1" s="1853"/>
      <c r="K1" s="1853"/>
      <c r="L1" s="1853"/>
      <c r="M1" s="1853"/>
    </row>
    <row r="2" spans="1:13" ht="14" x14ac:dyDescent="0.3">
      <c r="A2" s="41"/>
      <c r="B2" s="42"/>
      <c r="C2" s="42"/>
      <c r="D2" s="180"/>
      <c r="E2" s="43"/>
      <c r="F2" s="43"/>
      <c r="G2" s="44"/>
      <c r="H2" s="44"/>
      <c r="I2" s="43"/>
    </row>
    <row r="3" spans="1:13" ht="14" x14ac:dyDescent="0.3">
      <c r="A3" s="41"/>
      <c r="B3" s="45"/>
      <c r="C3" s="45"/>
      <c r="D3" s="181"/>
      <c r="E3" s="180"/>
      <c r="F3" s="180"/>
      <c r="G3" s="180"/>
      <c r="H3" s="180"/>
      <c r="I3" s="180"/>
      <c r="K3" s="1854" t="s">
        <v>1</v>
      </c>
      <c r="L3" s="1854"/>
      <c r="M3" s="1854"/>
    </row>
    <row r="4" spans="1:13" s="46" customFormat="1" ht="75.75" customHeight="1" x14ac:dyDescent="0.3">
      <c r="A4" s="272" t="s">
        <v>394</v>
      </c>
      <c r="B4" s="1440" t="s">
        <v>426</v>
      </c>
      <c r="C4" s="683" t="s">
        <v>427</v>
      </c>
      <c r="D4" s="683" t="s">
        <v>437</v>
      </c>
      <c r="E4" s="683" t="s">
        <v>205</v>
      </c>
      <c r="F4" s="683" t="s">
        <v>438</v>
      </c>
      <c r="G4" s="684" t="s">
        <v>209</v>
      </c>
      <c r="H4" s="684" t="s">
        <v>439</v>
      </c>
      <c r="I4" s="684" t="s">
        <v>230</v>
      </c>
      <c r="J4" s="685" t="s">
        <v>232</v>
      </c>
      <c r="K4" s="1439" t="s">
        <v>234</v>
      </c>
      <c r="L4" s="686" t="s">
        <v>440</v>
      </c>
      <c r="M4" s="182" t="s">
        <v>441</v>
      </c>
    </row>
    <row r="5" spans="1:13" ht="58.5" customHeight="1" x14ac:dyDescent="0.3">
      <c r="A5" s="1442" t="s">
        <v>9</v>
      </c>
      <c r="B5" s="1441" t="s">
        <v>433</v>
      </c>
      <c r="C5" s="1434" t="s">
        <v>434</v>
      </c>
      <c r="D5" s="1465">
        <v>229245167</v>
      </c>
      <c r="E5" s="1466">
        <v>43479393</v>
      </c>
      <c r="F5" s="1466">
        <v>69772970</v>
      </c>
      <c r="G5" s="1467"/>
      <c r="H5" s="1467"/>
      <c r="I5" s="1466">
        <v>5991608</v>
      </c>
      <c r="J5" s="1468"/>
      <c r="K5" s="1468"/>
      <c r="L5" s="1469"/>
      <c r="M5" s="1474">
        <f>SUM(D5:L5)</f>
        <v>348489138</v>
      </c>
    </row>
    <row r="6" spans="1:13" ht="26.25" customHeight="1" x14ac:dyDescent="0.3">
      <c r="A6" s="1284" t="s">
        <v>12</v>
      </c>
      <c r="B6" s="1280" t="s">
        <v>714</v>
      </c>
      <c r="C6" s="675" t="s">
        <v>434</v>
      </c>
      <c r="D6" s="687">
        <v>228371747</v>
      </c>
      <c r="E6" s="688">
        <v>43345176</v>
      </c>
      <c r="F6" s="688">
        <v>61525276</v>
      </c>
      <c r="G6" s="689"/>
      <c r="H6" s="689"/>
      <c r="I6" s="688">
        <v>1804460</v>
      </c>
      <c r="J6" s="690"/>
      <c r="K6" s="690"/>
      <c r="L6" s="691"/>
      <c r="M6" s="1475">
        <f t="shared" ref="M6:M16" si="0">SUM(D6:L6)</f>
        <v>335046659</v>
      </c>
    </row>
    <row r="7" spans="1:13" ht="33.75" customHeight="1" x14ac:dyDescent="0.3">
      <c r="A7" s="1284" t="s">
        <v>15</v>
      </c>
      <c r="B7" s="1280" t="s">
        <v>656</v>
      </c>
      <c r="C7" s="675" t="s">
        <v>655</v>
      </c>
      <c r="D7" s="687">
        <v>20633541</v>
      </c>
      <c r="E7" s="688">
        <v>2627917</v>
      </c>
      <c r="F7" s="688">
        <v>1774403</v>
      </c>
      <c r="G7" s="689"/>
      <c r="H7" s="689"/>
      <c r="I7" s="688"/>
      <c r="J7" s="690"/>
      <c r="K7" s="690"/>
      <c r="L7" s="691"/>
      <c r="M7" s="1475">
        <f t="shared" si="0"/>
        <v>25035861</v>
      </c>
    </row>
    <row r="8" spans="1:13" ht="34.5" customHeight="1" x14ac:dyDescent="0.3">
      <c r="A8" s="1284" t="s">
        <v>18</v>
      </c>
      <c r="B8" s="1280" t="s">
        <v>714</v>
      </c>
      <c r="C8" s="675" t="s">
        <v>655</v>
      </c>
      <c r="D8" s="687">
        <v>14255137</v>
      </c>
      <c r="E8" s="688">
        <v>2627917</v>
      </c>
      <c r="F8" s="688">
        <v>1774403</v>
      </c>
      <c r="G8" s="689"/>
      <c r="H8" s="689"/>
      <c r="I8" s="688"/>
      <c r="J8" s="690"/>
      <c r="K8" s="690"/>
      <c r="L8" s="691"/>
      <c r="M8" s="1475">
        <f t="shared" si="0"/>
        <v>18657457</v>
      </c>
    </row>
    <row r="9" spans="1:13" ht="26" x14ac:dyDescent="0.3">
      <c r="A9" s="1284" t="s">
        <v>21</v>
      </c>
      <c r="B9" s="1280" t="s">
        <v>951</v>
      </c>
      <c r="C9" s="675" t="s">
        <v>952</v>
      </c>
      <c r="D9" s="687">
        <v>7227143</v>
      </c>
      <c r="E9" s="688">
        <v>1235309</v>
      </c>
      <c r="F9" s="688">
        <v>1282719</v>
      </c>
      <c r="G9" s="689"/>
      <c r="H9" s="689"/>
      <c r="I9" s="688"/>
      <c r="J9" s="690"/>
      <c r="K9" s="690"/>
      <c r="L9" s="691"/>
      <c r="M9" s="1475">
        <f t="shared" si="0"/>
        <v>9745171</v>
      </c>
    </row>
    <row r="10" spans="1:13" ht="33.75" customHeight="1" x14ac:dyDescent="0.3">
      <c r="A10" s="1284" t="s">
        <v>24</v>
      </c>
      <c r="B10" s="1280" t="s">
        <v>714</v>
      </c>
      <c r="C10" s="675" t="s">
        <v>952</v>
      </c>
      <c r="D10" s="687">
        <v>7227143</v>
      </c>
      <c r="E10" s="688">
        <v>1235309</v>
      </c>
      <c r="F10" s="688">
        <v>1282719</v>
      </c>
      <c r="G10" s="689"/>
      <c r="H10" s="689"/>
      <c r="I10" s="688"/>
      <c r="J10" s="690"/>
      <c r="K10" s="690"/>
      <c r="L10" s="691"/>
      <c r="M10" s="1475">
        <f t="shared" si="0"/>
        <v>9745171</v>
      </c>
    </row>
    <row r="11" spans="1:13" ht="31.5" customHeight="1" x14ac:dyDescent="0.3">
      <c r="A11" s="1284" t="s">
        <v>27</v>
      </c>
      <c r="B11" s="1280" t="s">
        <v>659</v>
      </c>
      <c r="C11" s="675" t="s">
        <v>657</v>
      </c>
      <c r="D11" s="687">
        <v>6609122</v>
      </c>
      <c r="E11" s="688">
        <v>1801389</v>
      </c>
      <c r="F11" s="688">
        <v>372883</v>
      </c>
      <c r="G11" s="689"/>
      <c r="H11" s="689"/>
      <c r="I11" s="688">
        <v>24999</v>
      </c>
      <c r="J11" s="690"/>
      <c r="K11" s="690"/>
      <c r="L11" s="691"/>
      <c r="M11" s="1475">
        <f t="shared" si="0"/>
        <v>8808393</v>
      </c>
    </row>
    <row r="12" spans="1:13" ht="42.75" customHeight="1" x14ac:dyDescent="0.3">
      <c r="A12" s="1284" t="s">
        <v>30</v>
      </c>
      <c r="B12" s="1280" t="s">
        <v>714</v>
      </c>
      <c r="C12" s="675" t="s">
        <v>657</v>
      </c>
      <c r="D12" s="687">
        <v>6609122</v>
      </c>
      <c r="E12" s="688">
        <v>1801389</v>
      </c>
      <c r="F12" s="688">
        <v>372883</v>
      </c>
      <c r="G12" s="689"/>
      <c r="H12" s="689"/>
      <c r="I12" s="688">
        <v>24999</v>
      </c>
      <c r="J12" s="690"/>
      <c r="K12" s="690"/>
      <c r="L12" s="691"/>
      <c r="M12" s="1475">
        <f t="shared" si="0"/>
        <v>8808393</v>
      </c>
    </row>
    <row r="13" spans="1:13" ht="42" customHeight="1" x14ac:dyDescent="0.3">
      <c r="A13" s="1284" t="s">
        <v>33</v>
      </c>
      <c r="B13" s="1280" t="s">
        <v>660</v>
      </c>
      <c r="C13" s="675" t="s">
        <v>658</v>
      </c>
      <c r="D13" s="687"/>
      <c r="E13" s="688"/>
      <c r="F13" s="688">
        <v>0</v>
      </c>
      <c r="G13" s="689">
        <v>6776655</v>
      </c>
      <c r="H13" s="689"/>
      <c r="I13" s="688"/>
      <c r="J13" s="690"/>
      <c r="K13" s="690"/>
      <c r="L13" s="680"/>
      <c r="M13" s="1475">
        <f t="shared" si="0"/>
        <v>6776655</v>
      </c>
    </row>
    <row r="14" spans="1:13" ht="45" customHeight="1" x14ac:dyDescent="0.3">
      <c r="A14" s="1443" t="s">
        <v>36</v>
      </c>
      <c r="B14" s="1444" t="s">
        <v>714</v>
      </c>
      <c r="C14" s="693" t="s">
        <v>658</v>
      </c>
      <c r="D14" s="694"/>
      <c r="E14" s="695"/>
      <c r="F14" s="695"/>
      <c r="G14" s="696">
        <v>6697835</v>
      </c>
      <c r="H14" s="696"/>
      <c r="I14" s="695"/>
      <c r="J14" s="697"/>
      <c r="K14" s="697"/>
      <c r="L14" s="1455"/>
      <c r="M14" s="1476">
        <f t="shared" si="0"/>
        <v>6697835</v>
      </c>
    </row>
    <row r="15" spans="1:13" s="47" customFormat="1" ht="41.25" customHeight="1" x14ac:dyDescent="0.35">
      <c r="A15" s="272" t="s">
        <v>38</v>
      </c>
      <c r="B15" s="1452" t="s">
        <v>1278</v>
      </c>
      <c r="C15" s="698"/>
      <c r="D15" s="699">
        <f>D5+D7+D9+D11+D13</f>
        <v>263714973</v>
      </c>
      <c r="E15" s="699">
        <f t="shared" ref="E15:L15" si="1">E5+E7+E9+E11+E13</f>
        <v>49144008</v>
      </c>
      <c r="F15" s="699">
        <f>F5+F7+F9+F11+F13</f>
        <v>73202975</v>
      </c>
      <c r="G15" s="699">
        <f t="shared" si="1"/>
        <v>6776655</v>
      </c>
      <c r="H15" s="699">
        <f t="shared" si="1"/>
        <v>0</v>
      </c>
      <c r="I15" s="699">
        <f t="shared" si="1"/>
        <v>6016607</v>
      </c>
      <c r="J15" s="699">
        <f t="shared" si="1"/>
        <v>0</v>
      </c>
      <c r="K15" s="699">
        <f t="shared" si="1"/>
        <v>0</v>
      </c>
      <c r="L15" s="1472">
        <f t="shared" si="1"/>
        <v>0</v>
      </c>
      <c r="M15" s="1477">
        <f t="shared" si="0"/>
        <v>398855218</v>
      </c>
    </row>
    <row r="16" spans="1:13" s="47" customFormat="1" ht="46.5" customHeight="1" x14ac:dyDescent="0.35">
      <c r="A16" s="272" t="s">
        <v>40</v>
      </c>
      <c r="B16" s="1473" t="s">
        <v>720</v>
      </c>
      <c r="C16" s="698"/>
      <c r="D16" s="699">
        <f>D6+D8+D10+D12+D14</f>
        <v>256463149</v>
      </c>
      <c r="E16" s="699">
        <f t="shared" ref="E16:L16" si="2">E6+E8+E10+E12+E14</f>
        <v>49009791</v>
      </c>
      <c r="F16" s="699">
        <f t="shared" si="2"/>
        <v>64955281</v>
      </c>
      <c r="G16" s="699">
        <f t="shared" si="2"/>
        <v>6697835</v>
      </c>
      <c r="H16" s="699">
        <f t="shared" si="2"/>
        <v>0</v>
      </c>
      <c r="I16" s="699">
        <f t="shared" si="2"/>
        <v>1829459</v>
      </c>
      <c r="J16" s="699">
        <f t="shared" si="2"/>
        <v>0</v>
      </c>
      <c r="K16" s="699">
        <f t="shared" si="2"/>
        <v>0</v>
      </c>
      <c r="L16" s="1472">
        <f t="shared" si="2"/>
        <v>0</v>
      </c>
      <c r="M16" s="1477">
        <f t="shared" si="0"/>
        <v>378955515</v>
      </c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70" orientation="landscape" r:id="rId1"/>
  <headerFooter>
    <oddHeader>&amp;R &amp;"Times New Roman CE,Félkövér dőlt"&amp;11 10.2.  melléklet a 182020.(VI.26.)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65"/>
  <sheetViews>
    <sheetView showWhiteSpace="0" view="pageLayout" zoomScale="86" zoomScaleNormal="100" zoomScaleSheetLayoutView="100" zoomScalePageLayoutView="86" workbookViewId="0">
      <selection sqref="A1:J1"/>
    </sheetView>
  </sheetViews>
  <sheetFormatPr defaultRowHeight="13" x14ac:dyDescent="0.3"/>
  <cols>
    <col min="1" max="1" width="6.796875" style="87" customWidth="1"/>
    <col min="2" max="2" width="66.796875" style="88" customWidth="1"/>
    <col min="3" max="3" width="8.19921875" style="88" customWidth="1"/>
    <col min="4" max="6" width="16.296875" style="481" customWidth="1"/>
    <col min="7" max="7" width="13.796875" style="216" customWidth="1"/>
    <col min="8" max="8" width="17.19921875" style="487" bestFit="1" customWidth="1"/>
    <col min="9" max="9" width="13.796875" style="216" customWidth="1"/>
    <col min="10" max="10" width="13.796875" style="303" customWidth="1"/>
    <col min="11" max="11" width="9.296875" style="67"/>
    <col min="12" max="12" width="10.5" style="67" bestFit="1" customWidth="1"/>
    <col min="13" max="256" width="9.296875" style="67"/>
    <col min="257" max="257" width="6.796875" style="67" customWidth="1"/>
    <col min="258" max="258" width="60.19921875" style="67" customWidth="1"/>
    <col min="259" max="259" width="8.19921875" style="67" customWidth="1"/>
    <col min="260" max="262" width="14.5" style="67" customWidth="1"/>
    <col min="263" max="512" width="9.296875" style="67"/>
    <col min="513" max="513" width="6.796875" style="67" customWidth="1"/>
    <col min="514" max="514" width="60.19921875" style="67" customWidth="1"/>
    <col min="515" max="515" width="8.19921875" style="67" customWidth="1"/>
    <col min="516" max="518" width="14.5" style="67" customWidth="1"/>
    <col min="519" max="768" width="9.296875" style="67"/>
    <col min="769" max="769" width="6.796875" style="67" customWidth="1"/>
    <col min="770" max="770" width="60.19921875" style="67" customWidth="1"/>
    <col min="771" max="771" width="8.19921875" style="67" customWidth="1"/>
    <col min="772" max="774" width="14.5" style="67" customWidth="1"/>
    <col min="775" max="1024" width="9.296875" style="67"/>
    <col min="1025" max="1025" width="6.796875" style="67" customWidth="1"/>
    <col min="1026" max="1026" width="60.19921875" style="67" customWidth="1"/>
    <col min="1027" max="1027" width="8.19921875" style="67" customWidth="1"/>
    <col min="1028" max="1030" width="14.5" style="67" customWidth="1"/>
    <col min="1031" max="1280" width="9.296875" style="67"/>
    <col min="1281" max="1281" width="6.796875" style="67" customWidth="1"/>
    <col min="1282" max="1282" width="60.19921875" style="67" customWidth="1"/>
    <col min="1283" max="1283" width="8.19921875" style="67" customWidth="1"/>
    <col min="1284" max="1286" width="14.5" style="67" customWidth="1"/>
    <col min="1287" max="1536" width="9.296875" style="67"/>
    <col min="1537" max="1537" width="6.796875" style="67" customWidth="1"/>
    <col min="1538" max="1538" width="60.19921875" style="67" customWidth="1"/>
    <col min="1539" max="1539" width="8.19921875" style="67" customWidth="1"/>
    <col min="1540" max="1542" width="14.5" style="67" customWidth="1"/>
    <col min="1543" max="1792" width="9.296875" style="67"/>
    <col min="1793" max="1793" width="6.796875" style="67" customWidth="1"/>
    <col min="1794" max="1794" width="60.19921875" style="67" customWidth="1"/>
    <col min="1795" max="1795" width="8.19921875" style="67" customWidth="1"/>
    <col min="1796" max="1798" width="14.5" style="67" customWidth="1"/>
    <col min="1799" max="2048" width="9.296875" style="67"/>
    <col min="2049" max="2049" width="6.796875" style="67" customWidth="1"/>
    <col min="2050" max="2050" width="60.19921875" style="67" customWidth="1"/>
    <col min="2051" max="2051" width="8.19921875" style="67" customWidth="1"/>
    <col min="2052" max="2054" width="14.5" style="67" customWidth="1"/>
    <col min="2055" max="2304" width="9.296875" style="67"/>
    <col min="2305" max="2305" width="6.796875" style="67" customWidth="1"/>
    <col min="2306" max="2306" width="60.19921875" style="67" customWidth="1"/>
    <col min="2307" max="2307" width="8.19921875" style="67" customWidth="1"/>
    <col min="2308" max="2310" width="14.5" style="67" customWidth="1"/>
    <col min="2311" max="2560" width="9.296875" style="67"/>
    <col min="2561" max="2561" width="6.796875" style="67" customWidth="1"/>
    <col min="2562" max="2562" width="60.19921875" style="67" customWidth="1"/>
    <col min="2563" max="2563" width="8.19921875" style="67" customWidth="1"/>
    <col min="2564" max="2566" width="14.5" style="67" customWidth="1"/>
    <col min="2567" max="2816" width="9.296875" style="67"/>
    <col min="2817" max="2817" width="6.796875" style="67" customWidth="1"/>
    <col min="2818" max="2818" width="60.19921875" style="67" customWidth="1"/>
    <col min="2819" max="2819" width="8.19921875" style="67" customWidth="1"/>
    <col min="2820" max="2822" width="14.5" style="67" customWidth="1"/>
    <col min="2823" max="3072" width="9.296875" style="67"/>
    <col min="3073" max="3073" width="6.796875" style="67" customWidth="1"/>
    <col min="3074" max="3074" width="60.19921875" style="67" customWidth="1"/>
    <col min="3075" max="3075" width="8.19921875" style="67" customWidth="1"/>
    <col min="3076" max="3078" width="14.5" style="67" customWidth="1"/>
    <col min="3079" max="3328" width="9.296875" style="67"/>
    <col min="3329" max="3329" width="6.796875" style="67" customWidth="1"/>
    <col min="3330" max="3330" width="60.19921875" style="67" customWidth="1"/>
    <col min="3331" max="3331" width="8.19921875" style="67" customWidth="1"/>
    <col min="3332" max="3334" width="14.5" style="67" customWidth="1"/>
    <col min="3335" max="3584" width="9.296875" style="67"/>
    <col min="3585" max="3585" width="6.796875" style="67" customWidth="1"/>
    <col min="3586" max="3586" width="60.19921875" style="67" customWidth="1"/>
    <col min="3587" max="3587" width="8.19921875" style="67" customWidth="1"/>
    <col min="3588" max="3590" width="14.5" style="67" customWidth="1"/>
    <col min="3591" max="3840" width="9.296875" style="67"/>
    <col min="3841" max="3841" width="6.796875" style="67" customWidth="1"/>
    <col min="3842" max="3842" width="60.19921875" style="67" customWidth="1"/>
    <col min="3843" max="3843" width="8.19921875" style="67" customWidth="1"/>
    <col min="3844" max="3846" width="14.5" style="67" customWidth="1"/>
    <col min="3847" max="4096" width="9.296875" style="67"/>
    <col min="4097" max="4097" width="6.796875" style="67" customWidth="1"/>
    <col min="4098" max="4098" width="60.19921875" style="67" customWidth="1"/>
    <col min="4099" max="4099" width="8.19921875" style="67" customWidth="1"/>
    <col min="4100" max="4102" width="14.5" style="67" customWidth="1"/>
    <col min="4103" max="4352" width="9.296875" style="67"/>
    <col min="4353" max="4353" width="6.796875" style="67" customWidth="1"/>
    <col min="4354" max="4354" width="60.19921875" style="67" customWidth="1"/>
    <col min="4355" max="4355" width="8.19921875" style="67" customWidth="1"/>
    <col min="4356" max="4358" width="14.5" style="67" customWidth="1"/>
    <col min="4359" max="4608" width="9.296875" style="67"/>
    <col min="4609" max="4609" width="6.796875" style="67" customWidth="1"/>
    <col min="4610" max="4610" width="60.19921875" style="67" customWidth="1"/>
    <col min="4611" max="4611" width="8.19921875" style="67" customWidth="1"/>
    <col min="4612" max="4614" width="14.5" style="67" customWidth="1"/>
    <col min="4615" max="4864" width="9.296875" style="67"/>
    <col min="4865" max="4865" width="6.796875" style="67" customWidth="1"/>
    <col min="4866" max="4866" width="60.19921875" style="67" customWidth="1"/>
    <col min="4867" max="4867" width="8.19921875" style="67" customWidth="1"/>
    <col min="4868" max="4870" width="14.5" style="67" customWidth="1"/>
    <col min="4871" max="5120" width="9.296875" style="67"/>
    <col min="5121" max="5121" width="6.796875" style="67" customWidth="1"/>
    <col min="5122" max="5122" width="60.19921875" style="67" customWidth="1"/>
    <col min="5123" max="5123" width="8.19921875" style="67" customWidth="1"/>
    <col min="5124" max="5126" width="14.5" style="67" customWidth="1"/>
    <col min="5127" max="5376" width="9.296875" style="67"/>
    <col min="5377" max="5377" width="6.796875" style="67" customWidth="1"/>
    <col min="5378" max="5378" width="60.19921875" style="67" customWidth="1"/>
    <col min="5379" max="5379" width="8.19921875" style="67" customWidth="1"/>
    <col min="5380" max="5382" width="14.5" style="67" customWidth="1"/>
    <col min="5383" max="5632" width="9.296875" style="67"/>
    <col min="5633" max="5633" width="6.796875" style="67" customWidth="1"/>
    <col min="5634" max="5634" width="60.19921875" style="67" customWidth="1"/>
    <col min="5635" max="5635" width="8.19921875" style="67" customWidth="1"/>
    <col min="5636" max="5638" width="14.5" style="67" customWidth="1"/>
    <col min="5639" max="5888" width="9.296875" style="67"/>
    <col min="5889" max="5889" width="6.796875" style="67" customWidth="1"/>
    <col min="5890" max="5890" width="60.19921875" style="67" customWidth="1"/>
    <col min="5891" max="5891" width="8.19921875" style="67" customWidth="1"/>
    <col min="5892" max="5894" width="14.5" style="67" customWidth="1"/>
    <col min="5895" max="6144" width="9.296875" style="67"/>
    <col min="6145" max="6145" width="6.796875" style="67" customWidth="1"/>
    <col min="6146" max="6146" width="60.19921875" style="67" customWidth="1"/>
    <col min="6147" max="6147" width="8.19921875" style="67" customWidth="1"/>
    <col min="6148" max="6150" width="14.5" style="67" customWidth="1"/>
    <col min="6151" max="6400" width="9.296875" style="67"/>
    <col min="6401" max="6401" width="6.796875" style="67" customWidth="1"/>
    <col min="6402" max="6402" width="60.19921875" style="67" customWidth="1"/>
    <col min="6403" max="6403" width="8.19921875" style="67" customWidth="1"/>
    <col min="6404" max="6406" width="14.5" style="67" customWidth="1"/>
    <col min="6407" max="6656" width="9.296875" style="67"/>
    <col min="6657" max="6657" width="6.796875" style="67" customWidth="1"/>
    <col min="6658" max="6658" width="60.19921875" style="67" customWidth="1"/>
    <col min="6659" max="6659" width="8.19921875" style="67" customWidth="1"/>
    <col min="6660" max="6662" width="14.5" style="67" customWidth="1"/>
    <col min="6663" max="6912" width="9.296875" style="67"/>
    <col min="6913" max="6913" width="6.796875" style="67" customWidth="1"/>
    <col min="6914" max="6914" width="60.19921875" style="67" customWidth="1"/>
    <col min="6915" max="6915" width="8.19921875" style="67" customWidth="1"/>
    <col min="6916" max="6918" width="14.5" style="67" customWidth="1"/>
    <col min="6919" max="7168" width="9.296875" style="67"/>
    <col min="7169" max="7169" width="6.796875" style="67" customWidth="1"/>
    <col min="7170" max="7170" width="60.19921875" style="67" customWidth="1"/>
    <col min="7171" max="7171" width="8.19921875" style="67" customWidth="1"/>
    <col min="7172" max="7174" width="14.5" style="67" customWidth="1"/>
    <col min="7175" max="7424" width="9.296875" style="67"/>
    <col min="7425" max="7425" width="6.796875" style="67" customWidth="1"/>
    <col min="7426" max="7426" width="60.19921875" style="67" customWidth="1"/>
    <col min="7427" max="7427" width="8.19921875" style="67" customWidth="1"/>
    <col min="7428" max="7430" width="14.5" style="67" customWidth="1"/>
    <col min="7431" max="7680" width="9.296875" style="67"/>
    <col min="7681" max="7681" width="6.796875" style="67" customWidth="1"/>
    <col min="7682" max="7682" width="60.19921875" style="67" customWidth="1"/>
    <col min="7683" max="7683" width="8.19921875" style="67" customWidth="1"/>
    <col min="7684" max="7686" width="14.5" style="67" customWidth="1"/>
    <col min="7687" max="7936" width="9.296875" style="67"/>
    <col min="7937" max="7937" width="6.796875" style="67" customWidth="1"/>
    <col min="7938" max="7938" width="60.19921875" style="67" customWidth="1"/>
    <col min="7939" max="7939" width="8.19921875" style="67" customWidth="1"/>
    <col min="7940" max="7942" width="14.5" style="67" customWidth="1"/>
    <col min="7943" max="8192" width="9.296875" style="67"/>
    <col min="8193" max="8193" width="6.796875" style="67" customWidth="1"/>
    <col min="8194" max="8194" width="60.19921875" style="67" customWidth="1"/>
    <col min="8195" max="8195" width="8.19921875" style="67" customWidth="1"/>
    <col min="8196" max="8198" width="14.5" style="67" customWidth="1"/>
    <col min="8199" max="8448" width="9.296875" style="67"/>
    <col min="8449" max="8449" width="6.796875" style="67" customWidth="1"/>
    <col min="8450" max="8450" width="60.19921875" style="67" customWidth="1"/>
    <col min="8451" max="8451" width="8.19921875" style="67" customWidth="1"/>
    <col min="8452" max="8454" width="14.5" style="67" customWidth="1"/>
    <col min="8455" max="8704" width="9.296875" style="67"/>
    <col min="8705" max="8705" width="6.796875" style="67" customWidth="1"/>
    <col min="8706" max="8706" width="60.19921875" style="67" customWidth="1"/>
    <col min="8707" max="8707" width="8.19921875" style="67" customWidth="1"/>
    <col min="8708" max="8710" width="14.5" style="67" customWidth="1"/>
    <col min="8711" max="8960" width="9.296875" style="67"/>
    <col min="8961" max="8961" width="6.796875" style="67" customWidth="1"/>
    <col min="8962" max="8962" width="60.19921875" style="67" customWidth="1"/>
    <col min="8963" max="8963" width="8.19921875" style="67" customWidth="1"/>
    <col min="8964" max="8966" width="14.5" style="67" customWidth="1"/>
    <col min="8967" max="9216" width="9.296875" style="67"/>
    <col min="9217" max="9217" width="6.796875" style="67" customWidth="1"/>
    <col min="9218" max="9218" width="60.19921875" style="67" customWidth="1"/>
    <col min="9219" max="9219" width="8.19921875" style="67" customWidth="1"/>
    <col min="9220" max="9222" width="14.5" style="67" customWidth="1"/>
    <col min="9223" max="9472" width="9.296875" style="67"/>
    <col min="9473" max="9473" width="6.796875" style="67" customWidth="1"/>
    <col min="9474" max="9474" width="60.19921875" style="67" customWidth="1"/>
    <col min="9475" max="9475" width="8.19921875" style="67" customWidth="1"/>
    <col min="9476" max="9478" width="14.5" style="67" customWidth="1"/>
    <col min="9479" max="9728" width="9.296875" style="67"/>
    <col min="9729" max="9729" width="6.796875" style="67" customWidth="1"/>
    <col min="9730" max="9730" width="60.19921875" style="67" customWidth="1"/>
    <col min="9731" max="9731" width="8.19921875" style="67" customWidth="1"/>
    <col min="9732" max="9734" width="14.5" style="67" customWidth="1"/>
    <col min="9735" max="9984" width="9.296875" style="67"/>
    <col min="9985" max="9985" width="6.796875" style="67" customWidth="1"/>
    <col min="9986" max="9986" width="60.19921875" style="67" customWidth="1"/>
    <col min="9987" max="9987" width="8.19921875" style="67" customWidth="1"/>
    <col min="9988" max="9990" width="14.5" style="67" customWidth="1"/>
    <col min="9991" max="10240" width="9.296875" style="67"/>
    <col min="10241" max="10241" width="6.796875" style="67" customWidth="1"/>
    <col min="10242" max="10242" width="60.19921875" style="67" customWidth="1"/>
    <col min="10243" max="10243" width="8.19921875" style="67" customWidth="1"/>
    <col min="10244" max="10246" width="14.5" style="67" customWidth="1"/>
    <col min="10247" max="10496" width="9.296875" style="67"/>
    <col min="10497" max="10497" width="6.796875" style="67" customWidth="1"/>
    <col min="10498" max="10498" width="60.19921875" style="67" customWidth="1"/>
    <col min="10499" max="10499" width="8.19921875" style="67" customWidth="1"/>
    <col min="10500" max="10502" width="14.5" style="67" customWidth="1"/>
    <col min="10503" max="10752" width="9.296875" style="67"/>
    <col min="10753" max="10753" width="6.796875" style="67" customWidth="1"/>
    <col min="10754" max="10754" width="60.19921875" style="67" customWidth="1"/>
    <col min="10755" max="10755" width="8.19921875" style="67" customWidth="1"/>
    <col min="10756" max="10758" width="14.5" style="67" customWidth="1"/>
    <col min="10759" max="11008" width="9.296875" style="67"/>
    <col min="11009" max="11009" width="6.796875" style="67" customWidth="1"/>
    <col min="11010" max="11010" width="60.19921875" style="67" customWidth="1"/>
    <col min="11011" max="11011" width="8.19921875" style="67" customWidth="1"/>
    <col min="11012" max="11014" width="14.5" style="67" customWidth="1"/>
    <col min="11015" max="11264" width="9.296875" style="67"/>
    <col min="11265" max="11265" width="6.796875" style="67" customWidth="1"/>
    <col min="11266" max="11266" width="60.19921875" style="67" customWidth="1"/>
    <col min="11267" max="11267" width="8.19921875" style="67" customWidth="1"/>
    <col min="11268" max="11270" width="14.5" style="67" customWidth="1"/>
    <col min="11271" max="11520" width="9.296875" style="67"/>
    <col min="11521" max="11521" width="6.796875" style="67" customWidth="1"/>
    <col min="11522" max="11522" width="60.19921875" style="67" customWidth="1"/>
    <col min="11523" max="11523" width="8.19921875" style="67" customWidth="1"/>
    <col min="11524" max="11526" width="14.5" style="67" customWidth="1"/>
    <col min="11527" max="11776" width="9.296875" style="67"/>
    <col min="11777" max="11777" width="6.796875" style="67" customWidth="1"/>
    <col min="11778" max="11778" width="60.19921875" style="67" customWidth="1"/>
    <col min="11779" max="11779" width="8.19921875" style="67" customWidth="1"/>
    <col min="11780" max="11782" width="14.5" style="67" customWidth="1"/>
    <col min="11783" max="12032" width="9.296875" style="67"/>
    <col min="12033" max="12033" width="6.796875" style="67" customWidth="1"/>
    <col min="12034" max="12034" width="60.19921875" style="67" customWidth="1"/>
    <col min="12035" max="12035" width="8.19921875" style="67" customWidth="1"/>
    <col min="12036" max="12038" width="14.5" style="67" customWidth="1"/>
    <col min="12039" max="12288" width="9.296875" style="67"/>
    <col min="12289" max="12289" width="6.796875" style="67" customWidth="1"/>
    <col min="12290" max="12290" width="60.19921875" style="67" customWidth="1"/>
    <col min="12291" max="12291" width="8.19921875" style="67" customWidth="1"/>
    <col min="12292" max="12294" width="14.5" style="67" customWidth="1"/>
    <col min="12295" max="12544" width="9.296875" style="67"/>
    <col min="12545" max="12545" width="6.796875" style="67" customWidth="1"/>
    <col min="12546" max="12546" width="60.19921875" style="67" customWidth="1"/>
    <col min="12547" max="12547" width="8.19921875" style="67" customWidth="1"/>
    <col min="12548" max="12550" width="14.5" style="67" customWidth="1"/>
    <col min="12551" max="12800" width="9.296875" style="67"/>
    <col min="12801" max="12801" width="6.796875" style="67" customWidth="1"/>
    <col min="12802" max="12802" width="60.19921875" style="67" customWidth="1"/>
    <col min="12803" max="12803" width="8.19921875" style="67" customWidth="1"/>
    <col min="12804" max="12806" width="14.5" style="67" customWidth="1"/>
    <col min="12807" max="13056" width="9.296875" style="67"/>
    <col min="13057" max="13057" width="6.796875" style="67" customWidth="1"/>
    <col min="13058" max="13058" width="60.19921875" style="67" customWidth="1"/>
    <col min="13059" max="13059" width="8.19921875" style="67" customWidth="1"/>
    <col min="13060" max="13062" width="14.5" style="67" customWidth="1"/>
    <col min="13063" max="13312" width="9.296875" style="67"/>
    <col min="13313" max="13313" width="6.796875" style="67" customWidth="1"/>
    <col min="13314" max="13314" width="60.19921875" style="67" customWidth="1"/>
    <col min="13315" max="13315" width="8.19921875" style="67" customWidth="1"/>
    <col min="13316" max="13318" width="14.5" style="67" customWidth="1"/>
    <col min="13319" max="13568" width="9.296875" style="67"/>
    <col min="13569" max="13569" width="6.796875" style="67" customWidth="1"/>
    <col min="13570" max="13570" width="60.19921875" style="67" customWidth="1"/>
    <col min="13571" max="13571" width="8.19921875" style="67" customWidth="1"/>
    <col min="13572" max="13574" width="14.5" style="67" customWidth="1"/>
    <col min="13575" max="13824" width="9.296875" style="67"/>
    <col min="13825" max="13825" width="6.796875" style="67" customWidth="1"/>
    <col min="13826" max="13826" width="60.19921875" style="67" customWidth="1"/>
    <col min="13827" max="13827" width="8.19921875" style="67" customWidth="1"/>
    <col min="13828" max="13830" width="14.5" style="67" customWidth="1"/>
    <col min="13831" max="14080" width="9.296875" style="67"/>
    <col min="14081" max="14081" width="6.796875" style="67" customWidth="1"/>
    <col min="14082" max="14082" width="60.19921875" style="67" customWidth="1"/>
    <col min="14083" max="14083" width="8.19921875" style="67" customWidth="1"/>
    <col min="14084" max="14086" width="14.5" style="67" customWidth="1"/>
    <col min="14087" max="14336" width="9.296875" style="67"/>
    <col min="14337" max="14337" width="6.796875" style="67" customWidth="1"/>
    <col min="14338" max="14338" width="60.19921875" style="67" customWidth="1"/>
    <col min="14339" max="14339" width="8.19921875" style="67" customWidth="1"/>
    <col min="14340" max="14342" width="14.5" style="67" customWidth="1"/>
    <col min="14343" max="14592" width="9.296875" style="67"/>
    <col min="14593" max="14593" width="6.796875" style="67" customWidth="1"/>
    <col min="14594" max="14594" width="60.19921875" style="67" customWidth="1"/>
    <col min="14595" max="14595" width="8.19921875" style="67" customWidth="1"/>
    <col min="14596" max="14598" width="14.5" style="67" customWidth="1"/>
    <col min="14599" max="14848" width="9.296875" style="67"/>
    <col min="14849" max="14849" width="6.796875" style="67" customWidth="1"/>
    <col min="14850" max="14850" width="60.19921875" style="67" customWidth="1"/>
    <col min="14851" max="14851" width="8.19921875" style="67" customWidth="1"/>
    <col min="14852" max="14854" width="14.5" style="67" customWidth="1"/>
    <col min="14855" max="15104" width="9.296875" style="67"/>
    <col min="15105" max="15105" width="6.796875" style="67" customWidth="1"/>
    <col min="15106" max="15106" width="60.19921875" style="67" customWidth="1"/>
    <col min="15107" max="15107" width="8.19921875" style="67" customWidth="1"/>
    <col min="15108" max="15110" width="14.5" style="67" customWidth="1"/>
    <col min="15111" max="15360" width="9.296875" style="67"/>
    <col min="15361" max="15361" width="6.796875" style="67" customWidth="1"/>
    <col min="15362" max="15362" width="60.19921875" style="67" customWidth="1"/>
    <col min="15363" max="15363" width="8.19921875" style="67" customWidth="1"/>
    <col min="15364" max="15366" width="14.5" style="67" customWidth="1"/>
    <col min="15367" max="15616" width="9.296875" style="67"/>
    <col min="15617" max="15617" width="6.796875" style="67" customWidth="1"/>
    <col min="15618" max="15618" width="60.19921875" style="67" customWidth="1"/>
    <col min="15619" max="15619" width="8.19921875" style="67" customWidth="1"/>
    <col min="15620" max="15622" width="14.5" style="67" customWidth="1"/>
    <col min="15623" max="15872" width="9.296875" style="67"/>
    <col min="15873" max="15873" width="6.796875" style="67" customWidth="1"/>
    <col min="15874" max="15874" width="60.19921875" style="67" customWidth="1"/>
    <col min="15875" max="15875" width="8.19921875" style="67" customWidth="1"/>
    <col min="15876" max="15878" width="14.5" style="67" customWidth="1"/>
    <col min="15879" max="16128" width="9.296875" style="67"/>
    <col min="16129" max="16129" width="6.796875" style="67" customWidth="1"/>
    <col min="16130" max="16130" width="60.19921875" style="67" customWidth="1"/>
    <col min="16131" max="16131" width="8.19921875" style="67" customWidth="1"/>
    <col min="16132" max="16134" width="14.5" style="67" customWidth="1"/>
    <col min="16135" max="16384" width="9.296875" style="67"/>
  </cols>
  <sheetData>
    <row r="1" spans="1:10" s="62" customFormat="1" ht="40.5" customHeight="1" x14ac:dyDescent="0.3">
      <c r="A1" s="1855" t="s">
        <v>1259</v>
      </c>
      <c r="B1" s="1855"/>
      <c r="C1" s="1855"/>
      <c r="D1" s="1855"/>
      <c r="E1" s="1855"/>
      <c r="F1" s="1855"/>
      <c r="G1" s="1855"/>
      <c r="H1" s="1855"/>
      <c r="I1" s="1855"/>
      <c r="J1" s="1855"/>
    </row>
    <row r="2" spans="1:10" s="65" customFormat="1" ht="16" customHeight="1" x14ac:dyDescent="0.3">
      <c r="A2" s="63"/>
      <c r="B2" s="63"/>
      <c r="C2" s="64"/>
      <c r="D2" s="478"/>
      <c r="E2" s="478"/>
      <c r="F2" s="478"/>
      <c r="G2" s="213"/>
      <c r="H2" s="482"/>
      <c r="I2" s="213"/>
      <c r="J2" s="305" t="s">
        <v>1</v>
      </c>
    </row>
    <row r="3" spans="1:10" ht="38.25" customHeight="1" x14ac:dyDescent="0.3">
      <c r="A3" s="66" t="s">
        <v>394</v>
      </c>
      <c r="B3" s="66" t="s">
        <v>445</v>
      </c>
      <c r="C3" s="339" t="s">
        <v>446</v>
      </c>
      <c r="D3" s="402" t="s">
        <v>447</v>
      </c>
      <c r="E3" s="402" t="s">
        <v>448</v>
      </c>
      <c r="F3" s="879" t="s">
        <v>1227</v>
      </c>
      <c r="G3" s="301" t="s">
        <v>774</v>
      </c>
      <c r="H3" s="483" t="s">
        <v>695</v>
      </c>
      <c r="I3" s="301" t="s">
        <v>714</v>
      </c>
      <c r="J3" s="302" t="s">
        <v>715</v>
      </c>
    </row>
    <row r="4" spans="1:10" s="291" customFormat="1" ht="13" customHeight="1" x14ac:dyDescent="0.3">
      <c r="A4" s="66" t="s">
        <v>5</v>
      </c>
      <c r="B4" s="66" t="s">
        <v>6</v>
      </c>
      <c r="C4" s="66" t="s">
        <v>7</v>
      </c>
      <c r="D4" s="66" t="s">
        <v>8</v>
      </c>
      <c r="E4" s="66" t="s">
        <v>267</v>
      </c>
      <c r="F4" s="66" t="s">
        <v>449</v>
      </c>
      <c r="G4" s="334" t="s">
        <v>693</v>
      </c>
      <c r="H4" s="483" t="s">
        <v>696</v>
      </c>
      <c r="I4" s="659" t="s">
        <v>697</v>
      </c>
      <c r="J4" s="660" t="s">
        <v>716</v>
      </c>
    </row>
    <row r="5" spans="1:10" s="68" customFormat="1" ht="16" customHeight="1" x14ac:dyDescent="0.3">
      <c r="A5" s="1848" t="s">
        <v>264</v>
      </c>
      <c r="B5" s="1849"/>
      <c r="C5" s="1849"/>
      <c r="D5" s="1849"/>
      <c r="E5" s="1849"/>
      <c r="F5" s="1849"/>
      <c r="G5" s="1849"/>
      <c r="H5" s="1849"/>
      <c r="I5" s="1849"/>
      <c r="J5" s="1850"/>
    </row>
    <row r="6" spans="1:10" s="68" customFormat="1" ht="25.5" customHeight="1" x14ac:dyDescent="0.3">
      <c r="A6" s="1356" t="s">
        <v>9</v>
      </c>
      <c r="B6" s="1342" t="s">
        <v>450</v>
      </c>
      <c r="C6" s="1286" t="s">
        <v>451</v>
      </c>
      <c r="D6" s="1478"/>
      <c r="E6" s="1478"/>
      <c r="F6" s="1478">
        <f>SUM(D6:E6)</f>
        <v>0</v>
      </c>
      <c r="G6" s="1479"/>
      <c r="H6" s="1480"/>
      <c r="I6" s="1479"/>
      <c r="J6" s="1291"/>
    </row>
    <row r="7" spans="1:10" s="68" customFormat="1" ht="30" customHeight="1" x14ac:dyDescent="0.3">
      <c r="A7" s="1357" t="s">
        <v>12</v>
      </c>
      <c r="B7" s="1343" t="s">
        <v>452</v>
      </c>
      <c r="C7" s="1292" t="s">
        <v>453</v>
      </c>
      <c r="D7" s="1481"/>
      <c r="E7" s="1481"/>
      <c r="F7" s="1481">
        <f>SUM(D7:E7)</f>
        <v>0</v>
      </c>
      <c r="G7" s="1296"/>
      <c r="H7" s="1482"/>
      <c r="I7" s="1296"/>
      <c r="J7" s="1297"/>
    </row>
    <row r="8" spans="1:10" s="68" customFormat="1" ht="25.5" customHeight="1" x14ac:dyDescent="0.3">
      <c r="A8" s="1357" t="s">
        <v>15</v>
      </c>
      <c r="B8" s="1343" t="s">
        <v>454</v>
      </c>
      <c r="C8" s="1292" t="s">
        <v>455</v>
      </c>
      <c r="D8" s="1481"/>
      <c r="E8" s="1481"/>
      <c r="F8" s="1481"/>
      <c r="G8" s="1296">
        <f>H8-F8</f>
        <v>1766307</v>
      </c>
      <c r="H8" s="1482">
        <v>1766307</v>
      </c>
      <c r="I8" s="1296">
        <v>1766307</v>
      </c>
      <c r="J8" s="1297">
        <f>H8/I8</f>
        <v>1</v>
      </c>
    </row>
    <row r="9" spans="1:10" s="68" customFormat="1" ht="25.5" customHeight="1" x14ac:dyDescent="0.3">
      <c r="A9" s="1358" t="s">
        <v>18</v>
      </c>
      <c r="B9" s="1344" t="s">
        <v>456</v>
      </c>
      <c r="C9" s="1314" t="s">
        <v>457</v>
      </c>
      <c r="D9" s="1488"/>
      <c r="E9" s="1488"/>
      <c r="F9" s="1488">
        <f t="shared" ref="F9:F14" si="0">SUM(D9:E9)</f>
        <v>0</v>
      </c>
      <c r="G9" s="1333"/>
      <c r="H9" s="1489"/>
      <c r="I9" s="1333"/>
      <c r="J9" s="1490" t="s">
        <v>698</v>
      </c>
    </row>
    <row r="10" spans="1:10" s="68" customFormat="1" ht="27.75" customHeight="1" x14ac:dyDescent="0.3">
      <c r="A10" s="275" t="s">
        <v>21</v>
      </c>
      <c r="B10" s="1345" t="s">
        <v>458</v>
      </c>
      <c r="C10" s="1326" t="s">
        <v>35</v>
      </c>
      <c r="D10" s="1494">
        <f>SUM(D6:D9)</f>
        <v>0</v>
      </c>
      <c r="E10" s="1494">
        <f>SUM(E6:E9)</f>
        <v>0</v>
      </c>
      <c r="F10" s="1494">
        <f t="shared" si="0"/>
        <v>0</v>
      </c>
      <c r="G10" s="1495">
        <f>SUM(G8:G9)</f>
        <v>1766307</v>
      </c>
      <c r="H10" s="1494">
        <f>SUM(H6:H9)</f>
        <v>1766307</v>
      </c>
      <c r="I10" s="1495">
        <f>SUM(I8:I9)</f>
        <v>1766307</v>
      </c>
      <c r="J10" s="1329">
        <f>I10/H10</f>
        <v>1</v>
      </c>
    </row>
    <row r="11" spans="1:10" s="68" customFormat="1" ht="24.75" customHeight="1" x14ac:dyDescent="0.3">
      <c r="A11" s="1359" t="s">
        <v>24</v>
      </c>
      <c r="B11" s="1346" t="s">
        <v>459</v>
      </c>
      <c r="C11" s="1320" t="s">
        <v>460</v>
      </c>
      <c r="D11" s="1491"/>
      <c r="E11" s="1491"/>
      <c r="F11" s="1491">
        <f t="shared" si="0"/>
        <v>0</v>
      </c>
      <c r="G11" s="1492"/>
      <c r="H11" s="1493"/>
      <c r="I11" s="1492"/>
      <c r="J11" s="1325"/>
    </row>
    <row r="12" spans="1:10" s="68" customFormat="1" ht="30" customHeight="1" x14ac:dyDescent="0.3">
      <c r="A12" s="1357" t="s">
        <v>27</v>
      </c>
      <c r="B12" s="1343" t="s">
        <v>461</v>
      </c>
      <c r="C12" s="1292" t="s">
        <v>462</v>
      </c>
      <c r="D12" s="1481"/>
      <c r="E12" s="1481"/>
      <c r="F12" s="1481">
        <f t="shared" si="0"/>
        <v>0</v>
      </c>
      <c r="G12" s="1296"/>
      <c r="H12" s="1482"/>
      <c r="I12" s="1296"/>
      <c r="J12" s="1297"/>
    </row>
    <row r="13" spans="1:10" s="68" customFormat="1" ht="30" customHeight="1" x14ac:dyDescent="0.3">
      <c r="A13" s="1357" t="s">
        <v>30</v>
      </c>
      <c r="B13" s="1343" t="s">
        <v>463</v>
      </c>
      <c r="C13" s="1292" t="s">
        <v>464</v>
      </c>
      <c r="D13" s="1481"/>
      <c r="E13" s="1481"/>
      <c r="F13" s="1481">
        <f t="shared" si="0"/>
        <v>0</v>
      </c>
      <c r="G13" s="1296"/>
      <c r="H13" s="1482"/>
      <c r="I13" s="1296"/>
      <c r="J13" s="1297"/>
    </row>
    <row r="14" spans="1:10" s="68" customFormat="1" ht="30" customHeight="1" x14ac:dyDescent="0.3">
      <c r="A14" s="1358" t="s">
        <v>33</v>
      </c>
      <c r="B14" s="1344" t="s">
        <v>465</v>
      </c>
      <c r="C14" s="1314" t="s">
        <v>466</v>
      </c>
      <c r="D14" s="1488"/>
      <c r="E14" s="1488"/>
      <c r="F14" s="1488">
        <f t="shared" si="0"/>
        <v>0</v>
      </c>
      <c r="G14" s="1318"/>
      <c r="H14" s="1489"/>
      <c r="I14" s="1318"/>
      <c r="J14" s="1319"/>
    </row>
    <row r="15" spans="1:10" s="68" customFormat="1" ht="21.75" customHeight="1" x14ac:dyDescent="0.3">
      <c r="A15" s="275" t="s">
        <v>36</v>
      </c>
      <c r="B15" s="1347" t="s">
        <v>428</v>
      </c>
      <c r="C15" s="1340" t="s">
        <v>58</v>
      </c>
      <c r="D15" s="1327">
        <f t="shared" ref="D15:J15" si="1">SUM(D11:D14)</f>
        <v>0</v>
      </c>
      <c r="E15" s="1327">
        <f t="shared" si="1"/>
        <v>0</v>
      </c>
      <c r="F15" s="1327">
        <f t="shared" si="1"/>
        <v>0</v>
      </c>
      <c r="G15" s="1327">
        <f t="shared" si="1"/>
        <v>0</v>
      </c>
      <c r="H15" s="1327">
        <f t="shared" si="1"/>
        <v>0</v>
      </c>
      <c r="I15" s="1327">
        <f t="shared" si="1"/>
        <v>0</v>
      </c>
      <c r="J15" s="1497">
        <f t="shared" si="1"/>
        <v>0</v>
      </c>
    </row>
    <row r="16" spans="1:10" s="69" customFormat="1" ht="16.5" customHeight="1" x14ac:dyDescent="0.3">
      <c r="A16" s="1359" t="s">
        <v>38</v>
      </c>
      <c r="B16" s="1348" t="s">
        <v>110</v>
      </c>
      <c r="C16" s="1334" t="s">
        <v>111</v>
      </c>
      <c r="D16" s="1335"/>
      <c r="E16" s="1335"/>
      <c r="F16" s="1335">
        <f>SUM(D16:E16)</f>
        <v>0</v>
      </c>
      <c r="G16" s="1338"/>
      <c r="H16" s="1496"/>
      <c r="I16" s="1338"/>
      <c r="J16" s="1325"/>
    </row>
    <row r="17" spans="1:10" s="69" customFormat="1" ht="16.5" customHeight="1" x14ac:dyDescent="0.3">
      <c r="A17" s="1357" t="s">
        <v>40</v>
      </c>
      <c r="B17" s="1349" t="s">
        <v>113</v>
      </c>
      <c r="C17" s="1303" t="s">
        <v>114</v>
      </c>
      <c r="D17" s="1304">
        <v>800000</v>
      </c>
      <c r="E17" s="1304"/>
      <c r="F17" s="1304">
        <f>SUM(D17:E17)</f>
        <v>800000</v>
      </c>
      <c r="G17" s="1306">
        <v>142765</v>
      </c>
      <c r="H17" s="1483">
        <v>942765</v>
      </c>
      <c r="I17" s="1306">
        <v>942765</v>
      </c>
      <c r="J17" s="1297">
        <f>I17/H17</f>
        <v>1</v>
      </c>
    </row>
    <row r="18" spans="1:10" s="69" customFormat="1" ht="16.5" customHeight="1" x14ac:dyDescent="0.3">
      <c r="A18" s="1357" t="s">
        <v>42</v>
      </c>
      <c r="B18" s="1349" t="s">
        <v>467</v>
      </c>
      <c r="C18" s="1303" t="s">
        <v>117</v>
      </c>
      <c r="D18" s="1304">
        <f>SUM(D19:D20)</f>
        <v>0</v>
      </c>
      <c r="E18" s="1304">
        <f>SUM(E19:E20)</f>
        <v>0</v>
      </c>
      <c r="F18" s="1304">
        <f>SUM(F19:F20)</f>
        <v>0</v>
      </c>
      <c r="G18" s="1306"/>
      <c r="H18" s="1483"/>
      <c r="I18" s="1306"/>
      <c r="J18" s="1297"/>
    </row>
    <row r="19" spans="1:10" s="69" customFormat="1" ht="16.5" customHeight="1" x14ac:dyDescent="0.3">
      <c r="A19" s="1357" t="s">
        <v>44</v>
      </c>
      <c r="B19" s="1350" t="s">
        <v>468</v>
      </c>
      <c r="C19" s="1309" t="s">
        <v>469</v>
      </c>
      <c r="D19" s="1310"/>
      <c r="E19" s="1310"/>
      <c r="F19" s="1310">
        <f>SUM(D19:E19)</f>
        <v>0</v>
      </c>
      <c r="G19" s="1306"/>
      <c r="H19" s="1483"/>
      <c r="I19" s="1306"/>
      <c r="J19" s="1297"/>
    </row>
    <row r="20" spans="1:10" s="70" customFormat="1" ht="16.5" customHeight="1" x14ac:dyDescent="0.3">
      <c r="A20" s="1357" t="s">
        <v>46</v>
      </c>
      <c r="B20" s="1350" t="s">
        <v>470</v>
      </c>
      <c r="C20" s="1309" t="s">
        <v>471</v>
      </c>
      <c r="D20" s="1310"/>
      <c r="E20" s="1310"/>
      <c r="F20" s="1310">
        <f>SUM(D20:E20)</f>
        <v>0</v>
      </c>
      <c r="G20" s="1401"/>
      <c r="H20" s="1484"/>
      <c r="I20" s="1401"/>
      <c r="J20" s="1297"/>
    </row>
    <row r="21" spans="1:10" s="70" customFormat="1" ht="16.5" customHeight="1" x14ac:dyDescent="0.3">
      <c r="A21" s="1357" t="s">
        <v>48</v>
      </c>
      <c r="B21" s="1351" t="s">
        <v>119</v>
      </c>
      <c r="C21" s="1303" t="s">
        <v>120</v>
      </c>
      <c r="D21" s="1310"/>
      <c r="E21" s="1310"/>
      <c r="F21" s="1310">
        <f>SUM(D21:E21)</f>
        <v>0</v>
      </c>
      <c r="G21" s="1401"/>
      <c r="H21" s="1484"/>
      <c r="I21" s="1401"/>
      <c r="J21" s="1297"/>
    </row>
    <row r="22" spans="1:10" s="69" customFormat="1" ht="16.5" customHeight="1" x14ac:dyDescent="0.3">
      <c r="A22" s="1357" t="s">
        <v>50</v>
      </c>
      <c r="B22" s="1349" t="s">
        <v>122</v>
      </c>
      <c r="C22" s="1303" t="s">
        <v>123</v>
      </c>
      <c r="D22" s="1304"/>
      <c r="E22" s="1304"/>
      <c r="F22" s="1310">
        <f t="shared" ref="F22:F28" si="2">SUM(D22:E22)</f>
        <v>0</v>
      </c>
      <c r="G22" s="1306"/>
      <c r="H22" s="1483"/>
      <c r="I22" s="1306"/>
      <c r="J22" s="1297"/>
    </row>
    <row r="23" spans="1:10" s="69" customFormat="1" ht="16.5" customHeight="1" x14ac:dyDescent="0.3">
      <c r="A23" s="1357" t="s">
        <v>53</v>
      </c>
      <c r="B23" s="1349" t="s">
        <v>472</v>
      </c>
      <c r="C23" s="1303" t="s">
        <v>126</v>
      </c>
      <c r="D23" s="1304"/>
      <c r="E23" s="1304"/>
      <c r="F23" s="1310">
        <f t="shared" si="2"/>
        <v>0</v>
      </c>
      <c r="G23" s="1306"/>
      <c r="H23" s="1483">
        <v>0</v>
      </c>
      <c r="I23" s="1306"/>
      <c r="J23" s="1297"/>
    </row>
    <row r="24" spans="1:10" s="70" customFormat="1" ht="16.5" customHeight="1" x14ac:dyDescent="0.3">
      <c r="A24" s="1357" t="s">
        <v>56</v>
      </c>
      <c r="B24" s="1349" t="s">
        <v>473</v>
      </c>
      <c r="C24" s="1303" t="s">
        <v>129</v>
      </c>
      <c r="D24" s="1304"/>
      <c r="E24" s="1304"/>
      <c r="F24" s="1310">
        <f t="shared" si="2"/>
        <v>0</v>
      </c>
      <c r="G24" s="1401"/>
      <c r="H24" s="1484"/>
      <c r="I24" s="1401"/>
      <c r="J24" s="1297"/>
    </row>
    <row r="25" spans="1:10" s="70" customFormat="1" ht="16.5" customHeight="1" x14ac:dyDescent="0.3">
      <c r="A25" s="1357" t="s">
        <v>59</v>
      </c>
      <c r="B25" s="1352" t="s">
        <v>131</v>
      </c>
      <c r="C25" s="1303" t="s">
        <v>132</v>
      </c>
      <c r="D25" s="1304"/>
      <c r="E25" s="1304"/>
      <c r="F25" s="1310">
        <f t="shared" si="2"/>
        <v>0</v>
      </c>
      <c r="G25" s="1306"/>
      <c r="H25" s="1485"/>
      <c r="I25" s="1306"/>
      <c r="J25" s="1297"/>
    </row>
    <row r="26" spans="1:10" s="70" customFormat="1" ht="16.5" customHeight="1" x14ac:dyDescent="0.3">
      <c r="A26" s="1357" t="s">
        <v>61</v>
      </c>
      <c r="B26" s="1349" t="s">
        <v>474</v>
      </c>
      <c r="C26" s="1303" t="s">
        <v>135</v>
      </c>
      <c r="D26" s="1304"/>
      <c r="E26" s="1304"/>
      <c r="F26" s="1310">
        <f t="shared" si="2"/>
        <v>0</v>
      </c>
      <c r="G26" s="1401"/>
      <c r="H26" s="1484"/>
      <c r="I26" s="1401"/>
      <c r="J26" s="1297" t="s">
        <v>698</v>
      </c>
    </row>
    <row r="27" spans="1:10" s="70" customFormat="1" ht="16.5" customHeight="1" x14ac:dyDescent="0.3">
      <c r="A27" s="1357" t="s">
        <v>63</v>
      </c>
      <c r="B27" s="1349" t="s">
        <v>475</v>
      </c>
      <c r="C27" s="1303" t="s">
        <v>138</v>
      </c>
      <c r="D27" s="1304"/>
      <c r="E27" s="1304"/>
      <c r="F27" s="1310">
        <f t="shared" si="2"/>
        <v>0</v>
      </c>
      <c r="G27" s="1401"/>
      <c r="H27" s="1484"/>
      <c r="I27" s="1401"/>
      <c r="J27" s="1297" t="s">
        <v>698</v>
      </c>
    </row>
    <row r="28" spans="1:10" s="70" customFormat="1" ht="16.5" customHeight="1" x14ac:dyDescent="0.3">
      <c r="A28" s="1358" t="s">
        <v>65</v>
      </c>
      <c r="B28" s="1360" t="s">
        <v>140</v>
      </c>
      <c r="C28" s="1361" t="s">
        <v>141</v>
      </c>
      <c r="D28" s="1498"/>
      <c r="E28" s="1498"/>
      <c r="F28" s="1362">
        <f t="shared" si="2"/>
        <v>0</v>
      </c>
      <c r="G28" s="1364">
        <f>H28-F28</f>
        <v>2614</v>
      </c>
      <c r="H28" s="1499">
        <v>2614</v>
      </c>
      <c r="I28" s="1364">
        <v>2614</v>
      </c>
      <c r="J28" s="1319">
        <f>I28/H28</f>
        <v>1</v>
      </c>
    </row>
    <row r="29" spans="1:10" s="70" customFormat="1" ht="21.75" customHeight="1" x14ac:dyDescent="0.3">
      <c r="A29" s="275" t="s">
        <v>67</v>
      </c>
      <c r="B29" s="1366" t="s">
        <v>476</v>
      </c>
      <c r="C29" s="1367" t="s">
        <v>144</v>
      </c>
      <c r="D29" s="1500">
        <f t="shared" ref="D29:I29" si="3">SUM(D16+D17+D18+D21+D22+D23+D24+D25+D26+D27+D28)</f>
        <v>800000</v>
      </c>
      <c r="E29" s="1500">
        <f t="shared" si="3"/>
        <v>0</v>
      </c>
      <c r="F29" s="1500">
        <f t="shared" si="3"/>
        <v>800000</v>
      </c>
      <c r="G29" s="1500">
        <f t="shared" si="3"/>
        <v>145379</v>
      </c>
      <c r="H29" s="1500">
        <f t="shared" si="3"/>
        <v>945379</v>
      </c>
      <c r="I29" s="1500">
        <f t="shared" si="3"/>
        <v>945379</v>
      </c>
      <c r="J29" s="1329">
        <f>I29/H29</f>
        <v>1</v>
      </c>
    </row>
    <row r="30" spans="1:10" s="71" customFormat="1" ht="21.75" customHeight="1" x14ac:dyDescent="0.3">
      <c r="A30" s="275" t="s">
        <v>69</v>
      </c>
      <c r="B30" s="1366" t="s">
        <v>430</v>
      </c>
      <c r="C30" s="1367" t="s">
        <v>162</v>
      </c>
      <c r="D30" s="1500"/>
      <c r="E30" s="1500"/>
      <c r="F30" s="1500">
        <v>0</v>
      </c>
      <c r="G30" s="1502"/>
      <c r="H30" s="1503"/>
      <c r="I30" s="1502"/>
      <c r="J30" s="1341"/>
    </row>
    <row r="31" spans="1:10" s="70" customFormat="1" ht="21.75" customHeight="1" x14ac:dyDescent="0.3">
      <c r="A31" s="275" t="s">
        <v>71</v>
      </c>
      <c r="B31" s="1366" t="s">
        <v>401</v>
      </c>
      <c r="C31" s="1367" t="s">
        <v>171</v>
      </c>
      <c r="D31" s="1504"/>
      <c r="E31" s="1504"/>
      <c r="F31" s="1504">
        <v>0</v>
      </c>
      <c r="G31" s="1378">
        <v>17000</v>
      </c>
      <c r="H31" s="1505">
        <v>17000</v>
      </c>
      <c r="I31" s="1378">
        <v>17000</v>
      </c>
      <c r="J31" s="1341">
        <f>I31/H31</f>
        <v>1</v>
      </c>
    </row>
    <row r="32" spans="1:10" s="70" customFormat="1" ht="21.75" customHeight="1" x14ac:dyDescent="0.3">
      <c r="A32" s="275" t="s">
        <v>74</v>
      </c>
      <c r="B32" s="1366" t="s">
        <v>431</v>
      </c>
      <c r="C32" s="1367" t="s">
        <v>180</v>
      </c>
      <c r="D32" s="1504"/>
      <c r="E32" s="1504"/>
      <c r="F32" s="1504">
        <v>0</v>
      </c>
      <c r="G32" s="1502"/>
      <c r="H32" s="1506"/>
      <c r="I32" s="1502"/>
      <c r="J32" s="1341"/>
    </row>
    <row r="33" spans="1:10" s="70" customFormat="1" ht="21.75" customHeight="1" x14ac:dyDescent="0.3">
      <c r="A33" s="275" t="s">
        <v>77</v>
      </c>
      <c r="B33" s="1366" t="s">
        <v>477</v>
      </c>
      <c r="C33" s="1383"/>
      <c r="D33" s="1500">
        <f t="shared" ref="D33:I33" si="4">D10+D15+D29+D30+D31+D32</f>
        <v>800000</v>
      </c>
      <c r="E33" s="1500">
        <f t="shared" si="4"/>
        <v>0</v>
      </c>
      <c r="F33" s="1500">
        <f t="shared" si="4"/>
        <v>800000</v>
      </c>
      <c r="G33" s="1500">
        <f t="shared" si="4"/>
        <v>1928686</v>
      </c>
      <c r="H33" s="1500">
        <f t="shared" si="4"/>
        <v>2728686</v>
      </c>
      <c r="I33" s="1500">
        <f t="shared" si="4"/>
        <v>2728686</v>
      </c>
      <c r="J33" s="1341">
        <f>I33/H33</f>
        <v>1</v>
      </c>
    </row>
    <row r="34" spans="1:10" s="69" customFormat="1" ht="21.75" customHeight="1" x14ac:dyDescent="0.3">
      <c r="A34" s="1359" t="s">
        <v>80</v>
      </c>
      <c r="B34" s="1380" t="s">
        <v>478</v>
      </c>
      <c r="C34" s="1381" t="s">
        <v>189</v>
      </c>
      <c r="D34" s="1507">
        <f>SUM(D35:D36)</f>
        <v>0</v>
      </c>
      <c r="E34" s="1507">
        <f>SUM(E35:E36)</f>
        <v>0</v>
      </c>
      <c r="F34" s="1507">
        <f>SUM(F35:F36)</f>
        <v>0</v>
      </c>
      <c r="G34" s="1338">
        <v>207194</v>
      </c>
      <c r="H34" s="1496">
        <v>207194</v>
      </c>
      <c r="I34" s="1338">
        <v>207194</v>
      </c>
      <c r="J34" s="1325">
        <f>I34/H34</f>
        <v>1</v>
      </c>
    </row>
    <row r="35" spans="1:10" s="69" customFormat="1" ht="21.75" customHeight="1" x14ac:dyDescent="0.3">
      <c r="A35" s="1357" t="s">
        <v>82</v>
      </c>
      <c r="B35" s="1354" t="s">
        <v>191</v>
      </c>
      <c r="C35" s="1313" t="s">
        <v>192</v>
      </c>
      <c r="D35" s="1486"/>
      <c r="E35" s="1486"/>
      <c r="F35" s="1486">
        <f>SUM(D35:E35)</f>
        <v>0</v>
      </c>
      <c r="G35" s="1306">
        <v>207194</v>
      </c>
      <c r="H35" s="1483">
        <v>207194</v>
      </c>
      <c r="I35" s="1306">
        <v>207194</v>
      </c>
      <c r="J35" s="1297">
        <f>I35/H35</f>
        <v>1</v>
      </c>
    </row>
    <row r="36" spans="1:10" s="69" customFormat="1" ht="21.75" customHeight="1" x14ac:dyDescent="0.3">
      <c r="A36" s="1357" t="s">
        <v>84</v>
      </c>
      <c r="B36" s="1354" t="s">
        <v>194</v>
      </c>
      <c r="C36" s="1313" t="s">
        <v>195</v>
      </c>
      <c r="D36" s="1486"/>
      <c r="E36" s="1486"/>
      <c r="F36" s="1486">
        <f>SUM(D36:E36)</f>
        <v>0</v>
      </c>
      <c r="G36" s="1306"/>
      <c r="H36" s="1483"/>
      <c r="I36" s="1306"/>
      <c r="J36" s="1297"/>
    </row>
    <row r="37" spans="1:10" s="69" customFormat="1" ht="21.75" customHeight="1" x14ac:dyDescent="0.3">
      <c r="A37" s="1357" t="s">
        <v>86</v>
      </c>
      <c r="B37" s="1353" t="s">
        <v>479</v>
      </c>
      <c r="C37" s="1313" t="s">
        <v>480</v>
      </c>
      <c r="D37" s="1486">
        <f>SUM(D38:D39)</f>
        <v>35284165</v>
      </c>
      <c r="E37" s="1486">
        <f>SUM(E38:E39)</f>
        <v>0</v>
      </c>
      <c r="F37" s="1486">
        <f>SUM(F38:F39)</f>
        <v>35284165</v>
      </c>
      <c r="G37" s="1306">
        <f>H37-F37</f>
        <v>4027492</v>
      </c>
      <c r="H37" s="1483">
        <f>SUM(H38:H39)</f>
        <v>39311657</v>
      </c>
      <c r="I37" s="1306">
        <f>SUM(I38:I39)</f>
        <v>36963841</v>
      </c>
      <c r="J37" s="1297">
        <f t="shared" ref="J37:J42" si="5">I37/H37</f>
        <v>0.94027684968863057</v>
      </c>
    </row>
    <row r="38" spans="1:10" s="69" customFormat="1" ht="21.75" customHeight="1" x14ac:dyDescent="0.3">
      <c r="A38" s="1357"/>
      <c r="B38" s="1355" t="s">
        <v>554</v>
      </c>
      <c r="C38" s="984" t="s">
        <v>480</v>
      </c>
      <c r="D38" s="1487">
        <v>20642600</v>
      </c>
      <c r="E38" s="1487"/>
      <c r="F38" s="1486">
        <f>SUM(D38:E38)</f>
        <v>20642600</v>
      </c>
      <c r="G38" s="1306">
        <f t="shared" ref="G38:G39" si="6">H38-F38</f>
        <v>4027492</v>
      </c>
      <c r="H38" s="1483">
        <v>24670092</v>
      </c>
      <c r="I38" s="1306">
        <v>24825442</v>
      </c>
      <c r="J38" s="1297">
        <f t="shared" si="5"/>
        <v>1.006297098527237</v>
      </c>
    </row>
    <row r="39" spans="1:10" s="69" customFormat="1" ht="21.75" customHeight="1" x14ac:dyDescent="0.3">
      <c r="A39" s="1358"/>
      <c r="B39" s="1384" t="s">
        <v>555</v>
      </c>
      <c r="C39" s="1385" t="s">
        <v>480</v>
      </c>
      <c r="D39" s="1508">
        <v>14641565</v>
      </c>
      <c r="E39" s="1508"/>
      <c r="F39" s="1508">
        <f>SUM(D39:E39)</f>
        <v>14641565</v>
      </c>
      <c r="G39" s="1364">
        <f t="shared" si="6"/>
        <v>0</v>
      </c>
      <c r="H39" s="1509">
        <v>14641565</v>
      </c>
      <c r="I39" s="1364">
        <v>12138399</v>
      </c>
      <c r="J39" s="1319">
        <f t="shared" si="5"/>
        <v>0.82903699160574706</v>
      </c>
    </row>
    <row r="40" spans="1:10" s="69" customFormat="1" ht="21.75" customHeight="1" x14ac:dyDescent="0.3">
      <c r="A40" s="275" t="s">
        <v>89</v>
      </c>
      <c r="B40" s="1366" t="s">
        <v>481</v>
      </c>
      <c r="C40" s="286" t="s">
        <v>482</v>
      </c>
      <c r="D40" s="1510">
        <f t="shared" ref="D40:I40" si="7">SUM(D34+D37)</f>
        <v>35284165</v>
      </c>
      <c r="E40" s="1510">
        <f t="shared" si="7"/>
        <v>0</v>
      </c>
      <c r="F40" s="1510">
        <f t="shared" si="7"/>
        <v>35284165</v>
      </c>
      <c r="G40" s="1510">
        <f t="shared" si="7"/>
        <v>4234686</v>
      </c>
      <c r="H40" s="1510">
        <f t="shared" si="7"/>
        <v>39518851</v>
      </c>
      <c r="I40" s="1510">
        <f t="shared" si="7"/>
        <v>37171035</v>
      </c>
      <c r="J40" s="1329">
        <f t="shared" si="5"/>
        <v>0.94058997312447168</v>
      </c>
    </row>
    <row r="41" spans="1:10" s="69" customFormat="1" ht="21.75" customHeight="1" x14ac:dyDescent="0.3">
      <c r="A41" s="275" t="s">
        <v>91</v>
      </c>
      <c r="B41" s="1366" t="s">
        <v>557</v>
      </c>
      <c r="C41" s="286" t="s">
        <v>198</v>
      </c>
      <c r="D41" s="1510">
        <f t="shared" ref="D41:I41" si="8">D40</f>
        <v>35284165</v>
      </c>
      <c r="E41" s="1510">
        <f t="shared" si="8"/>
        <v>0</v>
      </c>
      <c r="F41" s="1510">
        <f t="shared" si="8"/>
        <v>35284165</v>
      </c>
      <c r="G41" s="1510">
        <f t="shared" si="8"/>
        <v>4234686</v>
      </c>
      <c r="H41" s="1510">
        <f t="shared" si="8"/>
        <v>39518851</v>
      </c>
      <c r="I41" s="1510">
        <f t="shared" si="8"/>
        <v>37171035</v>
      </c>
      <c r="J41" s="1329">
        <f t="shared" si="5"/>
        <v>0.94058997312447168</v>
      </c>
    </row>
    <row r="42" spans="1:10" s="69" customFormat="1" ht="21.75" customHeight="1" x14ac:dyDescent="0.3">
      <c r="A42" s="1388" t="s">
        <v>93</v>
      </c>
      <c r="B42" s="1389" t="s">
        <v>484</v>
      </c>
      <c r="C42" s="1390"/>
      <c r="D42" s="1511">
        <f t="shared" ref="D42:I42" si="9">D33+D41</f>
        <v>36084165</v>
      </c>
      <c r="E42" s="1511">
        <f t="shared" si="9"/>
        <v>0</v>
      </c>
      <c r="F42" s="1511">
        <f t="shared" si="9"/>
        <v>36084165</v>
      </c>
      <c r="G42" s="1511">
        <f t="shared" si="9"/>
        <v>6163372</v>
      </c>
      <c r="H42" s="1511">
        <f t="shared" si="9"/>
        <v>42247537</v>
      </c>
      <c r="I42" s="1511">
        <f t="shared" si="9"/>
        <v>39899721</v>
      </c>
      <c r="J42" s="1512">
        <f t="shared" si="5"/>
        <v>0.94442715086562323</v>
      </c>
    </row>
    <row r="43" spans="1:10" s="69" customFormat="1" ht="15" customHeight="1" x14ac:dyDescent="0.3">
      <c r="A43" s="75"/>
      <c r="B43" s="76"/>
      <c r="C43" s="77"/>
      <c r="D43" s="78"/>
      <c r="E43" s="78"/>
      <c r="F43" s="78"/>
      <c r="G43" s="214"/>
      <c r="H43" s="484"/>
      <c r="I43" s="216"/>
      <c r="J43" s="306"/>
    </row>
    <row r="44" spans="1:10" s="69" customFormat="1" ht="15" customHeight="1" x14ac:dyDescent="0.3">
      <c r="A44" s="1852" t="s">
        <v>485</v>
      </c>
      <c r="B44" s="1852"/>
      <c r="C44" s="1852"/>
      <c r="D44" s="1852"/>
      <c r="E44" s="1852"/>
      <c r="F44" s="1852"/>
      <c r="G44" s="1852"/>
      <c r="H44" s="1852"/>
      <c r="I44" s="1852"/>
      <c r="J44" s="1852"/>
    </row>
    <row r="45" spans="1:10" s="277" customFormat="1" ht="38.25" customHeight="1" x14ac:dyDescent="0.3">
      <c r="A45" s="74" t="s">
        <v>394</v>
      </c>
      <c r="B45" s="74" t="s">
        <v>266</v>
      </c>
      <c r="C45" s="293" t="s">
        <v>446</v>
      </c>
      <c r="D45" s="479" t="s">
        <v>447</v>
      </c>
      <c r="E45" s="479" t="s">
        <v>448</v>
      </c>
      <c r="F45" s="479" t="s">
        <v>1225</v>
      </c>
      <c r="G45" s="301" t="s">
        <v>774</v>
      </c>
      <c r="H45" s="483" t="s">
        <v>695</v>
      </c>
      <c r="I45" s="301" t="s">
        <v>714</v>
      </c>
      <c r="J45" s="302" t="s">
        <v>715</v>
      </c>
    </row>
    <row r="46" spans="1:10" s="292" customFormat="1" ht="15" customHeight="1" x14ac:dyDescent="0.3">
      <c r="A46" s="74" t="s">
        <v>5</v>
      </c>
      <c r="B46" s="74" t="s">
        <v>6</v>
      </c>
      <c r="C46" s="74"/>
      <c r="D46" s="402" t="s">
        <v>8</v>
      </c>
      <c r="E46" s="402" t="s">
        <v>267</v>
      </c>
      <c r="F46" s="402" t="s">
        <v>449</v>
      </c>
      <c r="G46" s="301" t="s">
        <v>693</v>
      </c>
      <c r="H46" s="485" t="s">
        <v>696</v>
      </c>
      <c r="I46" s="659" t="s">
        <v>697</v>
      </c>
      <c r="J46" s="660" t="s">
        <v>716</v>
      </c>
    </row>
    <row r="47" spans="1:10" s="69" customFormat="1" ht="24.75" customHeight="1" x14ac:dyDescent="0.3">
      <c r="A47" s="1520" t="s">
        <v>9</v>
      </c>
      <c r="B47" s="1519" t="s">
        <v>203</v>
      </c>
      <c r="C47" s="1513" t="s">
        <v>204</v>
      </c>
      <c r="D47" s="1514">
        <v>22826985</v>
      </c>
      <c r="E47" s="1514"/>
      <c r="F47" s="1514">
        <f>SUM(D47:E47)</f>
        <v>22826985</v>
      </c>
      <c r="G47" s="1515">
        <f>H47-F47</f>
        <v>2868157</v>
      </c>
      <c r="H47" s="1516">
        <v>25695142</v>
      </c>
      <c r="I47" s="1515">
        <v>24323374</v>
      </c>
      <c r="J47" s="1517">
        <f>I47/H47</f>
        <v>0.94661372176888536</v>
      </c>
    </row>
    <row r="48" spans="1:10" s="69" customFormat="1" ht="24.75" customHeight="1" x14ac:dyDescent="0.3">
      <c r="A48" s="1406" t="s">
        <v>12</v>
      </c>
      <c r="B48" s="1404" t="s">
        <v>205</v>
      </c>
      <c r="C48" s="1398" t="s">
        <v>206</v>
      </c>
      <c r="D48" s="469">
        <v>3970180</v>
      </c>
      <c r="E48" s="469"/>
      <c r="F48" s="469">
        <f>SUM(D48:E48)</f>
        <v>3970180</v>
      </c>
      <c r="G48" s="1400">
        <f t="shared" ref="G48:G49" si="10">H48-F48</f>
        <v>766642</v>
      </c>
      <c r="H48" s="1483">
        <v>4736822</v>
      </c>
      <c r="I48" s="1400">
        <v>4579110</v>
      </c>
      <c r="J48" s="1518">
        <f t="shared" ref="J48:J60" si="11">I48/H48</f>
        <v>0.96670510312610436</v>
      </c>
    </row>
    <row r="49" spans="1:10" s="69" customFormat="1" ht="24.75" customHeight="1" x14ac:dyDescent="0.3">
      <c r="A49" s="1406" t="s">
        <v>15</v>
      </c>
      <c r="B49" s="1404" t="s">
        <v>207</v>
      </c>
      <c r="C49" s="1398" t="s">
        <v>208</v>
      </c>
      <c r="D49" s="469">
        <v>8588500</v>
      </c>
      <c r="E49" s="469"/>
      <c r="F49" s="469">
        <f>SUM(D49:E49)</f>
        <v>8588500</v>
      </c>
      <c r="G49" s="1400">
        <f t="shared" si="10"/>
        <v>1104784</v>
      </c>
      <c r="H49" s="1483">
        <v>9693284</v>
      </c>
      <c r="I49" s="1400">
        <v>8706496</v>
      </c>
      <c r="J49" s="1518">
        <f t="shared" si="11"/>
        <v>0.89819879413416548</v>
      </c>
    </row>
    <row r="50" spans="1:10" s="69" customFormat="1" ht="24.75" customHeight="1" x14ac:dyDescent="0.3">
      <c r="A50" s="1406" t="s">
        <v>18</v>
      </c>
      <c r="B50" s="1404" t="s">
        <v>209</v>
      </c>
      <c r="C50" s="1398" t="s">
        <v>210</v>
      </c>
      <c r="D50" s="469"/>
      <c r="E50" s="469"/>
      <c r="F50" s="469">
        <f>SUM(D50:E50)</f>
        <v>0</v>
      </c>
      <c r="G50" s="1400"/>
      <c r="H50" s="1483"/>
      <c r="I50" s="1400">
        <v>0</v>
      </c>
      <c r="J50" s="1518"/>
    </row>
    <row r="51" spans="1:10" s="69" customFormat="1" ht="24.75" customHeight="1" x14ac:dyDescent="0.3">
      <c r="A51" s="1407" t="s">
        <v>21</v>
      </c>
      <c r="B51" s="1408" t="s">
        <v>211</v>
      </c>
      <c r="C51" s="1409" t="s">
        <v>212</v>
      </c>
      <c r="D51" s="1410"/>
      <c r="E51" s="1410"/>
      <c r="F51" s="1410">
        <f>SUM(D51:E51)</f>
        <v>0</v>
      </c>
      <c r="G51" s="1412"/>
      <c r="H51" s="1509"/>
      <c r="I51" s="1412">
        <v>0</v>
      </c>
      <c r="J51" s="1521"/>
    </row>
    <row r="52" spans="1:10" s="68" customFormat="1" ht="24.75" customHeight="1" x14ac:dyDescent="0.3">
      <c r="A52" s="80" t="s">
        <v>24</v>
      </c>
      <c r="B52" s="1420" t="s">
        <v>486</v>
      </c>
      <c r="C52" s="286" t="s">
        <v>229</v>
      </c>
      <c r="D52" s="1421">
        <f t="shared" ref="D52:I52" si="12">SUM(D47:D51)</f>
        <v>35385665</v>
      </c>
      <c r="E52" s="1421">
        <f t="shared" si="12"/>
        <v>0</v>
      </c>
      <c r="F52" s="1421">
        <f t="shared" si="12"/>
        <v>35385665</v>
      </c>
      <c r="G52" s="1422">
        <f t="shared" si="12"/>
        <v>4739583</v>
      </c>
      <c r="H52" s="1524">
        <f t="shared" si="12"/>
        <v>40125248</v>
      </c>
      <c r="I52" s="1422">
        <f t="shared" si="12"/>
        <v>37608980</v>
      </c>
      <c r="J52" s="1371">
        <f t="shared" si="11"/>
        <v>0.93728965862092617</v>
      </c>
    </row>
    <row r="53" spans="1:10" s="79" customFormat="1" ht="24.75" customHeight="1" x14ac:dyDescent="0.3">
      <c r="A53" s="1413" t="s">
        <v>27</v>
      </c>
      <c r="B53" s="1414" t="s">
        <v>487</v>
      </c>
      <c r="C53" s="1415" t="s">
        <v>231</v>
      </c>
      <c r="D53" s="1522">
        <v>698500</v>
      </c>
      <c r="E53" s="1522"/>
      <c r="F53" s="1522">
        <f>SUM(D53:E53)</f>
        <v>698500</v>
      </c>
      <c r="G53" s="1417">
        <f>H53-F53</f>
        <v>1423789</v>
      </c>
      <c r="H53" s="1501">
        <v>2122289</v>
      </c>
      <c r="I53" s="1419">
        <v>1948318</v>
      </c>
      <c r="J53" s="1523">
        <f t="shared" si="11"/>
        <v>0.91802671549444959</v>
      </c>
    </row>
    <row r="54" spans="1:10" ht="24.75" customHeight="1" x14ac:dyDescent="0.3">
      <c r="A54" s="1406" t="s">
        <v>30</v>
      </c>
      <c r="B54" s="1404" t="s">
        <v>232</v>
      </c>
      <c r="C54" s="1398" t="s">
        <v>233</v>
      </c>
      <c r="D54" s="469"/>
      <c r="E54" s="469"/>
      <c r="F54" s="469">
        <f>SUM(D54:E54)</f>
        <v>0</v>
      </c>
      <c r="G54" s="1400"/>
      <c r="H54" s="1485"/>
      <c r="I54" s="1400"/>
      <c r="J54" s="1518"/>
    </row>
    <row r="55" spans="1:10" ht="24.75" customHeight="1" x14ac:dyDescent="0.3">
      <c r="A55" s="1407" t="s">
        <v>33</v>
      </c>
      <c r="B55" s="1408" t="s">
        <v>488</v>
      </c>
      <c r="C55" s="1409" t="s">
        <v>235</v>
      </c>
      <c r="D55" s="1410"/>
      <c r="E55" s="1410"/>
      <c r="F55" s="1410">
        <f>SUM(D55:E55)</f>
        <v>0</v>
      </c>
      <c r="G55" s="1412"/>
      <c r="H55" s="1499"/>
      <c r="I55" s="1412"/>
      <c r="J55" s="1521"/>
    </row>
    <row r="56" spans="1:10" ht="24.75" customHeight="1" x14ac:dyDescent="0.3">
      <c r="A56" s="80" t="s">
        <v>36</v>
      </c>
      <c r="B56" s="1425" t="s">
        <v>489</v>
      </c>
      <c r="C56" s="286" t="s">
        <v>247</v>
      </c>
      <c r="D56" s="1422">
        <f t="shared" ref="D56:I56" si="13">SUM(D53:D55)</f>
        <v>698500</v>
      </c>
      <c r="E56" s="1422">
        <f t="shared" si="13"/>
        <v>0</v>
      </c>
      <c r="F56" s="1422">
        <f t="shared" si="13"/>
        <v>698500</v>
      </c>
      <c r="G56" s="1422">
        <f t="shared" si="13"/>
        <v>1423789</v>
      </c>
      <c r="H56" s="1422">
        <f t="shared" si="13"/>
        <v>2122289</v>
      </c>
      <c r="I56" s="1422">
        <f t="shared" si="13"/>
        <v>1948318</v>
      </c>
      <c r="J56" s="1371">
        <f t="shared" si="11"/>
        <v>0.91802671549444959</v>
      </c>
    </row>
    <row r="57" spans="1:10" ht="24.75" customHeight="1" x14ac:dyDescent="0.3">
      <c r="A57" s="80" t="s">
        <v>38</v>
      </c>
      <c r="B57" s="1425" t="s">
        <v>490</v>
      </c>
      <c r="C57" s="286" t="s">
        <v>491</v>
      </c>
      <c r="D57" s="468">
        <f t="shared" ref="D57:I57" si="14">D52+D56</f>
        <v>36084165</v>
      </c>
      <c r="E57" s="468">
        <f t="shared" si="14"/>
        <v>0</v>
      </c>
      <c r="F57" s="468">
        <f t="shared" si="14"/>
        <v>36084165</v>
      </c>
      <c r="G57" s="468">
        <f t="shared" si="14"/>
        <v>6163372</v>
      </c>
      <c r="H57" s="1510">
        <f t="shared" si="14"/>
        <v>42247537</v>
      </c>
      <c r="I57" s="468">
        <f t="shared" si="14"/>
        <v>39557298</v>
      </c>
      <c r="J57" s="1371">
        <f t="shared" si="11"/>
        <v>0.93632199197789923</v>
      </c>
    </row>
    <row r="58" spans="1:10" ht="24.75" customHeight="1" x14ac:dyDescent="0.3">
      <c r="A58" s="74" t="s">
        <v>40</v>
      </c>
      <c r="B58" s="1425" t="s">
        <v>492</v>
      </c>
      <c r="C58" s="286" t="s">
        <v>493</v>
      </c>
      <c r="D58" s="468"/>
      <c r="E58" s="468"/>
      <c r="F58" s="468">
        <f>SUM(D58:E58)</f>
        <v>0</v>
      </c>
      <c r="G58" s="1525"/>
      <c r="H58" s="1526"/>
      <c r="I58" s="1525"/>
      <c r="J58" s="1371"/>
    </row>
    <row r="59" spans="1:10" ht="24.75" customHeight="1" x14ac:dyDescent="0.3">
      <c r="A59" s="74" t="s">
        <v>42</v>
      </c>
      <c r="B59" s="1425" t="s">
        <v>556</v>
      </c>
      <c r="C59" s="286" t="s">
        <v>259</v>
      </c>
      <c r="D59" s="468">
        <f>SUM(D58:D58)</f>
        <v>0</v>
      </c>
      <c r="E59" s="468">
        <f>SUM(E58:E58)</f>
        <v>0</v>
      </c>
      <c r="F59" s="468">
        <f>SUM(F58:F58)</f>
        <v>0</v>
      </c>
      <c r="G59" s="1525"/>
      <c r="H59" s="1526"/>
      <c r="I59" s="1525"/>
      <c r="J59" s="1371"/>
    </row>
    <row r="60" spans="1:10" ht="24.75" customHeight="1" x14ac:dyDescent="0.3">
      <c r="A60" s="1428" t="s">
        <v>44</v>
      </c>
      <c r="B60" s="1429" t="s">
        <v>494</v>
      </c>
      <c r="C60" s="1390" t="s">
        <v>261</v>
      </c>
      <c r="D60" s="1431">
        <f t="shared" ref="D60:I60" si="15">SUM(D57+D59)</f>
        <v>36084165</v>
      </c>
      <c r="E60" s="1431">
        <f t="shared" si="15"/>
        <v>0</v>
      </c>
      <c r="F60" s="1431">
        <f t="shared" si="15"/>
        <v>36084165</v>
      </c>
      <c r="G60" s="1431">
        <f t="shared" si="15"/>
        <v>6163372</v>
      </c>
      <c r="H60" s="1511">
        <f t="shared" si="15"/>
        <v>42247537</v>
      </c>
      <c r="I60" s="1431">
        <f t="shared" si="15"/>
        <v>39557298</v>
      </c>
      <c r="J60" s="1392">
        <f t="shared" si="11"/>
        <v>0.93632199197789923</v>
      </c>
    </row>
    <row r="61" spans="1:10" ht="12" customHeight="1" x14ac:dyDescent="0.3">
      <c r="A61" s="82"/>
      <c r="B61" s="83"/>
      <c r="C61" s="84"/>
      <c r="D61" s="480"/>
      <c r="E61" s="480"/>
      <c r="F61" s="480"/>
      <c r="G61" s="215"/>
      <c r="H61" s="486"/>
      <c r="I61" s="215"/>
      <c r="J61" s="304"/>
    </row>
    <row r="62" spans="1:10" ht="12" customHeight="1" x14ac:dyDescent="0.3">
      <c r="A62" s="82"/>
      <c r="B62" s="83"/>
      <c r="C62" s="84"/>
      <c r="D62" s="480"/>
      <c r="E62" s="480"/>
      <c r="F62" s="480"/>
      <c r="G62" s="215"/>
      <c r="H62" s="486"/>
      <c r="I62" s="215"/>
      <c r="J62" s="304"/>
    </row>
    <row r="63" spans="1:10" x14ac:dyDescent="0.3">
      <c r="A63" s="85"/>
      <c r="B63" s="86"/>
      <c r="C63" s="86"/>
    </row>
    <row r="64" spans="1:10" x14ac:dyDescent="0.3">
      <c r="A64" s="85"/>
      <c r="B64" s="86"/>
      <c r="C64" s="86"/>
    </row>
    <row r="65" spans="1:3" x14ac:dyDescent="0.3">
      <c r="A65" s="85"/>
      <c r="B65" s="86"/>
      <c r="C65" s="86"/>
    </row>
  </sheetData>
  <sheetProtection formatCells="0"/>
  <mergeCells count="3">
    <mergeCell ref="A1:J1"/>
    <mergeCell ref="A5:J5"/>
    <mergeCell ref="A44:J4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verticalDpi="300" r:id="rId1"/>
  <headerFooter alignWithMargins="0">
    <oddHeader>&amp;R&amp;"Times New Roman CE,Félkövér dőlt"&amp;11 11. melléklet a 18/2020. (VI.26.)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19"/>
  <sheetViews>
    <sheetView view="pageLayout" zoomScaleNormal="100" workbookViewId="0">
      <selection activeCell="H6" sqref="H6"/>
    </sheetView>
  </sheetViews>
  <sheetFormatPr defaultRowHeight="13" x14ac:dyDescent="0.3"/>
  <cols>
    <col min="1" max="1" width="6.69921875" style="60" customWidth="1"/>
    <col min="2" max="2" width="24.69921875" style="40" customWidth="1"/>
    <col min="3" max="3" width="13" style="40" customWidth="1"/>
    <col min="4" max="5" width="15.5" style="61" customWidth="1"/>
    <col min="6" max="6" width="11.5" style="61" customWidth="1"/>
    <col min="7" max="7" width="13" style="61" customWidth="1"/>
    <col min="8" max="9" width="14" style="61" customWidth="1"/>
    <col min="10" max="10" width="13.296875" style="40" customWidth="1"/>
    <col min="11" max="11" width="16.796875" style="40" customWidth="1"/>
    <col min="12" max="12" width="14.69921875" style="40" customWidth="1"/>
    <col min="13" max="257" width="9.296875" style="40"/>
    <col min="258" max="258" width="6.69921875" style="40" customWidth="1"/>
    <col min="259" max="259" width="24.69921875" style="40" customWidth="1"/>
    <col min="260" max="260" width="13" style="40" customWidth="1"/>
    <col min="261" max="262" width="15.5" style="40" customWidth="1"/>
    <col min="263" max="263" width="11.5" style="40" customWidth="1"/>
    <col min="264" max="264" width="13" style="40" customWidth="1"/>
    <col min="265" max="266" width="14" style="40" customWidth="1"/>
    <col min="267" max="267" width="13.296875" style="40" customWidth="1"/>
    <col min="268" max="268" width="14.69921875" style="40" customWidth="1"/>
    <col min="269" max="513" width="9.296875" style="40"/>
    <col min="514" max="514" width="6.69921875" style="40" customWidth="1"/>
    <col min="515" max="515" width="24.69921875" style="40" customWidth="1"/>
    <col min="516" max="516" width="13" style="40" customWidth="1"/>
    <col min="517" max="518" width="15.5" style="40" customWidth="1"/>
    <col min="519" max="519" width="11.5" style="40" customWidth="1"/>
    <col min="520" max="520" width="13" style="40" customWidth="1"/>
    <col min="521" max="522" width="14" style="40" customWidth="1"/>
    <col min="523" max="523" width="13.296875" style="40" customWidth="1"/>
    <col min="524" max="524" width="14.69921875" style="40" customWidth="1"/>
    <col min="525" max="769" width="9.296875" style="40"/>
    <col min="770" max="770" width="6.69921875" style="40" customWidth="1"/>
    <col min="771" max="771" width="24.69921875" style="40" customWidth="1"/>
    <col min="772" max="772" width="13" style="40" customWidth="1"/>
    <col min="773" max="774" width="15.5" style="40" customWidth="1"/>
    <col min="775" max="775" width="11.5" style="40" customWidth="1"/>
    <col min="776" max="776" width="13" style="40" customWidth="1"/>
    <col min="777" max="778" width="14" style="40" customWidth="1"/>
    <col min="779" max="779" width="13.296875" style="40" customWidth="1"/>
    <col min="780" max="780" width="14.69921875" style="40" customWidth="1"/>
    <col min="781" max="1025" width="9.296875" style="40"/>
    <col min="1026" max="1026" width="6.69921875" style="40" customWidth="1"/>
    <col min="1027" max="1027" width="24.69921875" style="40" customWidth="1"/>
    <col min="1028" max="1028" width="13" style="40" customWidth="1"/>
    <col min="1029" max="1030" width="15.5" style="40" customWidth="1"/>
    <col min="1031" max="1031" width="11.5" style="40" customWidth="1"/>
    <col min="1032" max="1032" width="13" style="40" customWidth="1"/>
    <col min="1033" max="1034" width="14" style="40" customWidth="1"/>
    <col min="1035" max="1035" width="13.296875" style="40" customWidth="1"/>
    <col min="1036" max="1036" width="14.69921875" style="40" customWidth="1"/>
    <col min="1037" max="1281" width="9.296875" style="40"/>
    <col min="1282" max="1282" width="6.69921875" style="40" customWidth="1"/>
    <col min="1283" max="1283" width="24.69921875" style="40" customWidth="1"/>
    <col min="1284" max="1284" width="13" style="40" customWidth="1"/>
    <col min="1285" max="1286" width="15.5" style="40" customWidth="1"/>
    <col min="1287" max="1287" width="11.5" style="40" customWidth="1"/>
    <col min="1288" max="1288" width="13" style="40" customWidth="1"/>
    <col min="1289" max="1290" width="14" style="40" customWidth="1"/>
    <col min="1291" max="1291" width="13.296875" style="40" customWidth="1"/>
    <col min="1292" max="1292" width="14.69921875" style="40" customWidth="1"/>
    <col min="1293" max="1537" width="9.296875" style="40"/>
    <col min="1538" max="1538" width="6.69921875" style="40" customWidth="1"/>
    <col min="1539" max="1539" width="24.69921875" style="40" customWidth="1"/>
    <col min="1540" max="1540" width="13" style="40" customWidth="1"/>
    <col min="1541" max="1542" width="15.5" style="40" customWidth="1"/>
    <col min="1543" max="1543" width="11.5" style="40" customWidth="1"/>
    <col min="1544" max="1544" width="13" style="40" customWidth="1"/>
    <col min="1545" max="1546" width="14" style="40" customWidth="1"/>
    <col min="1547" max="1547" width="13.296875" style="40" customWidth="1"/>
    <col min="1548" max="1548" width="14.69921875" style="40" customWidth="1"/>
    <col min="1549" max="1793" width="9.296875" style="40"/>
    <col min="1794" max="1794" width="6.69921875" style="40" customWidth="1"/>
    <col min="1795" max="1795" width="24.69921875" style="40" customWidth="1"/>
    <col min="1796" max="1796" width="13" style="40" customWidth="1"/>
    <col min="1797" max="1798" width="15.5" style="40" customWidth="1"/>
    <col min="1799" max="1799" width="11.5" style="40" customWidth="1"/>
    <col min="1800" max="1800" width="13" style="40" customWidth="1"/>
    <col min="1801" max="1802" width="14" style="40" customWidth="1"/>
    <col min="1803" max="1803" width="13.296875" style="40" customWidth="1"/>
    <col min="1804" max="1804" width="14.69921875" style="40" customWidth="1"/>
    <col min="1805" max="2049" width="9.296875" style="40"/>
    <col min="2050" max="2050" width="6.69921875" style="40" customWidth="1"/>
    <col min="2051" max="2051" width="24.69921875" style="40" customWidth="1"/>
    <col min="2052" max="2052" width="13" style="40" customWidth="1"/>
    <col min="2053" max="2054" width="15.5" style="40" customWidth="1"/>
    <col min="2055" max="2055" width="11.5" style="40" customWidth="1"/>
    <col min="2056" max="2056" width="13" style="40" customWidth="1"/>
    <col min="2057" max="2058" width="14" style="40" customWidth="1"/>
    <col min="2059" max="2059" width="13.296875" style="40" customWidth="1"/>
    <col min="2060" max="2060" width="14.69921875" style="40" customWidth="1"/>
    <col min="2061" max="2305" width="9.296875" style="40"/>
    <col min="2306" max="2306" width="6.69921875" style="40" customWidth="1"/>
    <col min="2307" max="2307" width="24.69921875" style="40" customWidth="1"/>
    <col min="2308" max="2308" width="13" style="40" customWidth="1"/>
    <col min="2309" max="2310" width="15.5" style="40" customWidth="1"/>
    <col min="2311" max="2311" width="11.5" style="40" customWidth="1"/>
    <col min="2312" max="2312" width="13" style="40" customWidth="1"/>
    <col min="2313" max="2314" width="14" style="40" customWidth="1"/>
    <col min="2315" max="2315" width="13.296875" style="40" customWidth="1"/>
    <col min="2316" max="2316" width="14.69921875" style="40" customWidth="1"/>
    <col min="2317" max="2561" width="9.296875" style="40"/>
    <col min="2562" max="2562" width="6.69921875" style="40" customWidth="1"/>
    <col min="2563" max="2563" width="24.69921875" style="40" customWidth="1"/>
    <col min="2564" max="2564" width="13" style="40" customWidth="1"/>
    <col min="2565" max="2566" width="15.5" style="40" customWidth="1"/>
    <col min="2567" max="2567" width="11.5" style="40" customWidth="1"/>
    <col min="2568" max="2568" width="13" style="40" customWidth="1"/>
    <col min="2569" max="2570" width="14" style="40" customWidth="1"/>
    <col min="2571" max="2571" width="13.296875" style="40" customWidth="1"/>
    <col min="2572" max="2572" width="14.69921875" style="40" customWidth="1"/>
    <col min="2573" max="2817" width="9.296875" style="40"/>
    <col min="2818" max="2818" width="6.69921875" style="40" customWidth="1"/>
    <col min="2819" max="2819" width="24.69921875" style="40" customWidth="1"/>
    <col min="2820" max="2820" width="13" style="40" customWidth="1"/>
    <col min="2821" max="2822" width="15.5" style="40" customWidth="1"/>
    <col min="2823" max="2823" width="11.5" style="40" customWidth="1"/>
    <col min="2824" max="2824" width="13" style="40" customWidth="1"/>
    <col min="2825" max="2826" width="14" style="40" customWidth="1"/>
    <col min="2827" max="2827" width="13.296875" style="40" customWidth="1"/>
    <col min="2828" max="2828" width="14.69921875" style="40" customWidth="1"/>
    <col min="2829" max="3073" width="9.296875" style="40"/>
    <col min="3074" max="3074" width="6.69921875" style="40" customWidth="1"/>
    <col min="3075" max="3075" width="24.69921875" style="40" customWidth="1"/>
    <col min="3076" max="3076" width="13" style="40" customWidth="1"/>
    <col min="3077" max="3078" width="15.5" style="40" customWidth="1"/>
    <col min="3079" max="3079" width="11.5" style="40" customWidth="1"/>
    <col min="3080" max="3080" width="13" style="40" customWidth="1"/>
    <col min="3081" max="3082" width="14" style="40" customWidth="1"/>
    <col min="3083" max="3083" width="13.296875" style="40" customWidth="1"/>
    <col min="3084" max="3084" width="14.69921875" style="40" customWidth="1"/>
    <col min="3085" max="3329" width="9.296875" style="40"/>
    <col min="3330" max="3330" width="6.69921875" style="40" customWidth="1"/>
    <col min="3331" max="3331" width="24.69921875" style="40" customWidth="1"/>
    <col min="3332" max="3332" width="13" style="40" customWidth="1"/>
    <col min="3333" max="3334" width="15.5" style="40" customWidth="1"/>
    <col min="3335" max="3335" width="11.5" style="40" customWidth="1"/>
    <col min="3336" max="3336" width="13" style="40" customWidth="1"/>
    <col min="3337" max="3338" width="14" style="40" customWidth="1"/>
    <col min="3339" max="3339" width="13.296875" style="40" customWidth="1"/>
    <col min="3340" max="3340" width="14.69921875" style="40" customWidth="1"/>
    <col min="3341" max="3585" width="9.296875" style="40"/>
    <col min="3586" max="3586" width="6.69921875" style="40" customWidth="1"/>
    <col min="3587" max="3587" width="24.69921875" style="40" customWidth="1"/>
    <col min="3588" max="3588" width="13" style="40" customWidth="1"/>
    <col min="3589" max="3590" width="15.5" style="40" customWidth="1"/>
    <col min="3591" max="3591" width="11.5" style="40" customWidth="1"/>
    <col min="3592" max="3592" width="13" style="40" customWidth="1"/>
    <col min="3593" max="3594" width="14" style="40" customWidth="1"/>
    <col min="3595" max="3595" width="13.296875" style="40" customWidth="1"/>
    <col min="3596" max="3596" width="14.69921875" style="40" customWidth="1"/>
    <col min="3597" max="3841" width="9.296875" style="40"/>
    <col min="3842" max="3842" width="6.69921875" style="40" customWidth="1"/>
    <col min="3843" max="3843" width="24.69921875" style="40" customWidth="1"/>
    <col min="3844" max="3844" width="13" style="40" customWidth="1"/>
    <col min="3845" max="3846" width="15.5" style="40" customWidth="1"/>
    <col min="3847" max="3847" width="11.5" style="40" customWidth="1"/>
    <col min="3848" max="3848" width="13" style="40" customWidth="1"/>
    <col min="3849" max="3850" width="14" style="40" customWidth="1"/>
    <col min="3851" max="3851" width="13.296875" style="40" customWidth="1"/>
    <col min="3852" max="3852" width="14.69921875" style="40" customWidth="1"/>
    <col min="3853" max="4097" width="9.296875" style="40"/>
    <col min="4098" max="4098" width="6.69921875" style="40" customWidth="1"/>
    <col min="4099" max="4099" width="24.69921875" style="40" customWidth="1"/>
    <col min="4100" max="4100" width="13" style="40" customWidth="1"/>
    <col min="4101" max="4102" width="15.5" style="40" customWidth="1"/>
    <col min="4103" max="4103" width="11.5" style="40" customWidth="1"/>
    <col min="4104" max="4104" width="13" style="40" customWidth="1"/>
    <col min="4105" max="4106" width="14" style="40" customWidth="1"/>
    <col min="4107" max="4107" width="13.296875" style="40" customWidth="1"/>
    <col min="4108" max="4108" width="14.69921875" style="40" customWidth="1"/>
    <col min="4109" max="4353" width="9.296875" style="40"/>
    <col min="4354" max="4354" width="6.69921875" style="40" customWidth="1"/>
    <col min="4355" max="4355" width="24.69921875" style="40" customWidth="1"/>
    <col min="4356" max="4356" width="13" style="40" customWidth="1"/>
    <col min="4357" max="4358" width="15.5" style="40" customWidth="1"/>
    <col min="4359" max="4359" width="11.5" style="40" customWidth="1"/>
    <col min="4360" max="4360" width="13" style="40" customWidth="1"/>
    <col min="4361" max="4362" width="14" style="40" customWidth="1"/>
    <col min="4363" max="4363" width="13.296875" style="40" customWidth="1"/>
    <col min="4364" max="4364" width="14.69921875" style="40" customWidth="1"/>
    <col min="4365" max="4609" width="9.296875" style="40"/>
    <col min="4610" max="4610" width="6.69921875" style="40" customWidth="1"/>
    <col min="4611" max="4611" width="24.69921875" style="40" customWidth="1"/>
    <col min="4612" max="4612" width="13" style="40" customWidth="1"/>
    <col min="4613" max="4614" width="15.5" style="40" customWidth="1"/>
    <col min="4615" max="4615" width="11.5" style="40" customWidth="1"/>
    <col min="4616" max="4616" width="13" style="40" customWidth="1"/>
    <col min="4617" max="4618" width="14" style="40" customWidth="1"/>
    <col min="4619" max="4619" width="13.296875" style="40" customWidth="1"/>
    <col min="4620" max="4620" width="14.69921875" style="40" customWidth="1"/>
    <col min="4621" max="4865" width="9.296875" style="40"/>
    <col min="4866" max="4866" width="6.69921875" style="40" customWidth="1"/>
    <col min="4867" max="4867" width="24.69921875" style="40" customWidth="1"/>
    <col min="4868" max="4868" width="13" style="40" customWidth="1"/>
    <col min="4869" max="4870" width="15.5" style="40" customWidth="1"/>
    <col min="4871" max="4871" width="11.5" style="40" customWidth="1"/>
    <col min="4872" max="4872" width="13" style="40" customWidth="1"/>
    <col min="4873" max="4874" width="14" style="40" customWidth="1"/>
    <col min="4875" max="4875" width="13.296875" style="40" customWidth="1"/>
    <col min="4876" max="4876" width="14.69921875" style="40" customWidth="1"/>
    <col min="4877" max="5121" width="9.296875" style="40"/>
    <col min="5122" max="5122" width="6.69921875" style="40" customWidth="1"/>
    <col min="5123" max="5123" width="24.69921875" style="40" customWidth="1"/>
    <col min="5124" max="5124" width="13" style="40" customWidth="1"/>
    <col min="5125" max="5126" width="15.5" style="40" customWidth="1"/>
    <col min="5127" max="5127" width="11.5" style="40" customWidth="1"/>
    <col min="5128" max="5128" width="13" style="40" customWidth="1"/>
    <col min="5129" max="5130" width="14" style="40" customWidth="1"/>
    <col min="5131" max="5131" width="13.296875" style="40" customWidth="1"/>
    <col min="5132" max="5132" width="14.69921875" style="40" customWidth="1"/>
    <col min="5133" max="5377" width="9.296875" style="40"/>
    <col min="5378" max="5378" width="6.69921875" style="40" customWidth="1"/>
    <col min="5379" max="5379" width="24.69921875" style="40" customWidth="1"/>
    <col min="5380" max="5380" width="13" style="40" customWidth="1"/>
    <col min="5381" max="5382" width="15.5" style="40" customWidth="1"/>
    <col min="5383" max="5383" width="11.5" style="40" customWidth="1"/>
    <col min="5384" max="5384" width="13" style="40" customWidth="1"/>
    <col min="5385" max="5386" width="14" style="40" customWidth="1"/>
    <col min="5387" max="5387" width="13.296875" style="40" customWidth="1"/>
    <col min="5388" max="5388" width="14.69921875" style="40" customWidth="1"/>
    <col min="5389" max="5633" width="9.296875" style="40"/>
    <col min="5634" max="5634" width="6.69921875" style="40" customWidth="1"/>
    <col min="5635" max="5635" width="24.69921875" style="40" customWidth="1"/>
    <col min="5636" max="5636" width="13" style="40" customWidth="1"/>
    <col min="5637" max="5638" width="15.5" style="40" customWidth="1"/>
    <col min="5639" max="5639" width="11.5" style="40" customWidth="1"/>
    <col min="5640" max="5640" width="13" style="40" customWidth="1"/>
    <col min="5641" max="5642" width="14" style="40" customWidth="1"/>
    <col min="5643" max="5643" width="13.296875" style="40" customWidth="1"/>
    <col min="5644" max="5644" width="14.69921875" style="40" customWidth="1"/>
    <col min="5645" max="5889" width="9.296875" style="40"/>
    <col min="5890" max="5890" width="6.69921875" style="40" customWidth="1"/>
    <col min="5891" max="5891" width="24.69921875" style="40" customWidth="1"/>
    <col min="5892" max="5892" width="13" style="40" customWidth="1"/>
    <col min="5893" max="5894" width="15.5" style="40" customWidth="1"/>
    <col min="5895" max="5895" width="11.5" style="40" customWidth="1"/>
    <col min="5896" max="5896" width="13" style="40" customWidth="1"/>
    <col min="5897" max="5898" width="14" style="40" customWidth="1"/>
    <col min="5899" max="5899" width="13.296875" style="40" customWidth="1"/>
    <col min="5900" max="5900" width="14.69921875" style="40" customWidth="1"/>
    <col min="5901" max="6145" width="9.296875" style="40"/>
    <col min="6146" max="6146" width="6.69921875" style="40" customWidth="1"/>
    <col min="6147" max="6147" width="24.69921875" style="40" customWidth="1"/>
    <col min="6148" max="6148" width="13" style="40" customWidth="1"/>
    <col min="6149" max="6150" width="15.5" style="40" customWidth="1"/>
    <col min="6151" max="6151" width="11.5" style="40" customWidth="1"/>
    <col min="6152" max="6152" width="13" style="40" customWidth="1"/>
    <col min="6153" max="6154" width="14" style="40" customWidth="1"/>
    <col min="6155" max="6155" width="13.296875" style="40" customWidth="1"/>
    <col min="6156" max="6156" width="14.69921875" style="40" customWidth="1"/>
    <col min="6157" max="6401" width="9.296875" style="40"/>
    <col min="6402" max="6402" width="6.69921875" style="40" customWidth="1"/>
    <col min="6403" max="6403" width="24.69921875" style="40" customWidth="1"/>
    <col min="6404" max="6404" width="13" style="40" customWidth="1"/>
    <col min="6405" max="6406" width="15.5" style="40" customWidth="1"/>
    <col min="6407" max="6407" width="11.5" style="40" customWidth="1"/>
    <col min="6408" max="6408" width="13" style="40" customWidth="1"/>
    <col min="6409" max="6410" width="14" style="40" customWidth="1"/>
    <col min="6411" max="6411" width="13.296875" style="40" customWidth="1"/>
    <col min="6412" max="6412" width="14.69921875" style="40" customWidth="1"/>
    <col min="6413" max="6657" width="9.296875" style="40"/>
    <col min="6658" max="6658" width="6.69921875" style="40" customWidth="1"/>
    <col min="6659" max="6659" width="24.69921875" style="40" customWidth="1"/>
    <col min="6660" max="6660" width="13" style="40" customWidth="1"/>
    <col min="6661" max="6662" width="15.5" style="40" customWidth="1"/>
    <col min="6663" max="6663" width="11.5" style="40" customWidth="1"/>
    <col min="6664" max="6664" width="13" style="40" customWidth="1"/>
    <col min="6665" max="6666" width="14" style="40" customWidth="1"/>
    <col min="6667" max="6667" width="13.296875" style="40" customWidth="1"/>
    <col min="6668" max="6668" width="14.69921875" style="40" customWidth="1"/>
    <col min="6669" max="6913" width="9.296875" style="40"/>
    <col min="6914" max="6914" width="6.69921875" style="40" customWidth="1"/>
    <col min="6915" max="6915" width="24.69921875" style="40" customWidth="1"/>
    <col min="6916" max="6916" width="13" style="40" customWidth="1"/>
    <col min="6917" max="6918" width="15.5" style="40" customWidth="1"/>
    <col min="6919" max="6919" width="11.5" style="40" customWidth="1"/>
    <col min="6920" max="6920" width="13" style="40" customWidth="1"/>
    <col min="6921" max="6922" width="14" style="40" customWidth="1"/>
    <col min="6923" max="6923" width="13.296875" style="40" customWidth="1"/>
    <col min="6924" max="6924" width="14.69921875" style="40" customWidth="1"/>
    <col min="6925" max="7169" width="9.296875" style="40"/>
    <col min="7170" max="7170" width="6.69921875" style="40" customWidth="1"/>
    <col min="7171" max="7171" width="24.69921875" style="40" customWidth="1"/>
    <col min="7172" max="7172" width="13" style="40" customWidth="1"/>
    <col min="7173" max="7174" width="15.5" style="40" customWidth="1"/>
    <col min="7175" max="7175" width="11.5" style="40" customWidth="1"/>
    <col min="7176" max="7176" width="13" style="40" customWidth="1"/>
    <col min="7177" max="7178" width="14" style="40" customWidth="1"/>
    <col min="7179" max="7179" width="13.296875" style="40" customWidth="1"/>
    <col min="7180" max="7180" width="14.69921875" style="40" customWidth="1"/>
    <col min="7181" max="7425" width="9.296875" style="40"/>
    <col min="7426" max="7426" width="6.69921875" style="40" customWidth="1"/>
    <col min="7427" max="7427" width="24.69921875" style="40" customWidth="1"/>
    <col min="7428" max="7428" width="13" style="40" customWidth="1"/>
    <col min="7429" max="7430" width="15.5" style="40" customWidth="1"/>
    <col min="7431" max="7431" width="11.5" style="40" customWidth="1"/>
    <col min="7432" max="7432" width="13" style="40" customWidth="1"/>
    <col min="7433" max="7434" width="14" style="40" customWidth="1"/>
    <col min="7435" max="7435" width="13.296875" style="40" customWidth="1"/>
    <col min="7436" max="7436" width="14.69921875" style="40" customWidth="1"/>
    <col min="7437" max="7681" width="9.296875" style="40"/>
    <col min="7682" max="7682" width="6.69921875" style="40" customWidth="1"/>
    <col min="7683" max="7683" width="24.69921875" style="40" customWidth="1"/>
    <col min="7684" max="7684" width="13" style="40" customWidth="1"/>
    <col min="7685" max="7686" width="15.5" style="40" customWidth="1"/>
    <col min="7687" max="7687" width="11.5" style="40" customWidth="1"/>
    <col min="7688" max="7688" width="13" style="40" customWidth="1"/>
    <col min="7689" max="7690" width="14" style="40" customWidth="1"/>
    <col min="7691" max="7691" width="13.296875" style="40" customWidth="1"/>
    <col min="7692" max="7692" width="14.69921875" style="40" customWidth="1"/>
    <col min="7693" max="7937" width="9.296875" style="40"/>
    <col min="7938" max="7938" width="6.69921875" style="40" customWidth="1"/>
    <col min="7939" max="7939" width="24.69921875" style="40" customWidth="1"/>
    <col min="7940" max="7940" width="13" style="40" customWidth="1"/>
    <col min="7941" max="7942" width="15.5" style="40" customWidth="1"/>
    <col min="7943" max="7943" width="11.5" style="40" customWidth="1"/>
    <col min="7944" max="7944" width="13" style="40" customWidth="1"/>
    <col min="7945" max="7946" width="14" style="40" customWidth="1"/>
    <col min="7947" max="7947" width="13.296875" style="40" customWidth="1"/>
    <col min="7948" max="7948" width="14.69921875" style="40" customWidth="1"/>
    <col min="7949" max="8193" width="9.296875" style="40"/>
    <col min="8194" max="8194" width="6.69921875" style="40" customWidth="1"/>
    <col min="8195" max="8195" width="24.69921875" style="40" customWidth="1"/>
    <col min="8196" max="8196" width="13" style="40" customWidth="1"/>
    <col min="8197" max="8198" width="15.5" style="40" customWidth="1"/>
    <col min="8199" max="8199" width="11.5" style="40" customWidth="1"/>
    <col min="8200" max="8200" width="13" style="40" customWidth="1"/>
    <col min="8201" max="8202" width="14" style="40" customWidth="1"/>
    <col min="8203" max="8203" width="13.296875" style="40" customWidth="1"/>
    <col min="8204" max="8204" width="14.69921875" style="40" customWidth="1"/>
    <col min="8205" max="8449" width="9.296875" style="40"/>
    <col min="8450" max="8450" width="6.69921875" style="40" customWidth="1"/>
    <col min="8451" max="8451" width="24.69921875" style="40" customWidth="1"/>
    <col min="8452" max="8452" width="13" style="40" customWidth="1"/>
    <col min="8453" max="8454" width="15.5" style="40" customWidth="1"/>
    <col min="8455" max="8455" width="11.5" style="40" customWidth="1"/>
    <col min="8456" max="8456" width="13" style="40" customWidth="1"/>
    <col min="8457" max="8458" width="14" style="40" customWidth="1"/>
    <col min="8459" max="8459" width="13.296875" style="40" customWidth="1"/>
    <col min="8460" max="8460" width="14.69921875" style="40" customWidth="1"/>
    <col min="8461" max="8705" width="9.296875" style="40"/>
    <col min="8706" max="8706" width="6.69921875" style="40" customWidth="1"/>
    <col min="8707" max="8707" width="24.69921875" style="40" customWidth="1"/>
    <col min="8708" max="8708" width="13" style="40" customWidth="1"/>
    <col min="8709" max="8710" width="15.5" style="40" customWidth="1"/>
    <col min="8711" max="8711" width="11.5" style="40" customWidth="1"/>
    <col min="8712" max="8712" width="13" style="40" customWidth="1"/>
    <col min="8713" max="8714" width="14" style="40" customWidth="1"/>
    <col min="8715" max="8715" width="13.296875" style="40" customWidth="1"/>
    <col min="8716" max="8716" width="14.69921875" style="40" customWidth="1"/>
    <col min="8717" max="8961" width="9.296875" style="40"/>
    <col min="8962" max="8962" width="6.69921875" style="40" customWidth="1"/>
    <col min="8963" max="8963" width="24.69921875" style="40" customWidth="1"/>
    <col min="8964" max="8964" width="13" style="40" customWidth="1"/>
    <col min="8965" max="8966" width="15.5" style="40" customWidth="1"/>
    <col min="8967" max="8967" width="11.5" style="40" customWidth="1"/>
    <col min="8968" max="8968" width="13" style="40" customWidth="1"/>
    <col min="8969" max="8970" width="14" style="40" customWidth="1"/>
    <col min="8971" max="8971" width="13.296875" style="40" customWidth="1"/>
    <col min="8972" max="8972" width="14.69921875" style="40" customWidth="1"/>
    <col min="8973" max="9217" width="9.296875" style="40"/>
    <col min="9218" max="9218" width="6.69921875" style="40" customWidth="1"/>
    <col min="9219" max="9219" width="24.69921875" style="40" customWidth="1"/>
    <col min="9220" max="9220" width="13" style="40" customWidth="1"/>
    <col min="9221" max="9222" width="15.5" style="40" customWidth="1"/>
    <col min="9223" max="9223" width="11.5" style="40" customWidth="1"/>
    <col min="9224" max="9224" width="13" style="40" customWidth="1"/>
    <col min="9225" max="9226" width="14" style="40" customWidth="1"/>
    <col min="9227" max="9227" width="13.296875" style="40" customWidth="1"/>
    <col min="9228" max="9228" width="14.69921875" style="40" customWidth="1"/>
    <col min="9229" max="9473" width="9.296875" style="40"/>
    <col min="9474" max="9474" width="6.69921875" style="40" customWidth="1"/>
    <col min="9475" max="9475" width="24.69921875" style="40" customWidth="1"/>
    <col min="9476" max="9476" width="13" style="40" customWidth="1"/>
    <col min="9477" max="9478" width="15.5" style="40" customWidth="1"/>
    <col min="9479" max="9479" width="11.5" style="40" customWidth="1"/>
    <col min="9480" max="9480" width="13" style="40" customWidth="1"/>
    <col min="9481" max="9482" width="14" style="40" customWidth="1"/>
    <col min="9483" max="9483" width="13.296875" style="40" customWidth="1"/>
    <col min="9484" max="9484" width="14.69921875" style="40" customWidth="1"/>
    <col min="9485" max="9729" width="9.296875" style="40"/>
    <col min="9730" max="9730" width="6.69921875" style="40" customWidth="1"/>
    <col min="9731" max="9731" width="24.69921875" style="40" customWidth="1"/>
    <col min="9732" max="9732" width="13" style="40" customWidth="1"/>
    <col min="9733" max="9734" width="15.5" style="40" customWidth="1"/>
    <col min="9735" max="9735" width="11.5" style="40" customWidth="1"/>
    <col min="9736" max="9736" width="13" style="40" customWidth="1"/>
    <col min="9737" max="9738" width="14" style="40" customWidth="1"/>
    <col min="9739" max="9739" width="13.296875" style="40" customWidth="1"/>
    <col min="9740" max="9740" width="14.69921875" style="40" customWidth="1"/>
    <col min="9741" max="9985" width="9.296875" style="40"/>
    <col min="9986" max="9986" width="6.69921875" style="40" customWidth="1"/>
    <col min="9987" max="9987" width="24.69921875" style="40" customWidth="1"/>
    <col min="9988" max="9988" width="13" style="40" customWidth="1"/>
    <col min="9989" max="9990" width="15.5" style="40" customWidth="1"/>
    <col min="9991" max="9991" width="11.5" style="40" customWidth="1"/>
    <col min="9992" max="9992" width="13" style="40" customWidth="1"/>
    <col min="9993" max="9994" width="14" style="40" customWidth="1"/>
    <col min="9995" max="9995" width="13.296875" style="40" customWidth="1"/>
    <col min="9996" max="9996" width="14.69921875" style="40" customWidth="1"/>
    <col min="9997" max="10241" width="9.296875" style="40"/>
    <col min="10242" max="10242" width="6.69921875" style="40" customWidth="1"/>
    <col min="10243" max="10243" width="24.69921875" style="40" customWidth="1"/>
    <col min="10244" max="10244" width="13" style="40" customWidth="1"/>
    <col min="10245" max="10246" width="15.5" style="40" customWidth="1"/>
    <col min="10247" max="10247" width="11.5" style="40" customWidth="1"/>
    <col min="10248" max="10248" width="13" style="40" customWidth="1"/>
    <col min="10249" max="10250" width="14" style="40" customWidth="1"/>
    <col min="10251" max="10251" width="13.296875" style="40" customWidth="1"/>
    <col min="10252" max="10252" width="14.69921875" style="40" customWidth="1"/>
    <col min="10253" max="10497" width="9.296875" style="40"/>
    <col min="10498" max="10498" width="6.69921875" style="40" customWidth="1"/>
    <col min="10499" max="10499" width="24.69921875" style="40" customWidth="1"/>
    <col min="10500" max="10500" width="13" style="40" customWidth="1"/>
    <col min="10501" max="10502" width="15.5" style="40" customWidth="1"/>
    <col min="10503" max="10503" width="11.5" style="40" customWidth="1"/>
    <col min="10504" max="10504" width="13" style="40" customWidth="1"/>
    <col min="10505" max="10506" width="14" style="40" customWidth="1"/>
    <col min="10507" max="10507" width="13.296875" style="40" customWidth="1"/>
    <col min="10508" max="10508" width="14.69921875" style="40" customWidth="1"/>
    <col min="10509" max="10753" width="9.296875" style="40"/>
    <col min="10754" max="10754" width="6.69921875" style="40" customWidth="1"/>
    <col min="10755" max="10755" width="24.69921875" style="40" customWidth="1"/>
    <col min="10756" max="10756" width="13" style="40" customWidth="1"/>
    <col min="10757" max="10758" width="15.5" style="40" customWidth="1"/>
    <col min="10759" max="10759" width="11.5" style="40" customWidth="1"/>
    <col min="10760" max="10760" width="13" style="40" customWidth="1"/>
    <col min="10761" max="10762" width="14" style="40" customWidth="1"/>
    <col min="10763" max="10763" width="13.296875" style="40" customWidth="1"/>
    <col min="10764" max="10764" width="14.69921875" style="40" customWidth="1"/>
    <col min="10765" max="11009" width="9.296875" style="40"/>
    <col min="11010" max="11010" width="6.69921875" style="40" customWidth="1"/>
    <col min="11011" max="11011" width="24.69921875" style="40" customWidth="1"/>
    <col min="11012" max="11012" width="13" style="40" customWidth="1"/>
    <col min="11013" max="11014" width="15.5" style="40" customWidth="1"/>
    <col min="11015" max="11015" width="11.5" style="40" customWidth="1"/>
    <col min="11016" max="11016" width="13" style="40" customWidth="1"/>
    <col min="11017" max="11018" width="14" style="40" customWidth="1"/>
    <col min="11019" max="11019" width="13.296875" style="40" customWidth="1"/>
    <col min="11020" max="11020" width="14.69921875" style="40" customWidth="1"/>
    <col min="11021" max="11265" width="9.296875" style="40"/>
    <col min="11266" max="11266" width="6.69921875" style="40" customWidth="1"/>
    <col min="11267" max="11267" width="24.69921875" style="40" customWidth="1"/>
    <col min="11268" max="11268" width="13" style="40" customWidth="1"/>
    <col min="11269" max="11270" width="15.5" style="40" customWidth="1"/>
    <col min="11271" max="11271" width="11.5" style="40" customWidth="1"/>
    <col min="11272" max="11272" width="13" style="40" customWidth="1"/>
    <col min="11273" max="11274" width="14" style="40" customWidth="1"/>
    <col min="11275" max="11275" width="13.296875" style="40" customWidth="1"/>
    <col min="11276" max="11276" width="14.69921875" style="40" customWidth="1"/>
    <col min="11277" max="11521" width="9.296875" style="40"/>
    <col min="11522" max="11522" width="6.69921875" style="40" customWidth="1"/>
    <col min="11523" max="11523" width="24.69921875" style="40" customWidth="1"/>
    <col min="11524" max="11524" width="13" style="40" customWidth="1"/>
    <col min="11525" max="11526" width="15.5" style="40" customWidth="1"/>
    <col min="11527" max="11527" width="11.5" style="40" customWidth="1"/>
    <col min="11528" max="11528" width="13" style="40" customWidth="1"/>
    <col min="11529" max="11530" width="14" style="40" customWidth="1"/>
    <col min="11531" max="11531" width="13.296875" style="40" customWidth="1"/>
    <col min="11532" max="11532" width="14.69921875" style="40" customWidth="1"/>
    <col min="11533" max="11777" width="9.296875" style="40"/>
    <col min="11778" max="11778" width="6.69921875" style="40" customWidth="1"/>
    <col min="11779" max="11779" width="24.69921875" style="40" customWidth="1"/>
    <col min="11780" max="11780" width="13" style="40" customWidth="1"/>
    <col min="11781" max="11782" width="15.5" style="40" customWidth="1"/>
    <col min="11783" max="11783" width="11.5" style="40" customWidth="1"/>
    <col min="11784" max="11784" width="13" style="40" customWidth="1"/>
    <col min="11785" max="11786" width="14" style="40" customWidth="1"/>
    <col min="11787" max="11787" width="13.296875" style="40" customWidth="1"/>
    <col min="11788" max="11788" width="14.69921875" style="40" customWidth="1"/>
    <col min="11789" max="12033" width="9.296875" style="40"/>
    <col min="12034" max="12034" width="6.69921875" style="40" customWidth="1"/>
    <col min="12035" max="12035" width="24.69921875" style="40" customWidth="1"/>
    <col min="12036" max="12036" width="13" style="40" customWidth="1"/>
    <col min="12037" max="12038" width="15.5" style="40" customWidth="1"/>
    <col min="12039" max="12039" width="11.5" style="40" customWidth="1"/>
    <col min="12040" max="12040" width="13" style="40" customWidth="1"/>
    <col min="12041" max="12042" width="14" style="40" customWidth="1"/>
    <col min="12043" max="12043" width="13.296875" style="40" customWidth="1"/>
    <col min="12044" max="12044" width="14.69921875" style="40" customWidth="1"/>
    <col min="12045" max="12289" width="9.296875" style="40"/>
    <col min="12290" max="12290" width="6.69921875" style="40" customWidth="1"/>
    <col min="12291" max="12291" width="24.69921875" style="40" customWidth="1"/>
    <col min="12292" max="12292" width="13" style="40" customWidth="1"/>
    <col min="12293" max="12294" width="15.5" style="40" customWidth="1"/>
    <col min="12295" max="12295" width="11.5" style="40" customWidth="1"/>
    <col min="12296" max="12296" width="13" style="40" customWidth="1"/>
    <col min="12297" max="12298" width="14" style="40" customWidth="1"/>
    <col min="12299" max="12299" width="13.296875" style="40" customWidth="1"/>
    <col min="12300" max="12300" width="14.69921875" style="40" customWidth="1"/>
    <col min="12301" max="12545" width="9.296875" style="40"/>
    <col min="12546" max="12546" width="6.69921875" style="40" customWidth="1"/>
    <col min="12547" max="12547" width="24.69921875" style="40" customWidth="1"/>
    <col min="12548" max="12548" width="13" style="40" customWidth="1"/>
    <col min="12549" max="12550" width="15.5" style="40" customWidth="1"/>
    <col min="12551" max="12551" width="11.5" style="40" customWidth="1"/>
    <col min="12552" max="12552" width="13" style="40" customWidth="1"/>
    <col min="12553" max="12554" width="14" style="40" customWidth="1"/>
    <col min="12555" max="12555" width="13.296875" style="40" customWidth="1"/>
    <col min="12556" max="12556" width="14.69921875" style="40" customWidth="1"/>
    <col min="12557" max="12801" width="9.296875" style="40"/>
    <col min="12802" max="12802" width="6.69921875" style="40" customWidth="1"/>
    <col min="12803" max="12803" width="24.69921875" style="40" customWidth="1"/>
    <col min="12804" max="12804" width="13" style="40" customWidth="1"/>
    <col min="12805" max="12806" width="15.5" style="40" customWidth="1"/>
    <col min="12807" max="12807" width="11.5" style="40" customWidth="1"/>
    <col min="12808" max="12808" width="13" style="40" customWidth="1"/>
    <col min="12809" max="12810" width="14" style="40" customWidth="1"/>
    <col min="12811" max="12811" width="13.296875" style="40" customWidth="1"/>
    <col min="12812" max="12812" width="14.69921875" style="40" customWidth="1"/>
    <col min="12813" max="13057" width="9.296875" style="40"/>
    <col min="13058" max="13058" width="6.69921875" style="40" customWidth="1"/>
    <col min="13059" max="13059" width="24.69921875" style="40" customWidth="1"/>
    <col min="13060" max="13060" width="13" style="40" customWidth="1"/>
    <col min="13061" max="13062" width="15.5" style="40" customWidth="1"/>
    <col min="13063" max="13063" width="11.5" style="40" customWidth="1"/>
    <col min="13064" max="13064" width="13" style="40" customWidth="1"/>
    <col min="13065" max="13066" width="14" style="40" customWidth="1"/>
    <col min="13067" max="13067" width="13.296875" style="40" customWidth="1"/>
    <col min="13068" max="13068" width="14.69921875" style="40" customWidth="1"/>
    <col min="13069" max="13313" width="9.296875" style="40"/>
    <col min="13314" max="13314" width="6.69921875" style="40" customWidth="1"/>
    <col min="13315" max="13315" width="24.69921875" style="40" customWidth="1"/>
    <col min="13316" max="13316" width="13" style="40" customWidth="1"/>
    <col min="13317" max="13318" width="15.5" style="40" customWidth="1"/>
    <col min="13319" max="13319" width="11.5" style="40" customWidth="1"/>
    <col min="13320" max="13320" width="13" style="40" customWidth="1"/>
    <col min="13321" max="13322" width="14" style="40" customWidth="1"/>
    <col min="13323" max="13323" width="13.296875" style="40" customWidth="1"/>
    <col min="13324" max="13324" width="14.69921875" style="40" customWidth="1"/>
    <col min="13325" max="13569" width="9.296875" style="40"/>
    <col min="13570" max="13570" width="6.69921875" style="40" customWidth="1"/>
    <col min="13571" max="13571" width="24.69921875" style="40" customWidth="1"/>
    <col min="13572" max="13572" width="13" style="40" customWidth="1"/>
    <col min="13573" max="13574" width="15.5" style="40" customWidth="1"/>
    <col min="13575" max="13575" width="11.5" style="40" customWidth="1"/>
    <col min="13576" max="13576" width="13" style="40" customWidth="1"/>
    <col min="13577" max="13578" width="14" style="40" customWidth="1"/>
    <col min="13579" max="13579" width="13.296875" style="40" customWidth="1"/>
    <col min="13580" max="13580" width="14.69921875" style="40" customWidth="1"/>
    <col min="13581" max="13825" width="9.296875" style="40"/>
    <col min="13826" max="13826" width="6.69921875" style="40" customWidth="1"/>
    <col min="13827" max="13827" width="24.69921875" style="40" customWidth="1"/>
    <col min="13828" max="13828" width="13" style="40" customWidth="1"/>
    <col min="13829" max="13830" width="15.5" style="40" customWidth="1"/>
    <col min="13831" max="13831" width="11.5" style="40" customWidth="1"/>
    <col min="13832" max="13832" width="13" style="40" customWidth="1"/>
    <col min="13833" max="13834" width="14" style="40" customWidth="1"/>
    <col min="13835" max="13835" width="13.296875" style="40" customWidth="1"/>
    <col min="13836" max="13836" width="14.69921875" style="40" customWidth="1"/>
    <col min="13837" max="14081" width="9.296875" style="40"/>
    <col min="14082" max="14082" width="6.69921875" style="40" customWidth="1"/>
    <col min="14083" max="14083" width="24.69921875" style="40" customWidth="1"/>
    <col min="14084" max="14084" width="13" style="40" customWidth="1"/>
    <col min="14085" max="14086" width="15.5" style="40" customWidth="1"/>
    <col min="14087" max="14087" width="11.5" style="40" customWidth="1"/>
    <col min="14088" max="14088" width="13" style="40" customWidth="1"/>
    <col min="14089" max="14090" width="14" style="40" customWidth="1"/>
    <col min="14091" max="14091" width="13.296875" style="40" customWidth="1"/>
    <col min="14092" max="14092" width="14.69921875" style="40" customWidth="1"/>
    <col min="14093" max="14337" width="9.296875" style="40"/>
    <col min="14338" max="14338" width="6.69921875" style="40" customWidth="1"/>
    <col min="14339" max="14339" width="24.69921875" style="40" customWidth="1"/>
    <col min="14340" max="14340" width="13" style="40" customWidth="1"/>
    <col min="14341" max="14342" width="15.5" style="40" customWidth="1"/>
    <col min="14343" max="14343" width="11.5" style="40" customWidth="1"/>
    <col min="14344" max="14344" width="13" style="40" customWidth="1"/>
    <col min="14345" max="14346" width="14" style="40" customWidth="1"/>
    <col min="14347" max="14347" width="13.296875" style="40" customWidth="1"/>
    <col min="14348" max="14348" width="14.69921875" style="40" customWidth="1"/>
    <col min="14349" max="14593" width="9.296875" style="40"/>
    <col min="14594" max="14594" width="6.69921875" style="40" customWidth="1"/>
    <col min="14595" max="14595" width="24.69921875" style="40" customWidth="1"/>
    <col min="14596" max="14596" width="13" style="40" customWidth="1"/>
    <col min="14597" max="14598" width="15.5" style="40" customWidth="1"/>
    <col min="14599" max="14599" width="11.5" style="40" customWidth="1"/>
    <col min="14600" max="14600" width="13" style="40" customWidth="1"/>
    <col min="14601" max="14602" width="14" style="40" customWidth="1"/>
    <col min="14603" max="14603" width="13.296875" style="40" customWidth="1"/>
    <col min="14604" max="14604" width="14.69921875" style="40" customWidth="1"/>
    <col min="14605" max="14849" width="9.296875" style="40"/>
    <col min="14850" max="14850" width="6.69921875" style="40" customWidth="1"/>
    <col min="14851" max="14851" width="24.69921875" style="40" customWidth="1"/>
    <col min="14852" max="14852" width="13" style="40" customWidth="1"/>
    <col min="14853" max="14854" width="15.5" style="40" customWidth="1"/>
    <col min="14855" max="14855" width="11.5" style="40" customWidth="1"/>
    <col min="14856" max="14856" width="13" style="40" customWidth="1"/>
    <col min="14857" max="14858" width="14" style="40" customWidth="1"/>
    <col min="14859" max="14859" width="13.296875" style="40" customWidth="1"/>
    <col min="14860" max="14860" width="14.69921875" style="40" customWidth="1"/>
    <col min="14861" max="15105" width="9.296875" style="40"/>
    <col min="15106" max="15106" width="6.69921875" style="40" customWidth="1"/>
    <col min="15107" max="15107" width="24.69921875" style="40" customWidth="1"/>
    <col min="15108" max="15108" width="13" style="40" customWidth="1"/>
    <col min="15109" max="15110" width="15.5" style="40" customWidth="1"/>
    <col min="15111" max="15111" width="11.5" style="40" customWidth="1"/>
    <col min="15112" max="15112" width="13" style="40" customWidth="1"/>
    <col min="15113" max="15114" width="14" style="40" customWidth="1"/>
    <col min="15115" max="15115" width="13.296875" style="40" customWidth="1"/>
    <col min="15116" max="15116" width="14.69921875" style="40" customWidth="1"/>
    <col min="15117" max="15361" width="9.296875" style="40"/>
    <col min="15362" max="15362" width="6.69921875" style="40" customWidth="1"/>
    <col min="15363" max="15363" width="24.69921875" style="40" customWidth="1"/>
    <col min="15364" max="15364" width="13" style="40" customWidth="1"/>
    <col min="15365" max="15366" width="15.5" style="40" customWidth="1"/>
    <col min="15367" max="15367" width="11.5" style="40" customWidth="1"/>
    <col min="15368" max="15368" width="13" style="40" customWidth="1"/>
    <col min="15369" max="15370" width="14" style="40" customWidth="1"/>
    <col min="15371" max="15371" width="13.296875" style="40" customWidth="1"/>
    <col min="15372" max="15372" width="14.69921875" style="40" customWidth="1"/>
    <col min="15373" max="15617" width="9.296875" style="40"/>
    <col min="15618" max="15618" width="6.69921875" style="40" customWidth="1"/>
    <col min="15619" max="15619" width="24.69921875" style="40" customWidth="1"/>
    <col min="15620" max="15620" width="13" style="40" customWidth="1"/>
    <col min="15621" max="15622" width="15.5" style="40" customWidth="1"/>
    <col min="15623" max="15623" width="11.5" style="40" customWidth="1"/>
    <col min="15624" max="15624" width="13" style="40" customWidth="1"/>
    <col min="15625" max="15626" width="14" style="40" customWidth="1"/>
    <col min="15627" max="15627" width="13.296875" style="40" customWidth="1"/>
    <col min="15628" max="15628" width="14.69921875" style="40" customWidth="1"/>
    <col min="15629" max="15873" width="9.296875" style="40"/>
    <col min="15874" max="15874" width="6.69921875" style="40" customWidth="1"/>
    <col min="15875" max="15875" width="24.69921875" style="40" customWidth="1"/>
    <col min="15876" max="15876" width="13" style="40" customWidth="1"/>
    <col min="15877" max="15878" width="15.5" style="40" customWidth="1"/>
    <col min="15879" max="15879" width="11.5" style="40" customWidth="1"/>
    <col min="15880" max="15880" width="13" style="40" customWidth="1"/>
    <col min="15881" max="15882" width="14" style="40" customWidth="1"/>
    <col min="15883" max="15883" width="13.296875" style="40" customWidth="1"/>
    <col min="15884" max="15884" width="14.69921875" style="40" customWidth="1"/>
    <col min="15885" max="16129" width="9.296875" style="40"/>
    <col min="16130" max="16130" width="6.69921875" style="40" customWidth="1"/>
    <col min="16131" max="16131" width="24.69921875" style="40" customWidth="1"/>
    <col min="16132" max="16132" width="13" style="40" customWidth="1"/>
    <col min="16133" max="16134" width="15.5" style="40" customWidth="1"/>
    <col min="16135" max="16135" width="11.5" style="40" customWidth="1"/>
    <col min="16136" max="16136" width="13" style="40" customWidth="1"/>
    <col min="16137" max="16138" width="14" style="40" customWidth="1"/>
    <col min="16139" max="16139" width="13.296875" style="40" customWidth="1"/>
    <col min="16140" max="16140" width="14.69921875" style="40" customWidth="1"/>
    <col min="16141" max="16384" width="9.296875" style="40"/>
  </cols>
  <sheetData>
    <row r="1" spans="1:12" ht="33" customHeight="1" x14ac:dyDescent="0.3">
      <c r="A1" s="1846" t="s">
        <v>1261</v>
      </c>
      <c r="B1" s="1853"/>
      <c r="C1" s="1853"/>
      <c r="D1" s="1853"/>
      <c r="E1" s="1853"/>
      <c r="F1" s="1853"/>
      <c r="G1" s="1853"/>
      <c r="H1" s="1853"/>
      <c r="I1" s="1853"/>
      <c r="J1" s="1853"/>
      <c r="K1" s="1853"/>
      <c r="L1" s="1853"/>
    </row>
    <row r="2" spans="1:12" ht="14" x14ac:dyDescent="0.3">
      <c r="A2" s="41"/>
      <c r="B2" s="42"/>
      <c r="C2" s="42"/>
      <c r="D2" s="180"/>
      <c r="E2" s="43"/>
      <c r="F2" s="43"/>
      <c r="G2" s="44"/>
      <c r="H2" s="44"/>
      <c r="I2" s="43"/>
    </row>
    <row r="3" spans="1:12" ht="14" x14ac:dyDescent="0.3">
      <c r="A3" s="41"/>
      <c r="B3" s="45"/>
      <c r="C3" s="45"/>
      <c r="D3" s="181"/>
      <c r="E3" s="180"/>
      <c r="F3" s="180"/>
      <c r="G3" s="180"/>
      <c r="H3" s="180"/>
      <c r="I3" s="180"/>
      <c r="L3" s="657" t="s">
        <v>1</v>
      </c>
    </row>
    <row r="4" spans="1:12" s="46" customFormat="1" ht="69.75" customHeight="1" x14ac:dyDescent="0.3">
      <c r="A4" s="272" t="s">
        <v>394</v>
      </c>
      <c r="B4" s="1440" t="s">
        <v>426</v>
      </c>
      <c r="C4" s="683" t="s">
        <v>427</v>
      </c>
      <c r="D4" s="683" t="s">
        <v>637</v>
      </c>
      <c r="E4" s="683" t="s">
        <v>428</v>
      </c>
      <c r="F4" s="683" t="s">
        <v>429</v>
      </c>
      <c r="G4" s="684" t="s">
        <v>430</v>
      </c>
      <c r="H4" s="684" t="s">
        <v>401</v>
      </c>
      <c r="I4" s="1439" t="s">
        <v>431</v>
      </c>
      <c r="J4" s="685" t="s">
        <v>188</v>
      </c>
      <c r="K4" s="686" t="s">
        <v>638</v>
      </c>
      <c r="L4" s="182" t="s">
        <v>432</v>
      </c>
    </row>
    <row r="5" spans="1:12" ht="31.5" customHeight="1" x14ac:dyDescent="0.3">
      <c r="A5" s="1442" t="s">
        <v>9</v>
      </c>
      <c r="B5" s="1441" t="s">
        <v>435</v>
      </c>
      <c r="C5" s="1527" t="s">
        <v>436</v>
      </c>
      <c r="D5" s="1435"/>
      <c r="E5" s="1436"/>
      <c r="F5" s="1436"/>
      <c r="G5" s="1437"/>
      <c r="H5" s="1437"/>
      <c r="I5" s="1436"/>
      <c r="J5" s="1438">
        <v>207194</v>
      </c>
      <c r="K5" s="1454">
        <v>39311657</v>
      </c>
      <c r="L5" s="1458">
        <f>SUM(D5:K5)</f>
        <v>39518851</v>
      </c>
    </row>
    <row r="6" spans="1:12" ht="31.5" customHeight="1" x14ac:dyDescent="0.3">
      <c r="A6" s="1284" t="s">
        <v>12</v>
      </c>
      <c r="B6" s="1280" t="s">
        <v>714</v>
      </c>
      <c r="C6" s="700" t="s">
        <v>436</v>
      </c>
      <c r="D6" s="676"/>
      <c r="E6" s="677"/>
      <c r="F6" s="677"/>
      <c r="G6" s="678"/>
      <c r="H6" s="678"/>
      <c r="I6" s="677"/>
      <c r="J6" s="679">
        <v>207194</v>
      </c>
      <c r="K6" s="680">
        <v>36963841</v>
      </c>
      <c r="L6" s="701">
        <f t="shared" ref="L6:L12" si="0">SUM(D6:K6)</f>
        <v>37171035</v>
      </c>
    </row>
    <row r="7" spans="1:12" ht="39" customHeight="1" x14ac:dyDescent="0.3">
      <c r="A7" s="1284" t="s">
        <v>15</v>
      </c>
      <c r="B7" s="1280" t="s">
        <v>640</v>
      </c>
      <c r="C7" s="700" t="s">
        <v>639</v>
      </c>
      <c r="D7" s="676"/>
      <c r="E7" s="677">
        <v>1766307</v>
      </c>
      <c r="F7" s="677">
        <v>300</v>
      </c>
      <c r="G7" s="678"/>
      <c r="H7" s="678"/>
      <c r="I7" s="677"/>
      <c r="J7" s="679"/>
      <c r="K7" s="680"/>
      <c r="L7" s="701">
        <f t="shared" si="0"/>
        <v>1766607</v>
      </c>
    </row>
    <row r="8" spans="1:12" ht="39" customHeight="1" x14ac:dyDescent="0.3">
      <c r="A8" s="1284" t="s">
        <v>18</v>
      </c>
      <c r="B8" s="1280" t="s">
        <v>714</v>
      </c>
      <c r="C8" s="700" t="s">
        <v>639</v>
      </c>
      <c r="D8" s="676"/>
      <c r="E8" s="677">
        <v>1766307</v>
      </c>
      <c r="F8" s="677">
        <v>300</v>
      </c>
      <c r="G8" s="678"/>
      <c r="H8" s="678"/>
      <c r="I8" s="677"/>
      <c r="J8" s="679"/>
      <c r="K8" s="680"/>
      <c r="L8" s="701">
        <f t="shared" si="0"/>
        <v>1766607</v>
      </c>
    </row>
    <row r="9" spans="1:12" ht="39" customHeight="1" x14ac:dyDescent="0.3">
      <c r="A9" s="1284" t="s">
        <v>21</v>
      </c>
      <c r="B9" s="1280" t="s">
        <v>999</v>
      </c>
      <c r="C9" s="700" t="s">
        <v>643</v>
      </c>
      <c r="D9" s="676"/>
      <c r="E9" s="677"/>
      <c r="F9" s="677">
        <v>42170</v>
      </c>
      <c r="G9" s="678"/>
      <c r="H9" s="678"/>
      <c r="I9" s="677"/>
      <c r="J9" s="679"/>
      <c r="K9" s="680"/>
      <c r="L9" s="701">
        <f t="shared" si="0"/>
        <v>42170</v>
      </c>
    </row>
    <row r="10" spans="1:12" ht="39" customHeight="1" x14ac:dyDescent="0.3">
      <c r="A10" s="1284" t="s">
        <v>24</v>
      </c>
      <c r="B10" s="1280" t="s">
        <v>714</v>
      </c>
      <c r="C10" s="700" t="s">
        <v>643</v>
      </c>
      <c r="D10" s="676"/>
      <c r="E10" s="677"/>
      <c r="F10" s="677">
        <v>42170</v>
      </c>
      <c r="G10" s="678"/>
      <c r="H10" s="678"/>
      <c r="I10" s="677"/>
      <c r="J10" s="679"/>
      <c r="K10" s="680"/>
      <c r="L10" s="701">
        <f t="shared" si="0"/>
        <v>42170</v>
      </c>
    </row>
    <row r="11" spans="1:12" ht="31.5" customHeight="1" x14ac:dyDescent="0.3">
      <c r="A11" s="1284" t="s">
        <v>27</v>
      </c>
      <c r="B11" s="1280" t="s">
        <v>642</v>
      </c>
      <c r="C11" s="700" t="s">
        <v>641</v>
      </c>
      <c r="D11" s="676"/>
      <c r="E11" s="677"/>
      <c r="F11" s="677">
        <v>902909</v>
      </c>
      <c r="G11" s="678">
        <v>17000</v>
      </c>
      <c r="H11" s="678"/>
      <c r="I11" s="677"/>
      <c r="J11" s="679"/>
      <c r="K11" s="680"/>
      <c r="L11" s="701">
        <f t="shared" si="0"/>
        <v>919909</v>
      </c>
    </row>
    <row r="12" spans="1:12" ht="31.5" customHeight="1" x14ac:dyDescent="0.3">
      <c r="A12" s="1443" t="s">
        <v>30</v>
      </c>
      <c r="B12" s="1444" t="s">
        <v>714</v>
      </c>
      <c r="C12" s="709" t="s">
        <v>641</v>
      </c>
      <c r="D12" s="1445"/>
      <c r="E12" s="1446"/>
      <c r="F12" s="1446">
        <v>902909</v>
      </c>
      <c r="G12" s="1447">
        <v>17000</v>
      </c>
      <c r="H12" s="1447"/>
      <c r="I12" s="1446"/>
      <c r="J12" s="1448"/>
      <c r="K12" s="1455"/>
      <c r="L12" s="1459">
        <f t="shared" si="0"/>
        <v>919909</v>
      </c>
    </row>
    <row r="13" spans="1:12" s="47" customFormat="1" ht="31.5" customHeight="1" x14ac:dyDescent="0.35">
      <c r="A13" s="272" t="s">
        <v>33</v>
      </c>
      <c r="B13" s="1452" t="s">
        <v>998</v>
      </c>
      <c r="C13" s="724"/>
      <c r="D13" s="725"/>
      <c r="E13" s="725">
        <f t="shared" ref="E13:L13" si="1">E5+E7+E11+E9</f>
        <v>1766307</v>
      </c>
      <c r="F13" s="725">
        <f t="shared" si="1"/>
        <v>945379</v>
      </c>
      <c r="G13" s="725">
        <f t="shared" si="1"/>
        <v>17000</v>
      </c>
      <c r="H13" s="725"/>
      <c r="I13" s="725"/>
      <c r="J13" s="725">
        <f t="shared" si="1"/>
        <v>207194</v>
      </c>
      <c r="K13" s="1456">
        <f t="shared" si="1"/>
        <v>39311657</v>
      </c>
      <c r="L13" s="1528">
        <f t="shared" si="1"/>
        <v>42247537</v>
      </c>
    </row>
    <row r="14" spans="1:12" s="47" customFormat="1" ht="33" customHeight="1" x14ac:dyDescent="0.35">
      <c r="A14" s="272" t="s">
        <v>36</v>
      </c>
      <c r="B14" s="1473" t="s">
        <v>720</v>
      </c>
      <c r="C14" s="698"/>
      <c r="D14" s="699">
        <f>D6+D8+D12+D10</f>
        <v>0</v>
      </c>
      <c r="E14" s="699">
        <f t="shared" ref="E14:L14" si="2">E6+E8+E12+E10</f>
        <v>1766307</v>
      </c>
      <c r="F14" s="699">
        <f t="shared" si="2"/>
        <v>945379</v>
      </c>
      <c r="G14" s="699">
        <f t="shared" si="2"/>
        <v>17000</v>
      </c>
      <c r="H14" s="699">
        <f t="shared" si="2"/>
        <v>0</v>
      </c>
      <c r="I14" s="699">
        <f t="shared" si="2"/>
        <v>0</v>
      </c>
      <c r="J14" s="699">
        <f t="shared" si="2"/>
        <v>207194</v>
      </c>
      <c r="K14" s="1472">
        <f t="shared" si="2"/>
        <v>36963841</v>
      </c>
      <c r="L14" s="274">
        <f t="shared" si="2"/>
        <v>39899721</v>
      </c>
    </row>
    <row r="15" spans="1:12" ht="21" customHeight="1" x14ac:dyDescent="0.3">
      <c r="A15" s="48"/>
      <c r="B15" s="681"/>
      <c r="C15" s="681"/>
      <c r="D15" s="49"/>
      <c r="E15" s="50"/>
      <c r="F15" s="49"/>
      <c r="G15" s="49"/>
      <c r="H15" s="49"/>
      <c r="I15" s="682"/>
    </row>
    <row r="16" spans="1:12" ht="42" customHeight="1" x14ac:dyDescent="0.3">
      <c r="A16" s="48"/>
      <c r="B16" s="51"/>
      <c r="C16" s="52"/>
      <c r="D16" s="53"/>
      <c r="E16" s="50"/>
      <c r="F16" s="50"/>
      <c r="G16" s="49"/>
      <c r="H16" s="49"/>
      <c r="I16" s="49"/>
    </row>
    <row r="17" spans="1:9" ht="42" customHeight="1" x14ac:dyDescent="0.3">
      <c r="A17" s="54"/>
      <c r="B17" s="55"/>
      <c r="C17" s="56"/>
      <c r="D17" s="57"/>
      <c r="E17" s="43"/>
      <c r="F17" s="43"/>
      <c r="G17" s="44"/>
      <c r="H17" s="44"/>
      <c r="I17" s="44"/>
    </row>
    <row r="18" spans="1:9" ht="14" x14ac:dyDescent="0.3">
      <c r="A18" s="41"/>
      <c r="B18" s="42"/>
      <c r="C18" s="42"/>
      <c r="D18" s="180"/>
      <c r="E18" s="180"/>
      <c r="F18" s="180"/>
      <c r="G18" s="180"/>
      <c r="H18" s="180"/>
      <c r="I18" s="180"/>
    </row>
    <row r="19" spans="1:9" s="59" customFormat="1" ht="14" x14ac:dyDescent="0.3">
      <c r="A19" s="41"/>
      <c r="B19" s="42"/>
      <c r="C19" s="42"/>
      <c r="D19" s="180"/>
      <c r="E19" s="43"/>
      <c r="F19" s="58"/>
      <c r="G19" s="58"/>
      <c r="H19" s="58"/>
      <c r="I19" s="58"/>
    </row>
  </sheetData>
  <mergeCells count="1">
    <mergeCell ref="A1:L1"/>
  </mergeCells>
  <printOptions horizontalCentered="1"/>
  <pageMargins left="0.39370078740157483" right="0.39370078740157483" top="0.98425196850393704" bottom="0.74803149606299213" header="0.70866141732283472" footer="0.31496062992125984"/>
  <pageSetup paperSize="9" scale="90" orientation="landscape" r:id="rId1"/>
  <headerFooter>
    <oddHeader>&amp;R&amp;"Times New Roman CE,Félkövér dőlt"&amp;8 11.1. melléklet a 18/2020 (VI.26.)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M21"/>
  <sheetViews>
    <sheetView view="pageLayout" workbookViewId="0">
      <selection activeCell="J17" sqref="J17"/>
    </sheetView>
  </sheetViews>
  <sheetFormatPr defaultRowHeight="13" x14ac:dyDescent="0.3"/>
  <cols>
    <col min="1" max="1" width="5.796875" style="60" customWidth="1"/>
    <col min="2" max="2" width="22.296875" style="40" customWidth="1"/>
    <col min="3" max="3" width="13" style="40" customWidth="1"/>
    <col min="4" max="4" width="12.796875" style="61" customWidth="1"/>
    <col min="5" max="5" width="15.5" style="61" customWidth="1"/>
    <col min="6" max="6" width="11.19921875" style="61" customWidth="1"/>
    <col min="7" max="7" width="13.296875" style="61" customWidth="1"/>
    <col min="8" max="9" width="14" style="61" customWidth="1"/>
    <col min="10" max="10" width="13.296875" style="40" customWidth="1"/>
    <col min="11" max="11" width="12.296875" style="40" customWidth="1"/>
    <col min="12" max="12" width="14.296875" style="40" customWidth="1"/>
    <col min="13" max="13" width="15.19921875" style="40" customWidth="1"/>
    <col min="14" max="256" width="9.296875" style="40"/>
    <col min="257" max="257" width="5.796875" style="40" customWidth="1"/>
    <col min="258" max="258" width="22.296875" style="40" customWidth="1"/>
    <col min="259" max="259" width="13" style="40" customWidth="1"/>
    <col min="260" max="260" width="11" style="40" customWidth="1"/>
    <col min="261" max="261" width="15.5" style="40" customWidth="1"/>
    <col min="262" max="262" width="11.19921875" style="40" customWidth="1"/>
    <col min="263" max="263" width="13.296875" style="40" customWidth="1"/>
    <col min="264" max="265" width="14" style="40" customWidth="1"/>
    <col min="266" max="266" width="13.296875" style="40" customWidth="1"/>
    <col min="267" max="267" width="12.296875" style="40" customWidth="1"/>
    <col min="268" max="268" width="14.296875" style="40" customWidth="1"/>
    <col min="269" max="269" width="15.19921875" style="40" customWidth="1"/>
    <col min="270" max="512" width="9.296875" style="40"/>
    <col min="513" max="513" width="5.796875" style="40" customWidth="1"/>
    <col min="514" max="514" width="22.296875" style="40" customWidth="1"/>
    <col min="515" max="515" width="13" style="40" customWidth="1"/>
    <col min="516" max="516" width="11" style="40" customWidth="1"/>
    <col min="517" max="517" width="15.5" style="40" customWidth="1"/>
    <col min="518" max="518" width="11.19921875" style="40" customWidth="1"/>
    <col min="519" max="519" width="13.296875" style="40" customWidth="1"/>
    <col min="520" max="521" width="14" style="40" customWidth="1"/>
    <col min="522" max="522" width="13.296875" style="40" customWidth="1"/>
    <col min="523" max="523" width="12.296875" style="40" customWidth="1"/>
    <col min="524" max="524" width="14.296875" style="40" customWidth="1"/>
    <col min="525" max="525" width="15.19921875" style="40" customWidth="1"/>
    <col min="526" max="768" width="9.296875" style="40"/>
    <col min="769" max="769" width="5.796875" style="40" customWidth="1"/>
    <col min="770" max="770" width="22.296875" style="40" customWidth="1"/>
    <col min="771" max="771" width="13" style="40" customWidth="1"/>
    <col min="772" max="772" width="11" style="40" customWidth="1"/>
    <col min="773" max="773" width="15.5" style="40" customWidth="1"/>
    <col min="774" max="774" width="11.19921875" style="40" customWidth="1"/>
    <col min="775" max="775" width="13.296875" style="40" customWidth="1"/>
    <col min="776" max="777" width="14" style="40" customWidth="1"/>
    <col min="778" max="778" width="13.296875" style="40" customWidth="1"/>
    <col min="779" max="779" width="12.296875" style="40" customWidth="1"/>
    <col min="780" max="780" width="14.296875" style="40" customWidth="1"/>
    <col min="781" max="781" width="15.19921875" style="40" customWidth="1"/>
    <col min="782" max="1024" width="9.296875" style="40"/>
    <col min="1025" max="1025" width="5.796875" style="40" customWidth="1"/>
    <col min="1026" max="1026" width="22.296875" style="40" customWidth="1"/>
    <col min="1027" max="1027" width="13" style="40" customWidth="1"/>
    <col min="1028" max="1028" width="11" style="40" customWidth="1"/>
    <col min="1029" max="1029" width="15.5" style="40" customWidth="1"/>
    <col min="1030" max="1030" width="11.19921875" style="40" customWidth="1"/>
    <col min="1031" max="1031" width="13.296875" style="40" customWidth="1"/>
    <col min="1032" max="1033" width="14" style="40" customWidth="1"/>
    <col min="1034" max="1034" width="13.296875" style="40" customWidth="1"/>
    <col min="1035" max="1035" width="12.296875" style="40" customWidth="1"/>
    <col min="1036" max="1036" width="14.296875" style="40" customWidth="1"/>
    <col min="1037" max="1037" width="15.19921875" style="40" customWidth="1"/>
    <col min="1038" max="1280" width="9.296875" style="40"/>
    <col min="1281" max="1281" width="5.796875" style="40" customWidth="1"/>
    <col min="1282" max="1282" width="22.296875" style="40" customWidth="1"/>
    <col min="1283" max="1283" width="13" style="40" customWidth="1"/>
    <col min="1284" max="1284" width="11" style="40" customWidth="1"/>
    <col min="1285" max="1285" width="15.5" style="40" customWidth="1"/>
    <col min="1286" max="1286" width="11.19921875" style="40" customWidth="1"/>
    <col min="1287" max="1287" width="13.296875" style="40" customWidth="1"/>
    <col min="1288" max="1289" width="14" style="40" customWidth="1"/>
    <col min="1290" max="1290" width="13.296875" style="40" customWidth="1"/>
    <col min="1291" max="1291" width="12.296875" style="40" customWidth="1"/>
    <col min="1292" max="1292" width="14.296875" style="40" customWidth="1"/>
    <col min="1293" max="1293" width="15.19921875" style="40" customWidth="1"/>
    <col min="1294" max="1536" width="9.296875" style="40"/>
    <col min="1537" max="1537" width="5.796875" style="40" customWidth="1"/>
    <col min="1538" max="1538" width="22.296875" style="40" customWidth="1"/>
    <col min="1539" max="1539" width="13" style="40" customWidth="1"/>
    <col min="1540" max="1540" width="11" style="40" customWidth="1"/>
    <col min="1541" max="1541" width="15.5" style="40" customWidth="1"/>
    <col min="1542" max="1542" width="11.19921875" style="40" customWidth="1"/>
    <col min="1543" max="1543" width="13.296875" style="40" customWidth="1"/>
    <col min="1544" max="1545" width="14" style="40" customWidth="1"/>
    <col min="1546" max="1546" width="13.296875" style="40" customWidth="1"/>
    <col min="1547" max="1547" width="12.296875" style="40" customWidth="1"/>
    <col min="1548" max="1548" width="14.296875" style="40" customWidth="1"/>
    <col min="1549" max="1549" width="15.19921875" style="40" customWidth="1"/>
    <col min="1550" max="1792" width="9.296875" style="40"/>
    <col min="1793" max="1793" width="5.796875" style="40" customWidth="1"/>
    <col min="1794" max="1794" width="22.296875" style="40" customWidth="1"/>
    <col min="1795" max="1795" width="13" style="40" customWidth="1"/>
    <col min="1796" max="1796" width="11" style="40" customWidth="1"/>
    <col min="1797" max="1797" width="15.5" style="40" customWidth="1"/>
    <col min="1798" max="1798" width="11.19921875" style="40" customWidth="1"/>
    <col min="1799" max="1799" width="13.296875" style="40" customWidth="1"/>
    <col min="1800" max="1801" width="14" style="40" customWidth="1"/>
    <col min="1802" max="1802" width="13.296875" style="40" customWidth="1"/>
    <col min="1803" max="1803" width="12.296875" style="40" customWidth="1"/>
    <col min="1804" max="1804" width="14.296875" style="40" customWidth="1"/>
    <col min="1805" max="1805" width="15.19921875" style="40" customWidth="1"/>
    <col min="1806" max="2048" width="9.296875" style="40"/>
    <col min="2049" max="2049" width="5.796875" style="40" customWidth="1"/>
    <col min="2050" max="2050" width="22.296875" style="40" customWidth="1"/>
    <col min="2051" max="2051" width="13" style="40" customWidth="1"/>
    <col min="2052" max="2052" width="11" style="40" customWidth="1"/>
    <col min="2053" max="2053" width="15.5" style="40" customWidth="1"/>
    <col min="2054" max="2054" width="11.19921875" style="40" customWidth="1"/>
    <col min="2055" max="2055" width="13.296875" style="40" customWidth="1"/>
    <col min="2056" max="2057" width="14" style="40" customWidth="1"/>
    <col min="2058" max="2058" width="13.296875" style="40" customWidth="1"/>
    <col min="2059" max="2059" width="12.296875" style="40" customWidth="1"/>
    <col min="2060" max="2060" width="14.296875" style="40" customWidth="1"/>
    <col min="2061" max="2061" width="15.19921875" style="40" customWidth="1"/>
    <col min="2062" max="2304" width="9.296875" style="40"/>
    <col min="2305" max="2305" width="5.796875" style="40" customWidth="1"/>
    <col min="2306" max="2306" width="22.296875" style="40" customWidth="1"/>
    <col min="2307" max="2307" width="13" style="40" customWidth="1"/>
    <col min="2308" max="2308" width="11" style="40" customWidth="1"/>
    <col min="2309" max="2309" width="15.5" style="40" customWidth="1"/>
    <col min="2310" max="2310" width="11.19921875" style="40" customWidth="1"/>
    <col min="2311" max="2311" width="13.296875" style="40" customWidth="1"/>
    <col min="2312" max="2313" width="14" style="40" customWidth="1"/>
    <col min="2314" max="2314" width="13.296875" style="40" customWidth="1"/>
    <col min="2315" max="2315" width="12.296875" style="40" customWidth="1"/>
    <col min="2316" max="2316" width="14.296875" style="40" customWidth="1"/>
    <col min="2317" max="2317" width="15.19921875" style="40" customWidth="1"/>
    <col min="2318" max="2560" width="9.296875" style="40"/>
    <col min="2561" max="2561" width="5.796875" style="40" customWidth="1"/>
    <col min="2562" max="2562" width="22.296875" style="40" customWidth="1"/>
    <col min="2563" max="2563" width="13" style="40" customWidth="1"/>
    <col min="2564" max="2564" width="11" style="40" customWidth="1"/>
    <col min="2565" max="2565" width="15.5" style="40" customWidth="1"/>
    <col min="2566" max="2566" width="11.19921875" style="40" customWidth="1"/>
    <col min="2567" max="2567" width="13.296875" style="40" customWidth="1"/>
    <col min="2568" max="2569" width="14" style="40" customWidth="1"/>
    <col min="2570" max="2570" width="13.296875" style="40" customWidth="1"/>
    <col min="2571" max="2571" width="12.296875" style="40" customWidth="1"/>
    <col min="2572" max="2572" width="14.296875" style="40" customWidth="1"/>
    <col min="2573" max="2573" width="15.19921875" style="40" customWidth="1"/>
    <col min="2574" max="2816" width="9.296875" style="40"/>
    <col min="2817" max="2817" width="5.796875" style="40" customWidth="1"/>
    <col min="2818" max="2818" width="22.296875" style="40" customWidth="1"/>
    <col min="2819" max="2819" width="13" style="40" customWidth="1"/>
    <col min="2820" max="2820" width="11" style="40" customWidth="1"/>
    <col min="2821" max="2821" width="15.5" style="40" customWidth="1"/>
    <col min="2822" max="2822" width="11.19921875" style="40" customWidth="1"/>
    <col min="2823" max="2823" width="13.296875" style="40" customWidth="1"/>
    <col min="2824" max="2825" width="14" style="40" customWidth="1"/>
    <col min="2826" max="2826" width="13.296875" style="40" customWidth="1"/>
    <col min="2827" max="2827" width="12.296875" style="40" customWidth="1"/>
    <col min="2828" max="2828" width="14.296875" style="40" customWidth="1"/>
    <col min="2829" max="2829" width="15.19921875" style="40" customWidth="1"/>
    <col min="2830" max="3072" width="9.296875" style="40"/>
    <col min="3073" max="3073" width="5.796875" style="40" customWidth="1"/>
    <col min="3074" max="3074" width="22.296875" style="40" customWidth="1"/>
    <col min="3075" max="3075" width="13" style="40" customWidth="1"/>
    <col min="3076" max="3076" width="11" style="40" customWidth="1"/>
    <col min="3077" max="3077" width="15.5" style="40" customWidth="1"/>
    <col min="3078" max="3078" width="11.19921875" style="40" customWidth="1"/>
    <col min="3079" max="3079" width="13.296875" style="40" customWidth="1"/>
    <col min="3080" max="3081" width="14" style="40" customWidth="1"/>
    <col min="3082" max="3082" width="13.296875" style="40" customWidth="1"/>
    <col min="3083" max="3083" width="12.296875" style="40" customWidth="1"/>
    <col min="3084" max="3084" width="14.296875" style="40" customWidth="1"/>
    <col min="3085" max="3085" width="15.19921875" style="40" customWidth="1"/>
    <col min="3086" max="3328" width="9.296875" style="40"/>
    <col min="3329" max="3329" width="5.796875" style="40" customWidth="1"/>
    <col min="3330" max="3330" width="22.296875" style="40" customWidth="1"/>
    <col min="3331" max="3331" width="13" style="40" customWidth="1"/>
    <col min="3332" max="3332" width="11" style="40" customWidth="1"/>
    <col min="3333" max="3333" width="15.5" style="40" customWidth="1"/>
    <col min="3334" max="3334" width="11.19921875" style="40" customWidth="1"/>
    <col min="3335" max="3335" width="13.296875" style="40" customWidth="1"/>
    <col min="3336" max="3337" width="14" style="40" customWidth="1"/>
    <col min="3338" max="3338" width="13.296875" style="40" customWidth="1"/>
    <col min="3339" max="3339" width="12.296875" style="40" customWidth="1"/>
    <col min="3340" max="3340" width="14.296875" style="40" customWidth="1"/>
    <col min="3341" max="3341" width="15.19921875" style="40" customWidth="1"/>
    <col min="3342" max="3584" width="9.296875" style="40"/>
    <col min="3585" max="3585" width="5.796875" style="40" customWidth="1"/>
    <col min="3586" max="3586" width="22.296875" style="40" customWidth="1"/>
    <col min="3587" max="3587" width="13" style="40" customWidth="1"/>
    <col min="3588" max="3588" width="11" style="40" customWidth="1"/>
    <col min="3589" max="3589" width="15.5" style="40" customWidth="1"/>
    <col min="3590" max="3590" width="11.19921875" style="40" customWidth="1"/>
    <col min="3591" max="3591" width="13.296875" style="40" customWidth="1"/>
    <col min="3592" max="3593" width="14" style="40" customWidth="1"/>
    <col min="3594" max="3594" width="13.296875" style="40" customWidth="1"/>
    <col min="3595" max="3595" width="12.296875" style="40" customWidth="1"/>
    <col min="3596" max="3596" width="14.296875" style="40" customWidth="1"/>
    <col min="3597" max="3597" width="15.19921875" style="40" customWidth="1"/>
    <col min="3598" max="3840" width="9.296875" style="40"/>
    <col min="3841" max="3841" width="5.796875" style="40" customWidth="1"/>
    <col min="3842" max="3842" width="22.296875" style="40" customWidth="1"/>
    <col min="3843" max="3843" width="13" style="40" customWidth="1"/>
    <col min="3844" max="3844" width="11" style="40" customWidth="1"/>
    <col min="3845" max="3845" width="15.5" style="40" customWidth="1"/>
    <col min="3846" max="3846" width="11.19921875" style="40" customWidth="1"/>
    <col min="3847" max="3847" width="13.296875" style="40" customWidth="1"/>
    <col min="3848" max="3849" width="14" style="40" customWidth="1"/>
    <col min="3850" max="3850" width="13.296875" style="40" customWidth="1"/>
    <col min="3851" max="3851" width="12.296875" style="40" customWidth="1"/>
    <col min="3852" max="3852" width="14.296875" style="40" customWidth="1"/>
    <col min="3853" max="3853" width="15.19921875" style="40" customWidth="1"/>
    <col min="3854" max="4096" width="9.296875" style="40"/>
    <col min="4097" max="4097" width="5.796875" style="40" customWidth="1"/>
    <col min="4098" max="4098" width="22.296875" style="40" customWidth="1"/>
    <col min="4099" max="4099" width="13" style="40" customWidth="1"/>
    <col min="4100" max="4100" width="11" style="40" customWidth="1"/>
    <col min="4101" max="4101" width="15.5" style="40" customWidth="1"/>
    <col min="4102" max="4102" width="11.19921875" style="40" customWidth="1"/>
    <col min="4103" max="4103" width="13.296875" style="40" customWidth="1"/>
    <col min="4104" max="4105" width="14" style="40" customWidth="1"/>
    <col min="4106" max="4106" width="13.296875" style="40" customWidth="1"/>
    <col min="4107" max="4107" width="12.296875" style="40" customWidth="1"/>
    <col min="4108" max="4108" width="14.296875" style="40" customWidth="1"/>
    <col min="4109" max="4109" width="15.19921875" style="40" customWidth="1"/>
    <col min="4110" max="4352" width="9.296875" style="40"/>
    <col min="4353" max="4353" width="5.796875" style="40" customWidth="1"/>
    <col min="4354" max="4354" width="22.296875" style="40" customWidth="1"/>
    <col min="4355" max="4355" width="13" style="40" customWidth="1"/>
    <col min="4356" max="4356" width="11" style="40" customWidth="1"/>
    <col min="4357" max="4357" width="15.5" style="40" customWidth="1"/>
    <col min="4358" max="4358" width="11.19921875" style="40" customWidth="1"/>
    <col min="4359" max="4359" width="13.296875" style="40" customWidth="1"/>
    <col min="4360" max="4361" width="14" style="40" customWidth="1"/>
    <col min="4362" max="4362" width="13.296875" style="40" customWidth="1"/>
    <col min="4363" max="4363" width="12.296875" style="40" customWidth="1"/>
    <col min="4364" max="4364" width="14.296875" style="40" customWidth="1"/>
    <col min="4365" max="4365" width="15.19921875" style="40" customWidth="1"/>
    <col min="4366" max="4608" width="9.296875" style="40"/>
    <col min="4609" max="4609" width="5.796875" style="40" customWidth="1"/>
    <col min="4610" max="4610" width="22.296875" style="40" customWidth="1"/>
    <col min="4611" max="4611" width="13" style="40" customWidth="1"/>
    <col min="4612" max="4612" width="11" style="40" customWidth="1"/>
    <col min="4613" max="4613" width="15.5" style="40" customWidth="1"/>
    <col min="4614" max="4614" width="11.19921875" style="40" customWidth="1"/>
    <col min="4615" max="4615" width="13.296875" style="40" customWidth="1"/>
    <col min="4616" max="4617" width="14" style="40" customWidth="1"/>
    <col min="4618" max="4618" width="13.296875" style="40" customWidth="1"/>
    <col min="4619" max="4619" width="12.296875" style="40" customWidth="1"/>
    <col min="4620" max="4620" width="14.296875" style="40" customWidth="1"/>
    <col min="4621" max="4621" width="15.19921875" style="40" customWidth="1"/>
    <col min="4622" max="4864" width="9.296875" style="40"/>
    <col min="4865" max="4865" width="5.796875" style="40" customWidth="1"/>
    <col min="4866" max="4866" width="22.296875" style="40" customWidth="1"/>
    <col min="4867" max="4867" width="13" style="40" customWidth="1"/>
    <col min="4868" max="4868" width="11" style="40" customWidth="1"/>
    <col min="4869" max="4869" width="15.5" style="40" customWidth="1"/>
    <col min="4870" max="4870" width="11.19921875" style="40" customWidth="1"/>
    <col min="4871" max="4871" width="13.296875" style="40" customWidth="1"/>
    <col min="4872" max="4873" width="14" style="40" customWidth="1"/>
    <col min="4874" max="4874" width="13.296875" style="40" customWidth="1"/>
    <col min="4875" max="4875" width="12.296875" style="40" customWidth="1"/>
    <col min="4876" max="4876" width="14.296875" style="40" customWidth="1"/>
    <col min="4877" max="4877" width="15.19921875" style="40" customWidth="1"/>
    <col min="4878" max="5120" width="9.296875" style="40"/>
    <col min="5121" max="5121" width="5.796875" style="40" customWidth="1"/>
    <col min="5122" max="5122" width="22.296875" style="40" customWidth="1"/>
    <col min="5123" max="5123" width="13" style="40" customWidth="1"/>
    <col min="5124" max="5124" width="11" style="40" customWidth="1"/>
    <col min="5125" max="5125" width="15.5" style="40" customWidth="1"/>
    <col min="5126" max="5126" width="11.19921875" style="40" customWidth="1"/>
    <col min="5127" max="5127" width="13.296875" style="40" customWidth="1"/>
    <col min="5128" max="5129" width="14" style="40" customWidth="1"/>
    <col min="5130" max="5130" width="13.296875" style="40" customWidth="1"/>
    <col min="5131" max="5131" width="12.296875" style="40" customWidth="1"/>
    <col min="5132" max="5132" width="14.296875" style="40" customWidth="1"/>
    <col min="5133" max="5133" width="15.19921875" style="40" customWidth="1"/>
    <col min="5134" max="5376" width="9.296875" style="40"/>
    <col min="5377" max="5377" width="5.796875" style="40" customWidth="1"/>
    <col min="5378" max="5378" width="22.296875" style="40" customWidth="1"/>
    <col min="5379" max="5379" width="13" style="40" customWidth="1"/>
    <col min="5380" max="5380" width="11" style="40" customWidth="1"/>
    <col min="5381" max="5381" width="15.5" style="40" customWidth="1"/>
    <col min="5382" max="5382" width="11.19921875" style="40" customWidth="1"/>
    <col min="5383" max="5383" width="13.296875" style="40" customWidth="1"/>
    <col min="5384" max="5385" width="14" style="40" customWidth="1"/>
    <col min="5386" max="5386" width="13.296875" style="40" customWidth="1"/>
    <col min="5387" max="5387" width="12.296875" style="40" customWidth="1"/>
    <col min="5388" max="5388" width="14.296875" style="40" customWidth="1"/>
    <col min="5389" max="5389" width="15.19921875" style="40" customWidth="1"/>
    <col min="5390" max="5632" width="9.296875" style="40"/>
    <col min="5633" max="5633" width="5.796875" style="40" customWidth="1"/>
    <col min="5634" max="5634" width="22.296875" style="40" customWidth="1"/>
    <col min="5635" max="5635" width="13" style="40" customWidth="1"/>
    <col min="5636" max="5636" width="11" style="40" customWidth="1"/>
    <col min="5637" max="5637" width="15.5" style="40" customWidth="1"/>
    <col min="5638" max="5638" width="11.19921875" style="40" customWidth="1"/>
    <col min="5639" max="5639" width="13.296875" style="40" customWidth="1"/>
    <col min="5640" max="5641" width="14" style="40" customWidth="1"/>
    <col min="5642" max="5642" width="13.296875" style="40" customWidth="1"/>
    <col min="5643" max="5643" width="12.296875" style="40" customWidth="1"/>
    <col min="5644" max="5644" width="14.296875" style="40" customWidth="1"/>
    <col min="5645" max="5645" width="15.19921875" style="40" customWidth="1"/>
    <col min="5646" max="5888" width="9.296875" style="40"/>
    <col min="5889" max="5889" width="5.796875" style="40" customWidth="1"/>
    <col min="5890" max="5890" width="22.296875" style="40" customWidth="1"/>
    <col min="5891" max="5891" width="13" style="40" customWidth="1"/>
    <col min="5892" max="5892" width="11" style="40" customWidth="1"/>
    <col min="5893" max="5893" width="15.5" style="40" customWidth="1"/>
    <col min="5894" max="5894" width="11.19921875" style="40" customWidth="1"/>
    <col min="5895" max="5895" width="13.296875" style="40" customWidth="1"/>
    <col min="5896" max="5897" width="14" style="40" customWidth="1"/>
    <col min="5898" max="5898" width="13.296875" style="40" customWidth="1"/>
    <col min="5899" max="5899" width="12.296875" style="40" customWidth="1"/>
    <col min="5900" max="5900" width="14.296875" style="40" customWidth="1"/>
    <col min="5901" max="5901" width="15.19921875" style="40" customWidth="1"/>
    <col min="5902" max="6144" width="9.296875" style="40"/>
    <col min="6145" max="6145" width="5.796875" style="40" customWidth="1"/>
    <col min="6146" max="6146" width="22.296875" style="40" customWidth="1"/>
    <col min="6147" max="6147" width="13" style="40" customWidth="1"/>
    <col min="6148" max="6148" width="11" style="40" customWidth="1"/>
    <col min="6149" max="6149" width="15.5" style="40" customWidth="1"/>
    <col min="6150" max="6150" width="11.19921875" style="40" customWidth="1"/>
    <col min="6151" max="6151" width="13.296875" style="40" customWidth="1"/>
    <col min="6152" max="6153" width="14" style="40" customWidth="1"/>
    <col min="6154" max="6154" width="13.296875" style="40" customWidth="1"/>
    <col min="6155" max="6155" width="12.296875" style="40" customWidth="1"/>
    <col min="6156" max="6156" width="14.296875" style="40" customWidth="1"/>
    <col min="6157" max="6157" width="15.19921875" style="40" customWidth="1"/>
    <col min="6158" max="6400" width="9.296875" style="40"/>
    <col min="6401" max="6401" width="5.796875" style="40" customWidth="1"/>
    <col min="6402" max="6402" width="22.296875" style="40" customWidth="1"/>
    <col min="6403" max="6403" width="13" style="40" customWidth="1"/>
    <col min="6404" max="6404" width="11" style="40" customWidth="1"/>
    <col min="6405" max="6405" width="15.5" style="40" customWidth="1"/>
    <col min="6406" max="6406" width="11.19921875" style="40" customWidth="1"/>
    <col min="6407" max="6407" width="13.296875" style="40" customWidth="1"/>
    <col min="6408" max="6409" width="14" style="40" customWidth="1"/>
    <col min="6410" max="6410" width="13.296875" style="40" customWidth="1"/>
    <col min="6411" max="6411" width="12.296875" style="40" customWidth="1"/>
    <col min="6412" max="6412" width="14.296875" style="40" customWidth="1"/>
    <col min="6413" max="6413" width="15.19921875" style="40" customWidth="1"/>
    <col min="6414" max="6656" width="9.296875" style="40"/>
    <col min="6657" max="6657" width="5.796875" style="40" customWidth="1"/>
    <col min="6658" max="6658" width="22.296875" style="40" customWidth="1"/>
    <col min="6659" max="6659" width="13" style="40" customWidth="1"/>
    <col min="6660" max="6660" width="11" style="40" customWidth="1"/>
    <col min="6661" max="6661" width="15.5" style="40" customWidth="1"/>
    <col min="6662" max="6662" width="11.19921875" style="40" customWidth="1"/>
    <col min="6663" max="6663" width="13.296875" style="40" customWidth="1"/>
    <col min="6664" max="6665" width="14" style="40" customWidth="1"/>
    <col min="6666" max="6666" width="13.296875" style="40" customWidth="1"/>
    <col min="6667" max="6667" width="12.296875" style="40" customWidth="1"/>
    <col min="6668" max="6668" width="14.296875" style="40" customWidth="1"/>
    <col min="6669" max="6669" width="15.19921875" style="40" customWidth="1"/>
    <col min="6670" max="6912" width="9.296875" style="40"/>
    <col min="6913" max="6913" width="5.796875" style="40" customWidth="1"/>
    <col min="6914" max="6914" width="22.296875" style="40" customWidth="1"/>
    <col min="6915" max="6915" width="13" style="40" customWidth="1"/>
    <col min="6916" max="6916" width="11" style="40" customWidth="1"/>
    <col min="6917" max="6917" width="15.5" style="40" customWidth="1"/>
    <col min="6918" max="6918" width="11.19921875" style="40" customWidth="1"/>
    <col min="6919" max="6919" width="13.296875" style="40" customWidth="1"/>
    <col min="6920" max="6921" width="14" style="40" customWidth="1"/>
    <col min="6922" max="6922" width="13.296875" style="40" customWidth="1"/>
    <col min="6923" max="6923" width="12.296875" style="40" customWidth="1"/>
    <col min="6924" max="6924" width="14.296875" style="40" customWidth="1"/>
    <col min="6925" max="6925" width="15.19921875" style="40" customWidth="1"/>
    <col min="6926" max="7168" width="9.296875" style="40"/>
    <col min="7169" max="7169" width="5.796875" style="40" customWidth="1"/>
    <col min="7170" max="7170" width="22.296875" style="40" customWidth="1"/>
    <col min="7171" max="7171" width="13" style="40" customWidth="1"/>
    <col min="7172" max="7172" width="11" style="40" customWidth="1"/>
    <col min="7173" max="7173" width="15.5" style="40" customWidth="1"/>
    <col min="7174" max="7174" width="11.19921875" style="40" customWidth="1"/>
    <col min="7175" max="7175" width="13.296875" style="40" customWidth="1"/>
    <col min="7176" max="7177" width="14" style="40" customWidth="1"/>
    <col min="7178" max="7178" width="13.296875" style="40" customWidth="1"/>
    <col min="7179" max="7179" width="12.296875" style="40" customWidth="1"/>
    <col min="7180" max="7180" width="14.296875" style="40" customWidth="1"/>
    <col min="7181" max="7181" width="15.19921875" style="40" customWidth="1"/>
    <col min="7182" max="7424" width="9.296875" style="40"/>
    <col min="7425" max="7425" width="5.796875" style="40" customWidth="1"/>
    <col min="7426" max="7426" width="22.296875" style="40" customWidth="1"/>
    <col min="7427" max="7427" width="13" style="40" customWidth="1"/>
    <col min="7428" max="7428" width="11" style="40" customWidth="1"/>
    <col min="7429" max="7429" width="15.5" style="40" customWidth="1"/>
    <col min="7430" max="7430" width="11.19921875" style="40" customWidth="1"/>
    <col min="7431" max="7431" width="13.296875" style="40" customWidth="1"/>
    <col min="7432" max="7433" width="14" style="40" customWidth="1"/>
    <col min="7434" max="7434" width="13.296875" style="40" customWidth="1"/>
    <col min="7435" max="7435" width="12.296875" style="40" customWidth="1"/>
    <col min="7436" max="7436" width="14.296875" style="40" customWidth="1"/>
    <col min="7437" max="7437" width="15.19921875" style="40" customWidth="1"/>
    <col min="7438" max="7680" width="9.296875" style="40"/>
    <col min="7681" max="7681" width="5.796875" style="40" customWidth="1"/>
    <col min="7682" max="7682" width="22.296875" style="40" customWidth="1"/>
    <col min="7683" max="7683" width="13" style="40" customWidth="1"/>
    <col min="7684" max="7684" width="11" style="40" customWidth="1"/>
    <col min="7685" max="7685" width="15.5" style="40" customWidth="1"/>
    <col min="7686" max="7686" width="11.19921875" style="40" customWidth="1"/>
    <col min="7687" max="7687" width="13.296875" style="40" customWidth="1"/>
    <col min="7688" max="7689" width="14" style="40" customWidth="1"/>
    <col min="7690" max="7690" width="13.296875" style="40" customWidth="1"/>
    <col min="7691" max="7691" width="12.296875" style="40" customWidth="1"/>
    <col min="7692" max="7692" width="14.296875" style="40" customWidth="1"/>
    <col min="7693" max="7693" width="15.19921875" style="40" customWidth="1"/>
    <col min="7694" max="7936" width="9.296875" style="40"/>
    <col min="7937" max="7937" width="5.796875" style="40" customWidth="1"/>
    <col min="7938" max="7938" width="22.296875" style="40" customWidth="1"/>
    <col min="7939" max="7939" width="13" style="40" customWidth="1"/>
    <col min="7940" max="7940" width="11" style="40" customWidth="1"/>
    <col min="7941" max="7941" width="15.5" style="40" customWidth="1"/>
    <col min="7942" max="7942" width="11.19921875" style="40" customWidth="1"/>
    <col min="7943" max="7943" width="13.296875" style="40" customWidth="1"/>
    <col min="7944" max="7945" width="14" style="40" customWidth="1"/>
    <col min="7946" max="7946" width="13.296875" style="40" customWidth="1"/>
    <col min="7947" max="7947" width="12.296875" style="40" customWidth="1"/>
    <col min="7948" max="7948" width="14.296875" style="40" customWidth="1"/>
    <col min="7949" max="7949" width="15.19921875" style="40" customWidth="1"/>
    <col min="7950" max="8192" width="9.296875" style="40"/>
    <col min="8193" max="8193" width="5.796875" style="40" customWidth="1"/>
    <col min="8194" max="8194" width="22.296875" style="40" customWidth="1"/>
    <col min="8195" max="8195" width="13" style="40" customWidth="1"/>
    <col min="8196" max="8196" width="11" style="40" customWidth="1"/>
    <col min="8197" max="8197" width="15.5" style="40" customWidth="1"/>
    <col min="8198" max="8198" width="11.19921875" style="40" customWidth="1"/>
    <col min="8199" max="8199" width="13.296875" style="40" customWidth="1"/>
    <col min="8200" max="8201" width="14" style="40" customWidth="1"/>
    <col min="8202" max="8202" width="13.296875" style="40" customWidth="1"/>
    <col min="8203" max="8203" width="12.296875" style="40" customWidth="1"/>
    <col min="8204" max="8204" width="14.296875" style="40" customWidth="1"/>
    <col min="8205" max="8205" width="15.19921875" style="40" customWidth="1"/>
    <col min="8206" max="8448" width="9.296875" style="40"/>
    <col min="8449" max="8449" width="5.796875" style="40" customWidth="1"/>
    <col min="8450" max="8450" width="22.296875" style="40" customWidth="1"/>
    <col min="8451" max="8451" width="13" style="40" customWidth="1"/>
    <col min="8452" max="8452" width="11" style="40" customWidth="1"/>
    <col min="8453" max="8453" width="15.5" style="40" customWidth="1"/>
    <col min="8454" max="8454" width="11.19921875" style="40" customWidth="1"/>
    <col min="8455" max="8455" width="13.296875" style="40" customWidth="1"/>
    <col min="8456" max="8457" width="14" style="40" customWidth="1"/>
    <col min="8458" max="8458" width="13.296875" style="40" customWidth="1"/>
    <col min="8459" max="8459" width="12.296875" style="40" customWidth="1"/>
    <col min="8460" max="8460" width="14.296875" style="40" customWidth="1"/>
    <col min="8461" max="8461" width="15.19921875" style="40" customWidth="1"/>
    <col min="8462" max="8704" width="9.296875" style="40"/>
    <col min="8705" max="8705" width="5.796875" style="40" customWidth="1"/>
    <col min="8706" max="8706" width="22.296875" style="40" customWidth="1"/>
    <col min="8707" max="8707" width="13" style="40" customWidth="1"/>
    <col min="8708" max="8708" width="11" style="40" customWidth="1"/>
    <col min="8709" max="8709" width="15.5" style="40" customWidth="1"/>
    <col min="8710" max="8710" width="11.19921875" style="40" customWidth="1"/>
    <col min="8711" max="8711" width="13.296875" style="40" customWidth="1"/>
    <col min="8712" max="8713" width="14" style="40" customWidth="1"/>
    <col min="8714" max="8714" width="13.296875" style="40" customWidth="1"/>
    <col min="8715" max="8715" width="12.296875" style="40" customWidth="1"/>
    <col min="8716" max="8716" width="14.296875" style="40" customWidth="1"/>
    <col min="8717" max="8717" width="15.19921875" style="40" customWidth="1"/>
    <col min="8718" max="8960" width="9.296875" style="40"/>
    <col min="8961" max="8961" width="5.796875" style="40" customWidth="1"/>
    <col min="8962" max="8962" width="22.296875" style="40" customWidth="1"/>
    <col min="8963" max="8963" width="13" style="40" customWidth="1"/>
    <col min="8964" max="8964" width="11" style="40" customWidth="1"/>
    <col min="8965" max="8965" width="15.5" style="40" customWidth="1"/>
    <col min="8966" max="8966" width="11.19921875" style="40" customWidth="1"/>
    <col min="8967" max="8967" width="13.296875" style="40" customWidth="1"/>
    <col min="8968" max="8969" width="14" style="40" customWidth="1"/>
    <col min="8970" max="8970" width="13.296875" style="40" customWidth="1"/>
    <col min="8971" max="8971" width="12.296875" style="40" customWidth="1"/>
    <col min="8972" max="8972" width="14.296875" style="40" customWidth="1"/>
    <col min="8973" max="8973" width="15.19921875" style="40" customWidth="1"/>
    <col min="8974" max="9216" width="9.296875" style="40"/>
    <col min="9217" max="9217" width="5.796875" style="40" customWidth="1"/>
    <col min="9218" max="9218" width="22.296875" style="40" customWidth="1"/>
    <col min="9219" max="9219" width="13" style="40" customWidth="1"/>
    <col min="9220" max="9220" width="11" style="40" customWidth="1"/>
    <col min="9221" max="9221" width="15.5" style="40" customWidth="1"/>
    <col min="9222" max="9222" width="11.19921875" style="40" customWidth="1"/>
    <col min="9223" max="9223" width="13.296875" style="40" customWidth="1"/>
    <col min="9224" max="9225" width="14" style="40" customWidth="1"/>
    <col min="9226" max="9226" width="13.296875" style="40" customWidth="1"/>
    <col min="9227" max="9227" width="12.296875" style="40" customWidth="1"/>
    <col min="9228" max="9228" width="14.296875" style="40" customWidth="1"/>
    <col min="9229" max="9229" width="15.19921875" style="40" customWidth="1"/>
    <col min="9230" max="9472" width="9.296875" style="40"/>
    <col min="9473" max="9473" width="5.796875" style="40" customWidth="1"/>
    <col min="9474" max="9474" width="22.296875" style="40" customWidth="1"/>
    <col min="9475" max="9475" width="13" style="40" customWidth="1"/>
    <col min="9476" max="9476" width="11" style="40" customWidth="1"/>
    <col min="9477" max="9477" width="15.5" style="40" customWidth="1"/>
    <col min="9478" max="9478" width="11.19921875" style="40" customWidth="1"/>
    <col min="9479" max="9479" width="13.296875" style="40" customWidth="1"/>
    <col min="9480" max="9481" width="14" style="40" customWidth="1"/>
    <col min="9482" max="9482" width="13.296875" style="40" customWidth="1"/>
    <col min="9483" max="9483" width="12.296875" style="40" customWidth="1"/>
    <col min="9484" max="9484" width="14.296875" style="40" customWidth="1"/>
    <col min="9485" max="9485" width="15.19921875" style="40" customWidth="1"/>
    <col min="9486" max="9728" width="9.296875" style="40"/>
    <col min="9729" max="9729" width="5.796875" style="40" customWidth="1"/>
    <col min="9730" max="9730" width="22.296875" style="40" customWidth="1"/>
    <col min="9731" max="9731" width="13" style="40" customWidth="1"/>
    <col min="9732" max="9732" width="11" style="40" customWidth="1"/>
    <col min="9733" max="9733" width="15.5" style="40" customWidth="1"/>
    <col min="9734" max="9734" width="11.19921875" style="40" customWidth="1"/>
    <col min="9735" max="9735" width="13.296875" style="40" customWidth="1"/>
    <col min="9736" max="9737" width="14" style="40" customWidth="1"/>
    <col min="9738" max="9738" width="13.296875" style="40" customWidth="1"/>
    <col min="9739" max="9739" width="12.296875" style="40" customWidth="1"/>
    <col min="9740" max="9740" width="14.296875" style="40" customWidth="1"/>
    <col min="9741" max="9741" width="15.19921875" style="40" customWidth="1"/>
    <col min="9742" max="9984" width="9.296875" style="40"/>
    <col min="9985" max="9985" width="5.796875" style="40" customWidth="1"/>
    <col min="9986" max="9986" width="22.296875" style="40" customWidth="1"/>
    <col min="9987" max="9987" width="13" style="40" customWidth="1"/>
    <col min="9988" max="9988" width="11" style="40" customWidth="1"/>
    <col min="9989" max="9989" width="15.5" style="40" customWidth="1"/>
    <col min="9990" max="9990" width="11.19921875" style="40" customWidth="1"/>
    <col min="9991" max="9991" width="13.296875" style="40" customWidth="1"/>
    <col min="9992" max="9993" width="14" style="40" customWidth="1"/>
    <col min="9994" max="9994" width="13.296875" style="40" customWidth="1"/>
    <col min="9995" max="9995" width="12.296875" style="40" customWidth="1"/>
    <col min="9996" max="9996" width="14.296875" style="40" customWidth="1"/>
    <col min="9997" max="9997" width="15.19921875" style="40" customWidth="1"/>
    <col min="9998" max="10240" width="9.296875" style="40"/>
    <col min="10241" max="10241" width="5.796875" style="40" customWidth="1"/>
    <col min="10242" max="10242" width="22.296875" style="40" customWidth="1"/>
    <col min="10243" max="10243" width="13" style="40" customWidth="1"/>
    <col min="10244" max="10244" width="11" style="40" customWidth="1"/>
    <col min="10245" max="10245" width="15.5" style="40" customWidth="1"/>
    <col min="10246" max="10246" width="11.19921875" style="40" customWidth="1"/>
    <col min="10247" max="10247" width="13.296875" style="40" customWidth="1"/>
    <col min="10248" max="10249" width="14" style="40" customWidth="1"/>
    <col min="10250" max="10250" width="13.296875" style="40" customWidth="1"/>
    <col min="10251" max="10251" width="12.296875" style="40" customWidth="1"/>
    <col min="10252" max="10252" width="14.296875" style="40" customWidth="1"/>
    <col min="10253" max="10253" width="15.19921875" style="40" customWidth="1"/>
    <col min="10254" max="10496" width="9.296875" style="40"/>
    <col min="10497" max="10497" width="5.796875" style="40" customWidth="1"/>
    <col min="10498" max="10498" width="22.296875" style="40" customWidth="1"/>
    <col min="10499" max="10499" width="13" style="40" customWidth="1"/>
    <col min="10500" max="10500" width="11" style="40" customWidth="1"/>
    <col min="10501" max="10501" width="15.5" style="40" customWidth="1"/>
    <col min="10502" max="10502" width="11.19921875" style="40" customWidth="1"/>
    <col min="10503" max="10503" width="13.296875" style="40" customWidth="1"/>
    <col min="10504" max="10505" width="14" style="40" customWidth="1"/>
    <col min="10506" max="10506" width="13.296875" style="40" customWidth="1"/>
    <col min="10507" max="10507" width="12.296875" style="40" customWidth="1"/>
    <col min="10508" max="10508" width="14.296875" style="40" customWidth="1"/>
    <col min="10509" max="10509" width="15.19921875" style="40" customWidth="1"/>
    <col min="10510" max="10752" width="9.296875" style="40"/>
    <col min="10753" max="10753" width="5.796875" style="40" customWidth="1"/>
    <col min="10754" max="10754" width="22.296875" style="40" customWidth="1"/>
    <col min="10755" max="10755" width="13" style="40" customWidth="1"/>
    <col min="10756" max="10756" width="11" style="40" customWidth="1"/>
    <col min="10757" max="10757" width="15.5" style="40" customWidth="1"/>
    <col min="10758" max="10758" width="11.19921875" style="40" customWidth="1"/>
    <col min="10759" max="10759" width="13.296875" style="40" customWidth="1"/>
    <col min="10760" max="10761" width="14" style="40" customWidth="1"/>
    <col min="10762" max="10762" width="13.296875" style="40" customWidth="1"/>
    <col min="10763" max="10763" width="12.296875" style="40" customWidth="1"/>
    <col min="10764" max="10764" width="14.296875" style="40" customWidth="1"/>
    <col min="10765" max="10765" width="15.19921875" style="40" customWidth="1"/>
    <col min="10766" max="11008" width="9.296875" style="40"/>
    <col min="11009" max="11009" width="5.796875" style="40" customWidth="1"/>
    <col min="11010" max="11010" width="22.296875" style="40" customWidth="1"/>
    <col min="11011" max="11011" width="13" style="40" customWidth="1"/>
    <col min="11012" max="11012" width="11" style="40" customWidth="1"/>
    <col min="11013" max="11013" width="15.5" style="40" customWidth="1"/>
    <col min="11014" max="11014" width="11.19921875" style="40" customWidth="1"/>
    <col min="11015" max="11015" width="13.296875" style="40" customWidth="1"/>
    <col min="11016" max="11017" width="14" style="40" customWidth="1"/>
    <col min="11018" max="11018" width="13.296875" style="40" customWidth="1"/>
    <col min="11019" max="11019" width="12.296875" style="40" customWidth="1"/>
    <col min="11020" max="11020" width="14.296875" style="40" customWidth="1"/>
    <col min="11021" max="11021" width="15.19921875" style="40" customWidth="1"/>
    <col min="11022" max="11264" width="9.296875" style="40"/>
    <col min="11265" max="11265" width="5.796875" style="40" customWidth="1"/>
    <col min="11266" max="11266" width="22.296875" style="40" customWidth="1"/>
    <col min="11267" max="11267" width="13" style="40" customWidth="1"/>
    <col min="11268" max="11268" width="11" style="40" customWidth="1"/>
    <col min="11269" max="11269" width="15.5" style="40" customWidth="1"/>
    <col min="11270" max="11270" width="11.19921875" style="40" customWidth="1"/>
    <col min="11271" max="11271" width="13.296875" style="40" customWidth="1"/>
    <col min="11272" max="11273" width="14" style="40" customWidth="1"/>
    <col min="11274" max="11274" width="13.296875" style="40" customWidth="1"/>
    <col min="11275" max="11275" width="12.296875" style="40" customWidth="1"/>
    <col min="11276" max="11276" width="14.296875" style="40" customWidth="1"/>
    <col min="11277" max="11277" width="15.19921875" style="40" customWidth="1"/>
    <col min="11278" max="11520" width="9.296875" style="40"/>
    <col min="11521" max="11521" width="5.796875" style="40" customWidth="1"/>
    <col min="11522" max="11522" width="22.296875" style="40" customWidth="1"/>
    <col min="11523" max="11523" width="13" style="40" customWidth="1"/>
    <col min="11524" max="11524" width="11" style="40" customWidth="1"/>
    <col min="11525" max="11525" width="15.5" style="40" customWidth="1"/>
    <col min="11526" max="11526" width="11.19921875" style="40" customWidth="1"/>
    <col min="11527" max="11527" width="13.296875" style="40" customWidth="1"/>
    <col min="11528" max="11529" width="14" style="40" customWidth="1"/>
    <col min="11530" max="11530" width="13.296875" style="40" customWidth="1"/>
    <col min="11531" max="11531" width="12.296875" style="40" customWidth="1"/>
    <col min="11532" max="11532" width="14.296875" style="40" customWidth="1"/>
    <col min="11533" max="11533" width="15.19921875" style="40" customWidth="1"/>
    <col min="11534" max="11776" width="9.296875" style="40"/>
    <col min="11777" max="11777" width="5.796875" style="40" customWidth="1"/>
    <col min="11778" max="11778" width="22.296875" style="40" customWidth="1"/>
    <col min="11779" max="11779" width="13" style="40" customWidth="1"/>
    <col min="11780" max="11780" width="11" style="40" customWidth="1"/>
    <col min="11781" max="11781" width="15.5" style="40" customWidth="1"/>
    <col min="11782" max="11782" width="11.19921875" style="40" customWidth="1"/>
    <col min="11783" max="11783" width="13.296875" style="40" customWidth="1"/>
    <col min="11784" max="11785" width="14" style="40" customWidth="1"/>
    <col min="11786" max="11786" width="13.296875" style="40" customWidth="1"/>
    <col min="11787" max="11787" width="12.296875" style="40" customWidth="1"/>
    <col min="11788" max="11788" width="14.296875" style="40" customWidth="1"/>
    <col min="11789" max="11789" width="15.19921875" style="40" customWidth="1"/>
    <col min="11790" max="12032" width="9.296875" style="40"/>
    <col min="12033" max="12033" width="5.796875" style="40" customWidth="1"/>
    <col min="12034" max="12034" width="22.296875" style="40" customWidth="1"/>
    <col min="12035" max="12035" width="13" style="40" customWidth="1"/>
    <col min="12036" max="12036" width="11" style="40" customWidth="1"/>
    <col min="12037" max="12037" width="15.5" style="40" customWidth="1"/>
    <col min="12038" max="12038" width="11.19921875" style="40" customWidth="1"/>
    <col min="12039" max="12039" width="13.296875" style="40" customWidth="1"/>
    <col min="12040" max="12041" width="14" style="40" customWidth="1"/>
    <col min="12042" max="12042" width="13.296875" style="40" customWidth="1"/>
    <col min="12043" max="12043" width="12.296875" style="40" customWidth="1"/>
    <col min="12044" max="12044" width="14.296875" style="40" customWidth="1"/>
    <col min="12045" max="12045" width="15.19921875" style="40" customWidth="1"/>
    <col min="12046" max="12288" width="9.296875" style="40"/>
    <col min="12289" max="12289" width="5.796875" style="40" customWidth="1"/>
    <col min="12290" max="12290" width="22.296875" style="40" customWidth="1"/>
    <col min="12291" max="12291" width="13" style="40" customWidth="1"/>
    <col min="12292" max="12292" width="11" style="40" customWidth="1"/>
    <col min="12293" max="12293" width="15.5" style="40" customWidth="1"/>
    <col min="12294" max="12294" width="11.19921875" style="40" customWidth="1"/>
    <col min="12295" max="12295" width="13.296875" style="40" customWidth="1"/>
    <col min="12296" max="12297" width="14" style="40" customWidth="1"/>
    <col min="12298" max="12298" width="13.296875" style="40" customWidth="1"/>
    <col min="12299" max="12299" width="12.296875" style="40" customWidth="1"/>
    <col min="12300" max="12300" width="14.296875" style="40" customWidth="1"/>
    <col min="12301" max="12301" width="15.19921875" style="40" customWidth="1"/>
    <col min="12302" max="12544" width="9.296875" style="40"/>
    <col min="12545" max="12545" width="5.796875" style="40" customWidth="1"/>
    <col min="12546" max="12546" width="22.296875" style="40" customWidth="1"/>
    <col min="12547" max="12547" width="13" style="40" customWidth="1"/>
    <col min="12548" max="12548" width="11" style="40" customWidth="1"/>
    <col min="12549" max="12549" width="15.5" style="40" customWidth="1"/>
    <col min="12550" max="12550" width="11.19921875" style="40" customWidth="1"/>
    <col min="12551" max="12551" width="13.296875" style="40" customWidth="1"/>
    <col min="12552" max="12553" width="14" style="40" customWidth="1"/>
    <col min="12554" max="12554" width="13.296875" style="40" customWidth="1"/>
    <col min="12555" max="12555" width="12.296875" style="40" customWidth="1"/>
    <col min="12556" max="12556" width="14.296875" style="40" customWidth="1"/>
    <col min="12557" max="12557" width="15.19921875" style="40" customWidth="1"/>
    <col min="12558" max="12800" width="9.296875" style="40"/>
    <col min="12801" max="12801" width="5.796875" style="40" customWidth="1"/>
    <col min="12802" max="12802" width="22.296875" style="40" customWidth="1"/>
    <col min="12803" max="12803" width="13" style="40" customWidth="1"/>
    <col min="12804" max="12804" width="11" style="40" customWidth="1"/>
    <col min="12805" max="12805" width="15.5" style="40" customWidth="1"/>
    <col min="12806" max="12806" width="11.19921875" style="40" customWidth="1"/>
    <col min="12807" max="12807" width="13.296875" style="40" customWidth="1"/>
    <col min="12808" max="12809" width="14" style="40" customWidth="1"/>
    <col min="12810" max="12810" width="13.296875" style="40" customWidth="1"/>
    <col min="12811" max="12811" width="12.296875" style="40" customWidth="1"/>
    <col min="12812" max="12812" width="14.296875" style="40" customWidth="1"/>
    <col min="12813" max="12813" width="15.19921875" style="40" customWidth="1"/>
    <col min="12814" max="13056" width="9.296875" style="40"/>
    <col min="13057" max="13057" width="5.796875" style="40" customWidth="1"/>
    <col min="13058" max="13058" width="22.296875" style="40" customWidth="1"/>
    <col min="13059" max="13059" width="13" style="40" customWidth="1"/>
    <col min="13060" max="13060" width="11" style="40" customWidth="1"/>
    <col min="13061" max="13061" width="15.5" style="40" customWidth="1"/>
    <col min="13062" max="13062" width="11.19921875" style="40" customWidth="1"/>
    <col min="13063" max="13063" width="13.296875" style="40" customWidth="1"/>
    <col min="13064" max="13065" width="14" style="40" customWidth="1"/>
    <col min="13066" max="13066" width="13.296875" style="40" customWidth="1"/>
    <col min="13067" max="13067" width="12.296875" style="40" customWidth="1"/>
    <col min="13068" max="13068" width="14.296875" style="40" customWidth="1"/>
    <col min="13069" max="13069" width="15.19921875" style="40" customWidth="1"/>
    <col min="13070" max="13312" width="9.296875" style="40"/>
    <col min="13313" max="13313" width="5.796875" style="40" customWidth="1"/>
    <col min="13314" max="13314" width="22.296875" style="40" customWidth="1"/>
    <col min="13315" max="13315" width="13" style="40" customWidth="1"/>
    <col min="13316" max="13316" width="11" style="40" customWidth="1"/>
    <col min="13317" max="13317" width="15.5" style="40" customWidth="1"/>
    <col min="13318" max="13318" width="11.19921875" style="40" customWidth="1"/>
    <col min="13319" max="13319" width="13.296875" style="40" customWidth="1"/>
    <col min="13320" max="13321" width="14" style="40" customWidth="1"/>
    <col min="13322" max="13322" width="13.296875" style="40" customWidth="1"/>
    <col min="13323" max="13323" width="12.296875" style="40" customWidth="1"/>
    <col min="13324" max="13324" width="14.296875" style="40" customWidth="1"/>
    <col min="13325" max="13325" width="15.19921875" style="40" customWidth="1"/>
    <col min="13326" max="13568" width="9.296875" style="40"/>
    <col min="13569" max="13569" width="5.796875" style="40" customWidth="1"/>
    <col min="13570" max="13570" width="22.296875" style="40" customWidth="1"/>
    <col min="13571" max="13571" width="13" style="40" customWidth="1"/>
    <col min="13572" max="13572" width="11" style="40" customWidth="1"/>
    <col min="13573" max="13573" width="15.5" style="40" customWidth="1"/>
    <col min="13574" max="13574" width="11.19921875" style="40" customWidth="1"/>
    <col min="13575" max="13575" width="13.296875" style="40" customWidth="1"/>
    <col min="13576" max="13577" width="14" style="40" customWidth="1"/>
    <col min="13578" max="13578" width="13.296875" style="40" customWidth="1"/>
    <col min="13579" max="13579" width="12.296875" style="40" customWidth="1"/>
    <col min="13580" max="13580" width="14.296875" style="40" customWidth="1"/>
    <col min="13581" max="13581" width="15.19921875" style="40" customWidth="1"/>
    <col min="13582" max="13824" width="9.296875" style="40"/>
    <col min="13825" max="13825" width="5.796875" style="40" customWidth="1"/>
    <col min="13826" max="13826" width="22.296875" style="40" customWidth="1"/>
    <col min="13827" max="13827" width="13" style="40" customWidth="1"/>
    <col min="13828" max="13828" width="11" style="40" customWidth="1"/>
    <col min="13829" max="13829" width="15.5" style="40" customWidth="1"/>
    <col min="13830" max="13830" width="11.19921875" style="40" customWidth="1"/>
    <col min="13831" max="13831" width="13.296875" style="40" customWidth="1"/>
    <col min="13832" max="13833" width="14" style="40" customWidth="1"/>
    <col min="13834" max="13834" width="13.296875" style="40" customWidth="1"/>
    <col min="13835" max="13835" width="12.296875" style="40" customWidth="1"/>
    <col min="13836" max="13836" width="14.296875" style="40" customWidth="1"/>
    <col min="13837" max="13837" width="15.19921875" style="40" customWidth="1"/>
    <col min="13838" max="14080" width="9.296875" style="40"/>
    <col min="14081" max="14081" width="5.796875" style="40" customWidth="1"/>
    <col min="14082" max="14082" width="22.296875" style="40" customWidth="1"/>
    <col min="14083" max="14083" width="13" style="40" customWidth="1"/>
    <col min="14084" max="14084" width="11" style="40" customWidth="1"/>
    <col min="14085" max="14085" width="15.5" style="40" customWidth="1"/>
    <col min="14086" max="14086" width="11.19921875" style="40" customWidth="1"/>
    <col min="14087" max="14087" width="13.296875" style="40" customWidth="1"/>
    <col min="14088" max="14089" width="14" style="40" customWidth="1"/>
    <col min="14090" max="14090" width="13.296875" style="40" customWidth="1"/>
    <col min="14091" max="14091" width="12.296875" style="40" customWidth="1"/>
    <col min="14092" max="14092" width="14.296875" style="40" customWidth="1"/>
    <col min="14093" max="14093" width="15.19921875" style="40" customWidth="1"/>
    <col min="14094" max="14336" width="9.296875" style="40"/>
    <col min="14337" max="14337" width="5.796875" style="40" customWidth="1"/>
    <col min="14338" max="14338" width="22.296875" style="40" customWidth="1"/>
    <col min="14339" max="14339" width="13" style="40" customWidth="1"/>
    <col min="14340" max="14340" width="11" style="40" customWidth="1"/>
    <col min="14341" max="14341" width="15.5" style="40" customWidth="1"/>
    <col min="14342" max="14342" width="11.19921875" style="40" customWidth="1"/>
    <col min="14343" max="14343" width="13.296875" style="40" customWidth="1"/>
    <col min="14344" max="14345" width="14" style="40" customWidth="1"/>
    <col min="14346" max="14346" width="13.296875" style="40" customWidth="1"/>
    <col min="14347" max="14347" width="12.296875" style="40" customWidth="1"/>
    <col min="14348" max="14348" width="14.296875" style="40" customWidth="1"/>
    <col min="14349" max="14349" width="15.19921875" style="40" customWidth="1"/>
    <col min="14350" max="14592" width="9.296875" style="40"/>
    <col min="14593" max="14593" width="5.796875" style="40" customWidth="1"/>
    <col min="14594" max="14594" width="22.296875" style="40" customWidth="1"/>
    <col min="14595" max="14595" width="13" style="40" customWidth="1"/>
    <col min="14596" max="14596" width="11" style="40" customWidth="1"/>
    <col min="14597" max="14597" width="15.5" style="40" customWidth="1"/>
    <col min="14598" max="14598" width="11.19921875" style="40" customWidth="1"/>
    <col min="14599" max="14599" width="13.296875" style="40" customWidth="1"/>
    <col min="14600" max="14601" width="14" style="40" customWidth="1"/>
    <col min="14602" max="14602" width="13.296875" style="40" customWidth="1"/>
    <col min="14603" max="14603" width="12.296875" style="40" customWidth="1"/>
    <col min="14604" max="14604" width="14.296875" style="40" customWidth="1"/>
    <col min="14605" max="14605" width="15.19921875" style="40" customWidth="1"/>
    <col min="14606" max="14848" width="9.296875" style="40"/>
    <col min="14849" max="14849" width="5.796875" style="40" customWidth="1"/>
    <col min="14850" max="14850" width="22.296875" style="40" customWidth="1"/>
    <col min="14851" max="14851" width="13" style="40" customWidth="1"/>
    <col min="14852" max="14852" width="11" style="40" customWidth="1"/>
    <col min="14853" max="14853" width="15.5" style="40" customWidth="1"/>
    <col min="14854" max="14854" width="11.19921875" style="40" customWidth="1"/>
    <col min="14855" max="14855" width="13.296875" style="40" customWidth="1"/>
    <col min="14856" max="14857" width="14" style="40" customWidth="1"/>
    <col min="14858" max="14858" width="13.296875" style="40" customWidth="1"/>
    <col min="14859" max="14859" width="12.296875" style="40" customWidth="1"/>
    <col min="14860" max="14860" width="14.296875" style="40" customWidth="1"/>
    <col min="14861" max="14861" width="15.19921875" style="40" customWidth="1"/>
    <col min="14862" max="15104" width="9.296875" style="40"/>
    <col min="15105" max="15105" width="5.796875" style="40" customWidth="1"/>
    <col min="15106" max="15106" width="22.296875" style="40" customWidth="1"/>
    <col min="15107" max="15107" width="13" style="40" customWidth="1"/>
    <col min="15108" max="15108" width="11" style="40" customWidth="1"/>
    <col min="15109" max="15109" width="15.5" style="40" customWidth="1"/>
    <col min="15110" max="15110" width="11.19921875" style="40" customWidth="1"/>
    <col min="15111" max="15111" width="13.296875" style="40" customWidth="1"/>
    <col min="15112" max="15113" width="14" style="40" customWidth="1"/>
    <col min="15114" max="15114" width="13.296875" style="40" customWidth="1"/>
    <col min="15115" max="15115" width="12.296875" style="40" customWidth="1"/>
    <col min="15116" max="15116" width="14.296875" style="40" customWidth="1"/>
    <col min="15117" max="15117" width="15.19921875" style="40" customWidth="1"/>
    <col min="15118" max="15360" width="9.296875" style="40"/>
    <col min="15361" max="15361" width="5.796875" style="40" customWidth="1"/>
    <col min="15362" max="15362" width="22.296875" style="40" customWidth="1"/>
    <col min="15363" max="15363" width="13" style="40" customWidth="1"/>
    <col min="15364" max="15364" width="11" style="40" customWidth="1"/>
    <col min="15365" max="15365" width="15.5" style="40" customWidth="1"/>
    <col min="15366" max="15366" width="11.19921875" style="40" customWidth="1"/>
    <col min="15367" max="15367" width="13.296875" style="40" customWidth="1"/>
    <col min="15368" max="15369" width="14" style="40" customWidth="1"/>
    <col min="15370" max="15370" width="13.296875" style="40" customWidth="1"/>
    <col min="15371" max="15371" width="12.296875" style="40" customWidth="1"/>
    <col min="15372" max="15372" width="14.296875" style="40" customWidth="1"/>
    <col min="15373" max="15373" width="15.19921875" style="40" customWidth="1"/>
    <col min="15374" max="15616" width="9.296875" style="40"/>
    <col min="15617" max="15617" width="5.796875" style="40" customWidth="1"/>
    <col min="15618" max="15618" width="22.296875" style="40" customWidth="1"/>
    <col min="15619" max="15619" width="13" style="40" customWidth="1"/>
    <col min="15620" max="15620" width="11" style="40" customWidth="1"/>
    <col min="15621" max="15621" width="15.5" style="40" customWidth="1"/>
    <col min="15622" max="15622" width="11.19921875" style="40" customWidth="1"/>
    <col min="15623" max="15623" width="13.296875" style="40" customWidth="1"/>
    <col min="15624" max="15625" width="14" style="40" customWidth="1"/>
    <col min="15626" max="15626" width="13.296875" style="40" customWidth="1"/>
    <col min="15627" max="15627" width="12.296875" style="40" customWidth="1"/>
    <col min="15628" max="15628" width="14.296875" style="40" customWidth="1"/>
    <col min="15629" max="15629" width="15.19921875" style="40" customWidth="1"/>
    <col min="15630" max="15872" width="9.296875" style="40"/>
    <col min="15873" max="15873" width="5.796875" style="40" customWidth="1"/>
    <col min="15874" max="15874" width="22.296875" style="40" customWidth="1"/>
    <col min="15875" max="15875" width="13" style="40" customWidth="1"/>
    <col min="15876" max="15876" width="11" style="40" customWidth="1"/>
    <col min="15877" max="15877" width="15.5" style="40" customWidth="1"/>
    <col min="15878" max="15878" width="11.19921875" style="40" customWidth="1"/>
    <col min="15879" max="15879" width="13.296875" style="40" customWidth="1"/>
    <col min="15880" max="15881" width="14" style="40" customWidth="1"/>
    <col min="15882" max="15882" width="13.296875" style="40" customWidth="1"/>
    <col min="15883" max="15883" width="12.296875" style="40" customWidth="1"/>
    <col min="15884" max="15884" width="14.296875" style="40" customWidth="1"/>
    <col min="15885" max="15885" width="15.19921875" style="40" customWidth="1"/>
    <col min="15886" max="16128" width="9.296875" style="40"/>
    <col min="16129" max="16129" width="5.796875" style="40" customWidth="1"/>
    <col min="16130" max="16130" width="22.296875" style="40" customWidth="1"/>
    <col min="16131" max="16131" width="13" style="40" customWidth="1"/>
    <col min="16132" max="16132" width="11" style="40" customWidth="1"/>
    <col min="16133" max="16133" width="15.5" style="40" customWidth="1"/>
    <col min="16134" max="16134" width="11.19921875" style="40" customWidth="1"/>
    <col min="16135" max="16135" width="13.296875" style="40" customWidth="1"/>
    <col min="16136" max="16137" width="14" style="40" customWidth="1"/>
    <col min="16138" max="16138" width="13.296875" style="40" customWidth="1"/>
    <col min="16139" max="16139" width="12.296875" style="40" customWidth="1"/>
    <col min="16140" max="16140" width="14.296875" style="40" customWidth="1"/>
    <col min="16141" max="16141" width="15.19921875" style="40" customWidth="1"/>
    <col min="16142" max="16384" width="9.296875" style="40"/>
  </cols>
  <sheetData>
    <row r="1" spans="1:13" ht="33" customHeight="1" x14ac:dyDescent="0.3">
      <c r="A1" s="1846" t="s">
        <v>1262</v>
      </c>
      <c r="B1" s="1853"/>
      <c r="C1" s="1853"/>
      <c r="D1" s="1853"/>
      <c r="E1" s="1853"/>
      <c r="F1" s="1853"/>
      <c r="G1" s="1853"/>
      <c r="H1" s="1853"/>
      <c r="I1" s="1853"/>
      <c r="J1" s="1853"/>
      <c r="K1" s="1853"/>
      <c r="L1" s="1853"/>
      <c r="M1" s="1853"/>
    </row>
    <row r="2" spans="1:13" ht="14" x14ac:dyDescent="0.3">
      <c r="A2" s="41"/>
      <c r="B2" s="42"/>
      <c r="C2" s="42"/>
      <c r="D2" s="180"/>
      <c r="E2" s="43"/>
      <c r="F2" s="43"/>
      <c r="G2" s="44"/>
      <c r="H2" s="44"/>
      <c r="I2" s="43"/>
    </row>
    <row r="3" spans="1:13" ht="14" x14ac:dyDescent="0.3">
      <c r="A3" s="41"/>
      <c r="B3" s="45"/>
      <c r="C3" s="45"/>
      <c r="D3" s="181"/>
      <c r="E3" s="180"/>
      <c r="F3" s="180"/>
      <c r="G3" s="180"/>
      <c r="H3" s="180"/>
      <c r="I3" s="180"/>
      <c r="K3" s="1856" t="s">
        <v>1</v>
      </c>
      <c r="L3" s="1856"/>
      <c r="M3" s="1856"/>
    </row>
    <row r="4" spans="1:13" s="46" customFormat="1" ht="75.75" customHeight="1" x14ac:dyDescent="0.3">
      <c r="A4" s="272" t="s">
        <v>394</v>
      </c>
      <c r="B4" s="1440" t="s">
        <v>426</v>
      </c>
      <c r="C4" s="683" t="s">
        <v>427</v>
      </c>
      <c r="D4" s="683" t="s">
        <v>437</v>
      </c>
      <c r="E4" s="683" t="s">
        <v>205</v>
      </c>
      <c r="F4" s="683" t="s">
        <v>438</v>
      </c>
      <c r="G4" s="684" t="s">
        <v>209</v>
      </c>
      <c r="H4" s="684" t="s">
        <v>439</v>
      </c>
      <c r="I4" s="684" t="s">
        <v>230</v>
      </c>
      <c r="J4" s="685" t="s">
        <v>232</v>
      </c>
      <c r="K4" s="1439" t="s">
        <v>234</v>
      </c>
      <c r="L4" s="686" t="s">
        <v>440</v>
      </c>
      <c r="M4" s="182" t="s">
        <v>441</v>
      </c>
    </row>
    <row r="5" spans="1:13" ht="46.5" customHeight="1" x14ac:dyDescent="0.3">
      <c r="A5" s="1442" t="s">
        <v>9</v>
      </c>
      <c r="B5" s="1441" t="s">
        <v>640</v>
      </c>
      <c r="C5" s="1527" t="s">
        <v>639</v>
      </c>
      <c r="D5" s="1465">
        <v>2014779</v>
      </c>
      <c r="E5" s="1466">
        <v>184452</v>
      </c>
      <c r="F5" s="1466">
        <v>1200</v>
      </c>
      <c r="G5" s="1467"/>
      <c r="H5" s="1467"/>
      <c r="I5" s="1466"/>
      <c r="J5" s="1468"/>
      <c r="K5" s="1468"/>
      <c r="L5" s="1469"/>
      <c r="M5" s="1470">
        <f>SUM(D5:L5)</f>
        <v>2200431</v>
      </c>
    </row>
    <row r="6" spans="1:13" ht="46.5" customHeight="1" x14ac:dyDescent="0.3">
      <c r="A6" s="1284" t="s">
        <v>12</v>
      </c>
      <c r="B6" s="1280" t="s">
        <v>714</v>
      </c>
      <c r="C6" s="700"/>
      <c r="D6" s="687">
        <v>2014779</v>
      </c>
      <c r="E6" s="688">
        <v>184452</v>
      </c>
      <c r="F6" s="688">
        <v>1200</v>
      </c>
      <c r="G6" s="689"/>
      <c r="H6" s="689"/>
      <c r="I6" s="688"/>
      <c r="J6" s="690"/>
      <c r="K6" s="690"/>
      <c r="L6" s="691"/>
      <c r="M6" s="692">
        <f t="shared" ref="M6:M12" si="0">SUM(D6:L6)</f>
        <v>2200431</v>
      </c>
    </row>
    <row r="7" spans="1:13" ht="46.5" customHeight="1" x14ac:dyDescent="0.3">
      <c r="A7" s="1284" t="s">
        <v>15</v>
      </c>
      <c r="B7" s="1280" t="s">
        <v>644</v>
      </c>
      <c r="C7" s="700" t="s">
        <v>643</v>
      </c>
      <c r="D7" s="687"/>
      <c r="E7" s="688"/>
      <c r="F7" s="688">
        <v>5517428</v>
      </c>
      <c r="G7" s="689"/>
      <c r="H7" s="689"/>
      <c r="I7" s="688"/>
      <c r="J7" s="690"/>
      <c r="K7" s="690"/>
      <c r="L7" s="691"/>
      <c r="M7" s="692">
        <f t="shared" si="0"/>
        <v>5517428</v>
      </c>
    </row>
    <row r="8" spans="1:13" ht="46.5" customHeight="1" x14ac:dyDescent="0.3">
      <c r="A8" s="1284" t="s">
        <v>18</v>
      </c>
      <c r="B8" s="1280" t="s">
        <v>714</v>
      </c>
      <c r="C8" s="700"/>
      <c r="D8" s="687"/>
      <c r="E8" s="688"/>
      <c r="F8" s="688">
        <v>5517428</v>
      </c>
      <c r="G8" s="689"/>
      <c r="H8" s="689"/>
      <c r="I8" s="688"/>
      <c r="J8" s="690"/>
      <c r="K8" s="690"/>
      <c r="L8" s="691"/>
      <c r="M8" s="692">
        <f t="shared" si="0"/>
        <v>5517428</v>
      </c>
    </row>
    <row r="9" spans="1:13" ht="46.5" customHeight="1" x14ac:dyDescent="0.3">
      <c r="A9" s="1284" t="s">
        <v>21</v>
      </c>
      <c r="B9" s="1280" t="s">
        <v>642</v>
      </c>
      <c r="C9" s="700" t="s">
        <v>641</v>
      </c>
      <c r="D9" s="687">
        <v>23680363</v>
      </c>
      <c r="E9" s="688">
        <v>4552370</v>
      </c>
      <c r="F9" s="688">
        <v>4174656</v>
      </c>
      <c r="G9" s="689"/>
      <c r="H9" s="689"/>
      <c r="I9" s="688">
        <v>2122289</v>
      </c>
      <c r="J9" s="690"/>
      <c r="K9" s="690"/>
      <c r="L9" s="680"/>
      <c r="M9" s="692">
        <f t="shared" si="0"/>
        <v>34529678</v>
      </c>
    </row>
    <row r="10" spans="1:13" ht="46.5" customHeight="1" x14ac:dyDescent="0.3">
      <c r="A10" s="1443" t="s">
        <v>24</v>
      </c>
      <c r="B10" s="1444" t="s">
        <v>714</v>
      </c>
      <c r="C10" s="709"/>
      <c r="D10" s="694">
        <v>22308595</v>
      </c>
      <c r="E10" s="695">
        <v>4394658</v>
      </c>
      <c r="F10" s="695">
        <v>3187868</v>
      </c>
      <c r="G10" s="696"/>
      <c r="H10" s="696"/>
      <c r="I10" s="695">
        <v>1948318</v>
      </c>
      <c r="J10" s="697"/>
      <c r="K10" s="697"/>
      <c r="L10" s="1455"/>
      <c r="M10" s="1471">
        <f t="shared" si="0"/>
        <v>31839439</v>
      </c>
    </row>
    <row r="11" spans="1:13" s="47" customFormat="1" ht="46.5" customHeight="1" x14ac:dyDescent="0.35">
      <c r="A11" s="272" t="s">
        <v>27</v>
      </c>
      <c r="B11" s="1452" t="s">
        <v>721</v>
      </c>
      <c r="C11" s="724"/>
      <c r="D11" s="699">
        <f>D5+D7+D9</f>
        <v>25695142</v>
      </c>
      <c r="E11" s="699">
        <f t="shared" ref="E11:L11" si="1">E5+E7+E9</f>
        <v>4736822</v>
      </c>
      <c r="F11" s="699">
        <f t="shared" si="1"/>
        <v>9693284</v>
      </c>
      <c r="G11" s="699">
        <f t="shared" si="1"/>
        <v>0</v>
      </c>
      <c r="H11" s="699">
        <f t="shared" si="1"/>
        <v>0</v>
      </c>
      <c r="I11" s="699">
        <f t="shared" si="1"/>
        <v>2122289</v>
      </c>
      <c r="J11" s="699">
        <f t="shared" si="1"/>
        <v>0</v>
      </c>
      <c r="K11" s="699">
        <f t="shared" si="1"/>
        <v>0</v>
      </c>
      <c r="L11" s="1472">
        <f t="shared" si="1"/>
        <v>0</v>
      </c>
      <c r="M11" s="723">
        <f t="shared" si="0"/>
        <v>42247537</v>
      </c>
    </row>
    <row r="12" spans="1:13" s="47" customFormat="1" ht="46.5" customHeight="1" x14ac:dyDescent="0.35">
      <c r="A12" s="1453" t="s">
        <v>30</v>
      </c>
      <c r="B12" s="1449" t="s">
        <v>720</v>
      </c>
      <c r="C12" s="1450"/>
      <c r="D12" s="1451">
        <f>D6+D8+D10</f>
        <v>24323374</v>
      </c>
      <c r="E12" s="1451">
        <f t="shared" ref="E12:L12" si="2">E6+E8+E10</f>
        <v>4579110</v>
      </c>
      <c r="F12" s="1451">
        <f t="shared" si="2"/>
        <v>8706496</v>
      </c>
      <c r="G12" s="1451">
        <f t="shared" si="2"/>
        <v>0</v>
      </c>
      <c r="H12" s="1451">
        <f t="shared" si="2"/>
        <v>0</v>
      </c>
      <c r="I12" s="1451">
        <f t="shared" si="2"/>
        <v>1948318</v>
      </c>
      <c r="J12" s="1451">
        <f t="shared" si="2"/>
        <v>0</v>
      </c>
      <c r="K12" s="1451">
        <f t="shared" si="2"/>
        <v>0</v>
      </c>
      <c r="L12" s="1457">
        <f t="shared" si="2"/>
        <v>0</v>
      </c>
      <c r="M12" s="823">
        <f t="shared" si="0"/>
        <v>39557298</v>
      </c>
    </row>
    <row r="13" spans="1:13" ht="46.5" customHeight="1" x14ac:dyDescent="0.3">
      <c r="A13" s="48"/>
      <c r="B13" s="681"/>
      <c r="C13" s="681"/>
      <c r="D13" s="49"/>
      <c r="E13" s="50"/>
      <c r="F13" s="49"/>
      <c r="G13" s="49"/>
      <c r="H13" s="49"/>
      <c r="I13" s="682"/>
    </row>
    <row r="14" spans="1:13" ht="46.5" customHeight="1" x14ac:dyDescent="0.3">
      <c r="A14" s="48"/>
      <c r="B14" s="51"/>
      <c r="C14" s="52"/>
      <c r="D14" s="53"/>
      <c r="E14" s="50"/>
      <c r="F14" s="50"/>
      <c r="G14" s="49"/>
      <c r="H14" s="49"/>
      <c r="I14" s="49"/>
    </row>
    <row r="15" spans="1:13" ht="46.5" customHeight="1" x14ac:dyDescent="0.3">
      <c r="A15" s="54"/>
      <c r="B15" s="55"/>
      <c r="C15" s="56"/>
      <c r="D15" s="57"/>
      <c r="E15" s="43"/>
      <c r="F15" s="43"/>
      <c r="G15" s="44"/>
      <c r="H15" s="44"/>
      <c r="I15" s="44"/>
    </row>
    <row r="16" spans="1:13" ht="46.5" customHeight="1" x14ac:dyDescent="0.3">
      <c r="A16" s="41"/>
      <c r="B16" s="42"/>
      <c r="C16" s="42"/>
      <c r="D16" s="180"/>
      <c r="E16" s="180"/>
      <c r="F16" s="180"/>
      <c r="G16" s="180"/>
      <c r="H16" s="180"/>
      <c r="I16" s="180"/>
    </row>
    <row r="17" spans="1:9" s="59" customFormat="1" ht="46.5" customHeight="1" x14ac:dyDescent="0.3">
      <c r="A17" s="41"/>
      <c r="B17" s="42"/>
      <c r="C17" s="42"/>
      <c r="D17" s="180"/>
      <c r="E17" s="43"/>
      <c r="F17" s="58"/>
      <c r="G17" s="58"/>
      <c r="H17" s="58"/>
      <c r="I17" s="58"/>
    </row>
    <row r="18" spans="1:9" ht="33" customHeight="1" x14ac:dyDescent="0.3"/>
    <row r="19" spans="1:9" ht="21" customHeight="1" x14ac:dyDescent="0.3"/>
    <row r="20" spans="1:9" ht="42" customHeight="1" x14ac:dyDescent="0.3"/>
    <row r="21" spans="1:9" ht="42" customHeight="1" x14ac:dyDescent="0.3"/>
  </sheetData>
  <mergeCells count="2">
    <mergeCell ref="A1:M1"/>
    <mergeCell ref="K3:M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>
    <oddHeader>&amp;R&amp;8 &amp;"Times New Roman CE,Félkövér dőlt" 11.2.  melléklet a 18/2020. (VI.26.)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118"/>
  <sheetViews>
    <sheetView showRuler="0" zoomScaleNormal="100" zoomScaleSheetLayoutView="100" workbookViewId="0">
      <selection activeCell="G68" sqref="G68"/>
    </sheetView>
  </sheetViews>
  <sheetFormatPr defaultColWidth="9.296875" defaultRowHeight="15.5" x14ac:dyDescent="0.35"/>
  <cols>
    <col min="1" max="1" width="6.296875" style="1249" customWidth="1"/>
    <col min="2" max="2" width="78.69921875" style="7" customWidth="1"/>
    <col min="3" max="3" width="11.19921875" style="7" customWidth="1"/>
    <col min="4" max="4" width="20.796875" style="8" customWidth="1"/>
    <col min="5" max="5" width="15" style="187" bestFit="1" customWidth="1"/>
    <col min="6" max="6" width="16.69921875" style="187" bestFit="1" customWidth="1"/>
    <col min="7" max="7" width="16.19921875" style="314" bestFit="1" customWidth="1"/>
    <col min="8" max="8" width="14.796875" style="307" customWidth="1"/>
    <col min="9" max="16384" width="9.296875" style="1"/>
  </cols>
  <sheetData>
    <row r="1" spans="1:10" ht="60" customHeight="1" x14ac:dyDescent="0.35">
      <c r="A1" s="1734" t="s">
        <v>1224</v>
      </c>
      <c r="B1" s="1734"/>
      <c r="C1" s="1734"/>
      <c r="D1" s="1734"/>
      <c r="E1" s="1734"/>
      <c r="F1" s="1734"/>
      <c r="G1" s="1734"/>
      <c r="H1" s="1734"/>
    </row>
    <row r="2" spans="1:10" ht="16.149999999999999" customHeight="1" x14ac:dyDescent="0.35">
      <c r="A2" s="1741" t="s">
        <v>0</v>
      </c>
      <c r="B2" s="1741"/>
      <c r="C2" s="1741"/>
      <c r="D2" s="1741"/>
      <c r="E2" s="1741"/>
      <c r="F2" s="1741"/>
      <c r="G2" s="1741"/>
      <c r="H2" s="1741"/>
    </row>
    <row r="3" spans="1:10" ht="16.149999999999999" customHeight="1" x14ac:dyDescent="0.35">
      <c r="A3" s="1737"/>
      <c r="B3" s="1737"/>
      <c r="C3" s="1010"/>
      <c r="H3" s="308" t="s">
        <v>1</v>
      </c>
    </row>
    <row r="4" spans="1:10" s="6" customFormat="1" ht="38.15" customHeight="1" x14ac:dyDescent="0.3">
      <c r="A4" s="74" t="s">
        <v>2</v>
      </c>
      <c r="B4" s="74" t="s">
        <v>3</v>
      </c>
      <c r="C4" s="74" t="s">
        <v>4</v>
      </c>
      <c r="D4" s="74" t="s">
        <v>1225</v>
      </c>
      <c r="E4" s="188" t="s">
        <v>774</v>
      </c>
      <c r="F4" s="189" t="s">
        <v>695</v>
      </c>
      <c r="G4" s="188" t="s">
        <v>714</v>
      </c>
      <c r="H4" s="309" t="s">
        <v>715</v>
      </c>
    </row>
    <row r="5" spans="1:10" s="288" customFormat="1" ht="12" customHeight="1" x14ac:dyDescent="0.25">
      <c r="A5" s="282" t="s">
        <v>5</v>
      </c>
      <c r="B5" s="283" t="s">
        <v>6</v>
      </c>
      <c r="C5" s="283" t="s">
        <v>7</v>
      </c>
      <c r="D5" s="284" t="s">
        <v>8</v>
      </c>
      <c r="E5" s="287" t="s">
        <v>267</v>
      </c>
      <c r="F5" s="287" t="s">
        <v>449</v>
      </c>
      <c r="G5" s="297" t="s">
        <v>693</v>
      </c>
      <c r="H5" s="311" t="s">
        <v>696</v>
      </c>
    </row>
    <row r="6" spans="1:10" s="4" customFormat="1" ht="15.75" customHeight="1" x14ac:dyDescent="0.3">
      <c r="A6" s="223" t="s">
        <v>9</v>
      </c>
      <c r="B6" s="224" t="s">
        <v>10</v>
      </c>
      <c r="C6" s="225" t="s">
        <v>11</v>
      </c>
      <c r="D6" s="226">
        <f>'9.sz.mell.'!F6</f>
        <v>249043165</v>
      </c>
      <c r="E6" s="226">
        <f>'9.sz.mell.'!G6</f>
        <v>9344084</v>
      </c>
      <c r="F6" s="226">
        <f>'9.sz.mell.'!H6</f>
        <v>258387249</v>
      </c>
      <c r="G6" s="226">
        <f>'9.sz.mell.'!I6</f>
        <v>258387249</v>
      </c>
      <c r="H6" s="666">
        <f>G6/F6</f>
        <v>1</v>
      </c>
    </row>
    <row r="7" spans="1:10" s="4" customFormat="1" ht="15.75" customHeight="1" x14ac:dyDescent="0.3">
      <c r="A7" s="223" t="s">
        <v>12</v>
      </c>
      <c r="B7" s="224" t="s">
        <v>13</v>
      </c>
      <c r="C7" s="225" t="s">
        <v>14</v>
      </c>
      <c r="D7" s="226">
        <f>'9.sz.mell.'!F7</f>
        <v>271857000</v>
      </c>
      <c r="E7" s="226">
        <f>'9.sz.mell.'!G7</f>
        <v>14171477</v>
      </c>
      <c r="F7" s="226">
        <f>'9.sz.mell.'!H7</f>
        <v>286028477</v>
      </c>
      <c r="G7" s="226">
        <f>'9.sz.mell.'!I7</f>
        <v>286028477</v>
      </c>
      <c r="H7" s="666">
        <f t="shared" ref="H7:H70" si="0">G7/F7</f>
        <v>1</v>
      </c>
    </row>
    <row r="8" spans="1:10" s="4" customFormat="1" ht="24" customHeight="1" x14ac:dyDescent="0.3">
      <c r="A8" s="223" t="s">
        <v>15</v>
      </c>
      <c r="B8" s="224" t="s">
        <v>16</v>
      </c>
      <c r="C8" s="225" t="s">
        <v>17</v>
      </c>
      <c r="D8" s="226">
        <f>'9.sz.mell.'!F8</f>
        <v>364657201</v>
      </c>
      <c r="E8" s="226">
        <f>'9.sz.mell.'!G8</f>
        <v>58376476</v>
      </c>
      <c r="F8" s="226">
        <f>'9.sz.mell.'!H8</f>
        <v>423033677</v>
      </c>
      <c r="G8" s="226">
        <f>'9.sz.mell.'!I8</f>
        <v>423033677</v>
      </c>
      <c r="H8" s="666">
        <f t="shared" si="0"/>
        <v>1</v>
      </c>
    </row>
    <row r="9" spans="1:10" s="4" customFormat="1" ht="15.75" customHeight="1" x14ac:dyDescent="0.3">
      <c r="A9" s="223" t="s">
        <v>18</v>
      </c>
      <c r="B9" s="224" t="s">
        <v>19</v>
      </c>
      <c r="C9" s="225" t="s">
        <v>20</v>
      </c>
      <c r="D9" s="226">
        <f>'9.sz.mell.'!F9</f>
        <v>29541600</v>
      </c>
      <c r="E9" s="226">
        <f>'9.sz.mell.'!G9</f>
        <v>4816476</v>
      </c>
      <c r="F9" s="226">
        <f>'9.sz.mell.'!H9</f>
        <v>34358076</v>
      </c>
      <c r="G9" s="226">
        <f>'9.sz.mell.'!I9</f>
        <v>34358076</v>
      </c>
      <c r="H9" s="666">
        <f t="shared" si="0"/>
        <v>1</v>
      </c>
    </row>
    <row r="10" spans="1:10" s="4" customFormat="1" ht="15.75" customHeight="1" x14ac:dyDescent="0.3">
      <c r="A10" s="223" t="s">
        <v>21</v>
      </c>
      <c r="B10" s="224" t="s">
        <v>22</v>
      </c>
      <c r="C10" s="225" t="s">
        <v>23</v>
      </c>
      <c r="D10" s="226">
        <f>'9.sz.mell.'!F10</f>
        <v>0</v>
      </c>
      <c r="E10" s="226">
        <f>'9.sz.mell.'!G10</f>
        <v>37216000</v>
      </c>
      <c r="F10" s="226">
        <f>'9.sz.mell.'!H10</f>
        <v>37216000</v>
      </c>
      <c r="G10" s="226">
        <f>'9.sz.mell.'!I10</f>
        <v>37216000</v>
      </c>
      <c r="H10" s="666">
        <f t="shared" si="0"/>
        <v>1</v>
      </c>
    </row>
    <row r="11" spans="1:10" s="4" customFormat="1" ht="15.75" customHeight="1" x14ac:dyDescent="0.3">
      <c r="A11" s="223" t="s">
        <v>24</v>
      </c>
      <c r="B11" s="224" t="s">
        <v>25</v>
      </c>
      <c r="C11" s="225" t="s">
        <v>26</v>
      </c>
      <c r="D11" s="226">
        <f>'9.sz.mell.'!F11</f>
        <v>0</v>
      </c>
      <c r="E11" s="226">
        <f>'9.sz.mell.'!G11</f>
        <v>39629</v>
      </c>
      <c r="F11" s="226">
        <f>'9.sz.mell.'!H11</f>
        <v>39629</v>
      </c>
      <c r="G11" s="226">
        <f>'9.sz.mell.'!I11</f>
        <v>39629</v>
      </c>
      <c r="H11" s="666">
        <f t="shared" si="0"/>
        <v>1</v>
      </c>
    </row>
    <row r="12" spans="1:10" s="4" customFormat="1" ht="15.75" customHeight="1" x14ac:dyDescent="0.3">
      <c r="A12" s="80" t="s">
        <v>27</v>
      </c>
      <c r="B12" s="72" t="s">
        <v>28</v>
      </c>
      <c r="C12" s="74" t="s">
        <v>29</v>
      </c>
      <c r="D12" s="185">
        <f>'9.sz.mell.'!F12</f>
        <v>915098966</v>
      </c>
      <c r="E12" s="185">
        <f>'9.sz.mell.'!G12</f>
        <v>123964142</v>
      </c>
      <c r="F12" s="185">
        <f>'9.sz.mell.'!H12</f>
        <v>1039063108</v>
      </c>
      <c r="G12" s="185">
        <f>'9.sz.mell.'!I12</f>
        <v>1039063108</v>
      </c>
      <c r="H12" s="668">
        <f t="shared" si="0"/>
        <v>1</v>
      </c>
    </row>
    <row r="13" spans="1:10" s="4" customFormat="1" ht="15.75" customHeight="1" x14ac:dyDescent="0.3">
      <c r="A13" s="661" t="s">
        <v>30</v>
      </c>
      <c r="B13" s="662" t="s">
        <v>31</v>
      </c>
      <c r="C13" s="663" t="s">
        <v>32</v>
      </c>
      <c r="D13" s="664">
        <f>'9.sz.mell.'!D13</f>
        <v>0</v>
      </c>
      <c r="E13" s="664">
        <f>'9.sz.mell.'!E13</f>
        <v>0</v>
      </c>
      <c r="F13" s="664">
        <f>'9.sz.mell.'!F13</f>
        <v>0</v>
      </c>
      <c r="G13" s="664">
        <f>'9.sz.mell.'!G13</f>
        <v>0</v>
      </c>
      <c r="H13" s="666"/>
    </row>
    <row r="14" spans="1:10" s="123" customFormat="1" ht="15.75" customHeight="1" x14ac:dyDescent="0.3">
      <c r="A14" s="223" t="s">
        <v>33</v>
      </c>
      <c r="B14" s="224" t="s">
        <v>34</v>
      </c>
      <c r="C14" s="225" t="s">
        <v>35</v>
      </c>
      <c r="D14" s="226">
        <f>'9.sz.mell.'!F14+'10.sz.mell'!G10+'11.sz.mell'!F10</f>
        <v>247710577</v>
      </c>
      <c r="E14" s="226">
        <f>'9.sz.mell.'!G14+'10.sz.mell'!H10+'11.sz.mell'!G10</f>
        <v>5038520</v>
      </c>
      <c r="F14" s="226">
        <f>'9.sz.mell.'!H14+'10.sz.mell'!I10+'11.sz.mell'!H10</f>
        <v>252749097</v>
      </c>
      <c r="G14" s="226">
        <f>'9.sz.mell.'!I14+'10.sz.mell'!J10+'11.sz.mell'!I10</f>
        <v>252473473</v>
      </c>
      <c r="H14" s="666">
        <f t="shared" si="0"/>
        <v>0.99890949560939479</v>
      </c>
      <c r="I14" s="665"/>
      <c r="J14" s="333"/>
    </row>
    <row r="15" spans="1:10" s="4" customFormat="1" ht="24" customHeight="1" x14ac:dyDescent="0.3">
      <c r="A15" s="223" t="s">
        <v>36</v>
      </c>
      <c r="B15" s="227" t="s">
        <v>37</v>
      </c>
      <c r="C15" s="225" t="s">
        <v>35</v>
      </c>
      <c r="D15" s="226">
        <f>'9.sz.mell.'!D15</f>
        <v>200000000</v>
      </c>
      <c r="E15" s="226">
        <f>'9.sz.mell.'!E15</f>
        <v>0</v>
      </c>
      <c r="F15" s="226">
        <f>'9.sz.mell.'!F15</f>
        <v>200000000</v>
      </c>
      <c r="G15" s="226">
        <f>'9.sz.mell.'!G15</f>
        <v>0</v>
      </c>
      <c r="H15" s="666"/>
    </row>
    <row r="16" spans="1:10" s="4" customFormat="1" ht="18.75" customHeight="1" x14ac:dyDescent="0.3">
      <c r="A16" s="223" t="s">
        <v>38</v>
      </c>
      <c r="B16" s="229" t="s">
        <v>39</v>
      </c>
      <c r="C16" s="225" t="s">
        <v>35</v>
      </c>
      <c r="D16" s="228"/>
      <c r="E16" s="228"/>
      <c r="F16" s="228"/>
      <c r="G16" s="228"/>
      <c r="H16" s="666"/>
    </row>
    <row r="17" spans="1:8" s="4" customFormat="1" ht="15.75" customHeight="1" x14ac:dyDescent="0.3">
      <c r="A17" s="223" t="s">
        <v>40</v>
      </c>
      <c r="B17" s="229" t="s">
        <v>41</v>
      </c>
      <c r="C17" s="225" t="s">
        <v>35</v>
      </c>
      <c r="D17" s="228">
        <f>'9.sz.mell.'!F17</f>
        <v>0</v>
      </c>
      <c r="E17" s="228">
        <f>'9.sz.mell.'!G17</f>
        <v>0</v>
      </c>
      <c r="F17" s="228">
        <f>'9.sz.mell.'!H17</f>
        <v>0</v>
      </c>
      <c r="G17" s="228">
        <f>'9.sz.mell.'!I17</f>
        <v>0</v>
      </c>
      <c r="H17" s="666"/>
    </row>
    <row r="18" spans="1:8" s="4" customFormat="1" ht="19.5" customHeight="1" x14ac:dyDescent="0.3">
      <c r="A18" s="223" t="s">
        <v>42</v>
      </c>
      <c r="B18" s="229" t="s">
        <v>43</v>
      </c>
      <c r="C18" s="225" t="s">
        <v>35</v>
      </c>
      <c r="D18" s="228"/>
      <c r="E18" s="228"/>
      <c r="F18" s="228"/>
      <c r="G18" s="228"/>
      <c r="H18" s="666"/>
    </row>
    <row r="19" spans="1:8" s="4" customFormat="1" ht="19.5" customHeight="1" x14ac:dyDescent="0.3">
      <c r="A19" s="223" t="s">
        <v>44</v>
      </c>
      <c r="B19" s="229" t="s">
        <v>45</v>
      </c>
      <c r="C19" s="225" t="s">
        <v>35</v>
      </c>
      <c r="D19" s="228">
        <f>'9.sz.mell.'!F19</f>
        <v>29400000</v>
      </c>
      <c r="E19" s="228">
        <f>'9.sz.mell.'!G19</f>
        <v>16044300</v>
      </c>
      <c r="F19" s="228">
        <f>'9.sz.mell.'!H19</f>
        <v>45444300</v>
      </c>
      <c r="G19" s="228">
        <f>'9.sz.mell.'!I19</f>
        <v>45444300</v>
      </c>
      <c r="H19" s="666">
        <f t="shared" si="0"/>
        <v>1</v>
      </c>
    </row>
    <row r="20" spans="1:8" s="4" customFormat="1" ht="24" customHeight="1" x14ac:dyDescent="0.3">
      <c r="A20" s="223" t="s">
        <v>46</v>
      </c>
      <c r="B20" s="229" t="s">
        <v>47</v>
      </c>
      <c r="C20" s="225" t="s">
        <v>35</v>
      </c>
      <c r="D20" s="228">
        <f>'9.sz.mell.'!F20+'10.sz.mell'!G10+'11.sz.mell'!G8</f>
        <v>7794884</v>
      </c>
      <c r="E20" s="228">
        <f>'9.sz.mell.'!G20+'10.sz.mell'!H10+'11.sz.mell'!H8</f>
        <v>123034235</v>
      </c>
      <c r="F20" s="228">
        <f>'9.sz.mell.'!H20+'10.sz.mell'!I10+'11.sz.mell'!I8</f>
        <v>129062812</v>
      </c>
      <c r="G20" s="228">
        <f>'9.sz.mell.'!I20+'10.sz.mell'!J10+'11.sz.mell'!J8</f>
        <v>127020882</v>
      </c>
      <c r="H20" s="666">
        <f t="shared" si="0"/>
        <v>0.98417878885205134</v>
      </c>
    </row>
    <row r="21" spans="1:8" s="4" customFormat="1" ht="24.75" customHeight="1" x14ac:dyDescent="0.3">
      <c r="A21" s="223" t="s">
        <v>48</v>
      </c>
      <c r="B21" s="229" t="s">
        <v>49</v>
      </c>
      <c r="C21" s="225" t="s">
        <v>35</v>
      </c>
      <c r="D21" s="228">
        <f>'9.sz.mell.'!F21</f>
        <v>0</v>
      </c>
      <c r="E21" s="228">
        <f>'9.sz.mell.'!G21</f>
        <v>15579247</v>
      </c>
      <c r="F21" s="228">
        <f>'9.sz.mell.'!H21</f>
        <v>15579247</v>
      </c>
      <c r="G21" s="228">
        <f>'9.sz.mell.'!I21</f>
        <v>15579247</v>
      </c>
      <c r="H21" s="666">
        <f t="shared" si="0"/>
        <v>1</v>
      </c>
    </row>
    <row r="22" spans="1:8" s="4" customFormat="1" ht="18" customHeight="1" x14ac:dyDescent="0.3">
      <c r="A22" s="230" t="s">
        <v>50</v>
      </c>
      <c r="B22" s="231" t="s">
        <v>51</v>
      </c>
      <c r="C22" s="232" t="s">
        <v>52</v>
      </c>
      <c r="D22" s="233">
        <f>SUM(D12+D13+D14)</f>
        <v>1162809543</v>
      </c>
      <c r="E22" s="233">
        <f>SUM(E12+E13+E14)</f>
        <v>129002662</v>
      </c>
      <c r="F22" s="233">
        <f>SUM(F12+F13+F14)</f>
        <v>1291812205</v>
      </c>
      <c r="G22" s="233">
        <f>SUM(G12+G13+G14)</f>
        <v>1291536581</v>
      </c>
      <c r="H22" s="668">
        <f t="shared" si="0"/>
        <v>0.99978663771798004</v>
      </c>
    </row>
    <row r="23" spans="1:8" s="4" customFormat="1" ht="15.75" customHeight="1" x14ac:dyDescent="0.3">
      <c r="A23" s="223" t="s">
        <v>53</v>
      </c>
      <c r="B23" s="234" t="s">
        <v>54</v>
      </c>
      <c r="C23" s="225" t="s">
        <v>55</v>
      </c>
      <c r="D23" s="226">
        <f>'9.sz.mell.'!F23</f>
        <v>0</v>
      </c>
      <c r="E23" s="226">
        <f>'9.sz.mell.'!G23</f>
        <v>236596650</v>
      </c>
      <c r="F23" s="226">
        <f>'9.sz.mell.'!H23</f>
        <v>236596650</v>
      </c>
      <c r="G23" s="226">
        <f>'9.sz.mell.'!I23</f>
        <v>236596650</v>
      </c>
      <c r="H23" s="666">
        <f t="shared" si="0"/>
        <v>1</v>
      </c>
    </row>
    <row r="24" spans="1:8" s="4" customFormat="1" ht="15.75" customHeight="1" x14ac:dyDescent="0.3">
      <c r="A24" s="223" t="s">
        <v>56</v>
      </c>
      <c r="B24" s="234" t="s">
        <v>57</v>
      </c>
      <c r="C24" s="225" t="s">
        <v>58</v>
      </c>
      <c r="D24" s="226">
        <f>'9.sz.mell.'!F24</f>
        <v>132235179</v>
      </c>
      <c r="E24" s="226">
        <f>'9.sz.mell.'!G24</f>
        <v>-122369883</v>
      </c>
      <c r="F24" s="226">
        <f>'9.sz.mell.'!H24</f>
        <v>9865296</v>
      </c>
      <c r="G24" s="226">
        <f>'9.sz.mell.'!I24</f>
        <v>9865296</v>
      </c>
      <c r="H24" s="666">
        <f t="shared" si="0"/>
        <v>1</v>
      </c>
    </row>
    <row r="25" spans="1:8" s="4" customFormat="1" ht="15.75" customHeight="1" x14ac:dyDescent="0.3">
      <c r="A25" s="223" t="s">
        <v>59</v>
      </c>
      <c r="B25" s="227" t="s">
        <v>60</v>
      </c>
      <c r="C25" s="225" t="s">
        <v>58</v>
      </c>
      <c r="D25" s="226">
        <f>'9.sz.mell.'!F25</f>
        <v>0</v>
      </c>
      <c r="E25" s="226">
        <f>'9.sz.mell.'!G25</f>
        <v>0</v>
      </c>
      <c r="F25" s="226">
        <f>'9.sz.mell.'!H25</f>
        <v>0</v>
      </c>
      <c r="G25" s="226">
        <f>'9.sz.mell.'!I25</f>
        <v>0</v>
      </c>
      <c r="H25" s="666"/>
    </row>
    <row r="26" spans="1:8" s="4" customFormat="1" ht="18.75" customHeight="1" x14ac:dyDescent="0.3">
      <c r="A26" s="223" t="s">
        <v>61</v>
      </c>
      <c r="B26" s="235" t="s">
        <v>62</v>
      </c>
      <c r="C26" s="225" t="s">
        <v>58</v>
      </c>
      <c r="D26" s="226">
        <f>'9.sz.mell.'!F26</f>
        <v>132235179</v>
      </c>
      <c r="E26" s="226">
        <f>'9.sz.mell.'!G26</f>
        <v>-122369883</v>
      </c>
      <c r="F26" s="226">
        <f>'9.sz.mell.'!H26</f>
        <v>9865296</v>
      </c>
      <c r="G26" s="226">
        <v>9865296</v>
      </c>
      <c r="H26" s="666">
        <f t="shared" si="0"/>
        <v>1</v>
      </c>
    </row>
    <row r="27" spans="1:8" s="4" customFormat="1" ht="15.75" customHeight="1" x14ac:dyDescent="0.3">
      <c r="A27" s="223" t="s">
        <v>63</v>
      </c>
      <c r="B27" s="235" t="s">
        <v>64</v>
      </c>
      <c r="C27" s="225" t="s">
        <v>58</v>
      </c>
      <c r="D27" s="226">
        <f>'9.sz.mell.'!F27</f>
        <v>0</v>
      </c>
      <c r="E27" s="226">
        <f>'9.sz.mell.'!G27</f>
        <v>0</v>
      </c>
      <c r="F27" s="226">
        <f>'9.sz.mell.'!H27</f>
        <v>0</v>
      </c>
      <c r="G27" s="226">
        <f>'9.sz.mell.'!I27</f>
        <v>0</v>
      </c>
      <c r="H27" s="666"/>
    </row>
    <row r="28" spans="1:8" s="4" customFormat="1" ht="15.75" customHeight="1" x14ac:dyDescent="0.3">
      <c r="A28" s="223" t="s">
        <v>65</v>
      </c>
      <c r="B28" s="235" t="s">
        <v>66</v>
      </c>
      <c r="C28" s="225" t="s">
        <v>58</v>
      </c>
      <c r="D28" s="226">
        <f>'9.sz.mell.'!F28</f>
        <v>0</v>
      </c>
      <c r="E28" s="226">
        <f>'9.sz.mell.'!G28</f>
        <v>0</v>
      </c>
      <c r="F28" s="226">
        <f>'9.sz.mell.'!H28</f>
        <v>0</v>
      </c>
      <c r="G28" s="226">
        <f>'9.sz.mell.'!I28</f>
        <v>0</v>
      </c>
      <c r="H28" s="666"/>
    </row>
    <row r="29" spans="1:8" s="4" customFormat="1" ht="24.75" customHeight="1" x14ac:dyDescent="0.3">
      <c r="A29" s="223" t="s">
        <v>67</v>
      </c>
      <c r="B29" s="235" t="s">
        <v>68</v>
      </c>
      <c r="C29" s="225" t="s">
        <v>58</v>
      </c>
      <c r="D29" s="226">
        <f>'9.sz.mell.'!F29</f>
        <v>0</v>
      </c>
      <c r="E29" s="226">
        <f>'9.sz.mell.'!G29</f>
        <v>0</v>
      </c>
      <c r="F29" s="226">
        <f>'9.sz.mell.'!H29</f>
        <v>0</v>
      </c>
      <c r="G29" s="226">
        <f>'9.sz.mell.'!I29</f>
        <v>0</v>
      </c>
      <c r="H29" s="666"/>
    </row>
    <row r="30" spans="1:8" s="4" customFormat="1" ht="24" customHeight="1" x14ac:dyDescent="0.3">
      <c r="A30" s="223" t="s">
        <v>69</v>
      </c>
      <c r="B30" s="235" t="s">
        <v>70</v>
      </c>
      <c r="C30" s="225" t="s">
        <v>58</v>
      </c>
      <c r="D30" s="226">
        <f>'9.sz.mell.'!F30</f>
        <v>0</v>
      </c>
      <c r="E30" s="226">
        <f>'9.sz.mell.'!G30</f>
        <v>0</v>
      </c>
      <c r="F30" s="226">
        <f>'9.sz.mell.'!H30</f>
        <v>0</v>
      </c>
      <c r="G30" s="226">
        <f>'9.sz.mell.'!I30</f>
        <v>0</v>
      </c>
      <c r="H30" s="666"/>
    </row>
    <row r="31" spans="1:8" s="4" customFormat="1" ht="22.5" customHeight="1" x14ac:dyDescent="0.3">
      <c r="A31" s="80" t="s">
        <v>71</v>
      </c>
      <c r="B31" s="72" t="s">
        <v>72</v>
      </c>
      <c r="C31" s="74" t="s">
        <v>73</v>
      </c>
      <c r="D31" s="81">
        <f>SUM(D23+D24)</f>
        <v>132235179</v>
      </c>
      <c r="E31" s="81">
        <f>SUM(E23+E24)</f>
        <v>114226767</v>
      </c>
      <c r="F31" s="81">
        <f>SUM(F23+F24)</f>
        <v>246461946</v>
      </c>
      <c r="G31" s="315">
        <f>SUM(G23+G24)</f>
        <v>246461946</v>
      </c>
      <c r="H31" s="668">
        <f t="shared" si="0"/>
        <v>1</v>
      </c>
    </row>
    <row r="32" spans="1:8" s="4" customFormat="1" ht="14.25" customHeight="1" x14ac:dyDescent="0.3">
      <c r="A32" s="223" t="s">
        <v>74</v>
      </c>
      <c r="B32" s="236" t="s">
        <v>75</v>
      </c>
      <c r="C32" s="237" t="s">
        <v>76</v>
      </c>
      <c r="D32" s="238">
        <f>'9.sz.mell.'!D32</f>
        <v>0</v>
      </c>
      <c r="E32" s="238">
        <f>'9.sz.mell.'!G32</f>
        <v>21825</v>
      </c>
      <c r="F32" s="238">
        <f>'9.sz.mell.'!H32</f>
        <v>21825</v>
      </c>
      <c r="G32" s="238">
        <f>'9.sz.mell.'!I32</f>
        <v>21825</v>
      </c>
      <c r="H32" s="666">
        <f t="shared" si="0"/>
        <v>1</v>
      </c>
    </row>
    <row r="33" spans="1:8" s="4" customFormat="1" ht="14.25" customHeight="1" x14ac:dyDescent="0.3">
      <c r="A33" s="223" t="s">
        <v>77</v>
      </c>
      <c r="B33" s="224" t="s">
        <v>78</v>
      </c>
      <c r="C33" s="225" t="s">
        <v>79</v>
      </c>
      <c r="D33" s="226">
        <f>SUM(D34:D36)</f>
        <v>125000000</v>
      </c>
      <c r="E33" s="226">
        <f>SUM(E34:E36)</f>
        <v>10160351</v>
      </c>
      <c r="F33" s="226">
        <f>SUM(F34:F36)</f>
        <v>135160351</v>
      </c>
      <c r="G33" s="226">
        <f>SUM(G34:G36)</f>
        <v>135160351</v>
      </c>
      <c r="H33" s="666">
        <f t="shared" si="0"/>
        <v>1</v>
      </c>
    </row>
    <row r="34" spans="1:8" s="4" customFormat="1" ht="14.25" customHeight="1" x14ac:dyDescent="0.3">
      <c r="A34" s="223" t="s">
        <v>80</v>
      </c>
      <c r="B34" s="239" t="s">
        <v>81</v>
      </c>
      <c r="C34" s="240" t="s">
        <v>79</v>
      </c>
      <c r="D34" s="241">
        <f>'9.sz.mell.'!F34</f>
        <v>70000000</v>
      </c>
      <c r="E34" s="241">
        <f>'9.sz.mell.'!G34</f>
        <v>8323412</v>
      </c>
      <c r="F34" s="241">
        <f>'9.sz.mell.'!H34</f>
        <v>78323412</v>
      </c>
      <c r="G34" s="241">
        <f>'9.sz.mell.'!I34</f>
        <v>78323412</v>
      </c>
      <c r="H34" s="666">
        <f t="shared" si="0"/>
        <v>1</v>
      </c>
    </row>
    <row r="35" spans="1:8" s="4" customFormat="1" ht="14.25" customHeight="1" x14ac:dyDescent="0.3">
      <c r="A35" s="223" t="s">
        <v>82</v>
      </c>
      <c r="B35" s="242" t="s">
        <v>83</v>
      </c>
      <c r="C35" s="240" t="s">
        <v>79</v>
      </c>
      <c r="D35" s="241">
        <f>'9.sz.mell.'!F35</f>
        <v>5000000</v>
      </c>
      <c r="E35" s="241">
        <f>'9.sz.mell.'!G35</f>
        <v>1088858</v>
      </c>
      <c r="F35" s="241">
        <f>'9.sz.mell.'!H35</f>
        <v>6088858</v>
      </c>
      <c r="G35" s="241">
        <f>'9.sz.mell.'!I35</f>
        <v>6088858</v>
      </c>
      <c r="H35" s="666">
        <f t="shared" si="0"/>
        <v>1</v>
      </c>
    </row>
    <row r="36" spans="1:8" s="4" customFormat="1" ht="14.25" customHeight="1" x14ac:dyDescent="0.3">
      <c r="A36" s="223" t="s">
        <v>84</v>
      </c>
      <c r="B36" s="242" t="s">
        <v>85</v>
      </c>
      <c r="C36" s="240" t="s">
        <v>79</v>
      </c>
      <c r="D36" s="241">
        <f>'9.sz.mell.'!F36</f>
        <v>50000000</v>
      </c>
      <c r="E36" s="241">
        <f>'9.sz.mell.'!G36</f>
        <v>748081</v>
      </c>
      <c r="F36" s="241">
        <f>'9.sz.mell.'!H36</f>
        <v>50748081</v>
      </c>
      <c r="G36" s="241">
        <f>'9.sz.mell.'!I36</f>
        <v>50748081</v>
      </c>
      <c r="H36" s="666">
        <f t="shared" si="0"/>
        <v>1</v>
      </c>
    </row>
    <row r="37" spans="1:8" s="4" customFormat="1" ht="14.25" customHeight="1" x14ac:dyDescent="0.3">
      <c r="A37" s="223" t="s">
        <v>86</v>
      </c>
      <c r="B37" s="243" t="s">
        <v>87</v>
      </c>
      <c r="C37" s="225" t="s">
        <v>88</v>
      </c>
      <c r="D37" s="226">
        <f>SUM(D38:D39)</f>
        <v>702000000</v>
      </c>
      <c r="E37" s="226">
        <f>SUM(E38:E39)</f>
        <v>152775478</v>
      </c>
      <c r="F37" s="226">
        <f>SUM(F38:F39)</f>
        <v>854775478</v>
      </c>
      <c r="G37" s="226">
        <f>SUM(G38:G39)</f>
        <v>854775478</v>
      </c>
      <c r="H37" s="666">
        <f t="shared" si="0"/>
        <v>1</v>
      </c>
    </row>
    <row r="38" spans="1:8" s="4" customFormat="1" ht="14.25" customHeight="1" x14ac:dyDescent="0.3">
      <c r="A38" s="223" t="s">
        <v>89</v>
      </c>
      <c r="B38" s="244" t="s">
        <v>90</v>
      </c>
      <c r="C38" s="240" t="s">
        <v>88</v>
      </c>
      <c r="D38" s="241">
        <f>'9.sz.mell.'!F38</f>
        <v>702000000</v>
      </c>
      <c r="E38" s="241">
        <f>'9.sz.mell.'!G38</f>
        <v>152775478</v>
      </c>
      <c r="F38" s="241">
        <f>'9.sz.mell.'!H38</f>
        <v>854775478</v>
      </c>
      <c r="G38" s="241">
        <f>'9.sz.mell.'!I38</f>
        <v>854775478</v>
      </c>
      <c r="H38" s="666">
        <f t="shared" si="0"/>
        <v>1</v>
      </c>
    </row>
    <row r="39" spans="1:8" s="4" customFormat="1" ht="14.25" customHeight="1" x14ac:dyDescent="0.3">
      <c r="A39" s="223" t="s">
        <v>91</v>
      </c>
      <c r="B39" s="244" t="s">
        <v>92</v>
      </c>
      <c r="C39" s="240" t="s">
        <v>88</v>
      </c>
      <c r="D39" s="241">
        <f>'9.sz.mell.'!D39</f>
        <v>0</v>
      </c>
      <c r="E39" s="241">
        <f>'9.sz.mell.'!E39</f>
        <v>0</v>
      </c>
      <c r="F39" s="241">
        <f>'9.sz.mell.'!F39</f>
        <v>0</v>
      </c>
      <c r="G39" s="241">
        <f>'9.sz.mell.'!G39</f>
        <v>0</v>
      </c>
      <c r="H39" s="666"/>
    </row>
    <row r="40" spans="1:8" s="4" customFormat="1" ht="17.25" customHeight="1" x14ac:dyDescent="0.3">
      <c r="A40" s="223" t="s">
        <v>93</v>
      </c>
      <c r="B40" s="245" t="s">
        <v>94</v>
      </c>
      <c r="C40" s="225" t="s">
        <v>95</v>
      </c>
      <c r="D40" s="226">
        <f>'9.sz.mell.'!F40</f>
        <v>40000000</v>
      </c>
      <c r="E40" s="226">
        <f>'9.sz.mell.'!G40</f>
        <v>6593833</v>
      </c>
      <c r="F40" s="226">
        <f>'9.sz.mell.'!H40</f>
        <v>46593833</v>
      </c>
      <c r="G40" s="226">
        <f>'9.sz.mell.'!I40</f>
        <v>46593833</v>
      </c>
      <c r="H40" s="666">
        <f t="shared" si="0"/>
        <v>1</v>
      </c>
    </row>
    <row r="41" spans="1:8" s="4" customFormat="1" ht="17.25" customHeight="1" x14ac:dyDescent="0.3">
      <c r="A41" s="223" t="s">
        <v>96</v>
      </c>
      <c r="B41" s="243" t="s">
        <v>97</v>
      </c>
      <c r="C41" s="225" t="s">
        <v>98</v>
      </c>
      <c r="D41" s="226">
        <f>SUM(D42:D43)</f>
        <v>1000000</v>
      </c>
      <c r="E41" s="226">
        <f>SUM(E42:E43)</f>
        <v>1024000</v>
      </c>
      <c r="F41" s="226">
        <f>SUM(F42:F43)</f>
        <v>2024000</v>
      </c>
      <c r="G41" s="226">
        <f>SUM(G42:G43)</f>
        <v>1969706</v>
      </c>
      <c r="H41" s="666">
        <f t="shared" si="0"/>
        <v>0.97317490118577077</v>
      </c>
    </row>
    <row r="42" spans="1:8" s="4" customFormat="1" ht="14.25" customHeight="1" x14ac:dyDescent="0.3">
      <c r="A42" s="223" t="s">
        <v>99</v>
      </c>
      <c r="B42" s="244" t="s">
        <v>100</v>
      </c>
      <c r="C42" s="240" t="s">
        <v>98</v>
      </c>
      <c r="D42" s="226">
        <f>'9.sz.mell.'!F42</f>
        <v>1000000</v>
      </c>
      <c r="E42" s="226">
        <f>'9.sz.mell.'!G42</f>
        <v>1024000</v>
      </c>
      <c r="F42" s="226">
        <f>'9.sz.mell.'!H42</f>
        <v>2024000</v>
      </c>
      <c r="G42" s="226">
        <f>'9.sz.mell.'!I42</f>
        <v>1969706</v>
      </c>
      <c r="H42" s="666">
        <f t="shared" si="0"/>
        <v>0.97317490118577077</v>
      </c>
    </row>
    <row r="43" spans="1:8" s="4" customFormat="1" ht="14.25" customHeight="1" x14ac:dyDescent="0.3">
      <c r="A43" s="223" t="s">
        <v>101</v>
      </c>
      <c r="B43" s="244" t="s">
        <v>102</v>
      </c>
      <c r="C43" s="240" t="s">
        <v>98</v>
      </c>
      <c r="D43" s="226">
        <f>'9.sz.mell.'!F43</f>
        <v>0</v>
      </c>
      <c r="E43" s="226">
        <f>'9.sz.mell.'!G43</f>
        <v>0</v>
      </c>
      <c r="F43" s="226">
        <f>'9.sz.mell.'!H43</f>
        <v>0</v>
      </c>
      <c r="G43" s="226">
        <f>'9.sz.mell.'!I43</f>
        <v>0</v>
      </c>
      <c r="H43" s="666"/>
    </row>
    <row r="44" spans="1:8" s="4" customFormat="1" ht="14.25" customHeight="1" x14ac:dyDescent="0.3">
      <c r="A44" s="223" t="s">
        <v>103</v>
      </c>
      <c r="B44" s="234" t="s">
        <v>104</v>
      </c>
      <c r="C44" s="246" t="s">
        <v>105</v>
      </c>
      <c r="D44" s="226">
        <f>'9.sz.mell.'!F44</f>
        <v>2000000</v>
      </c>
      <c r="E44" s="226">
        <f>'9.sz.mell.'!G44</f>
        <v>4491183</v>
      </c>
      <c r="F44" s="226">
        <f>'9.sz.mell.'!H44</f>
        <v>6491183</v>
      </c>
      <c r="G44" s="226">
        <f>'9.sz.mell.'!I44</f>
        <v>2992378</v>
      </c>
      <c r="H44" s="666">
        <f t="shared" si="0"/>
        <v>0.46099116293593939</v>
      </c>
    </row>
    <row r="45" spans="1:8" s="4" customFormat="1" ht="17.25" customHeight="1" x14ac:dyDescent="0.3">
      <c r="A45" s="80" t="s">
        <v>106</v>
      </c>
      <c r="B45" s="72" t="s">
        <v>107</v>
      </c>
      <c r="C45" s="74" t="s">
        <v>108</v>
      </c>
      <c r="D45" s="81">
        <f>SUM(D32+D33+D37+D40+D41+D44)</f>
        <v>870000000</v>
      </c>
      <c r="E45" s="81">
        <f>SUM(E32+E33+E37+E40+E41+E44)</f>
        <v>175066670</v>
      </c>
      <c r="F45" s="81">
        <f>SUM(F32+F33+F37+F40+F41+F44)</f>
        <v>1045066670</v>
      </c>
      <c r="G45" s="81">
        <f>SUM(G32+G33+G37+G40+G41+G44)</f>
        <v>1041513571</v>
      </c>
      <c r="H45" s="668">
        <f t="shared" si="0"/>
        <v>0.9966001221721098</v>
      </c>
    </row>
    <row r="46" spans="1:8" s="4" customFormat="1" ht="14.25" customHeight="1" x14ac:dyDescent="0.3">
      <c r="A46" s="223" t="s">
        <v>109</v>
      </c>
      <c r="B46" s="234" t="s">
        <v>110</v>
      </c>
      <c r="C46" s="246" t="s">
        <v>111</v>
      </c>
      <c r="D46" s="226">
        <f>'9.sz.mell.'!F46+'10.sz.mell'!G16+'11.sz.mell'!F16</f>
        <v>35115000</v>
      </c>
      <c r="E46" s="226">
        <f>'9.sz.mell.'!G46+'10.sz.mell'!H16+'11.sz.mell'!G16</f>
        <v>0</v>
      </c>
      <c r="F46" s="226">
        <f>'9.sz.mell.'!H46+'10.sz.mell'!I16+'11.sz.mell'!H16</f>
        <v>35115000</v>
      </c>
      <c r="G46" s="226">
        <f>'9.sz.mell.'!I46+'10.sz.mell'!J16+'11.sz.mell'!I16</f>
        <v>33277848</v>
      </c>
      <c r="H46" s="666">
        <f t="shared" si="0"/>
        <v>0.94768184536522848</v>
      </c>
    </row>
    <row r="47" spans="1:8" s="4" customFormat="1" ht="14.25" customHeight="1" x14ac:dyDescent="0.3">
      <c r="A47" s="223" t="s">
        <v>112</v>
      </c>
      <c r="B47" s="234" t="s">
        <v>113</v>
      </c>
      <c r="C47" s="246" t="s">
        <v>114</v>
      </c>
      <c r="D47" s="226">
        <f>'9.sz.mell.'!F47+'10.sz.mell'!G17+'11.sz.mell'!F17</f>
        <v>3060000</v>
      </c>
      <c r="E47" s="226">
        <f>'9.sz.mell.'!G47+'10.sz.mell'!H17+'11.sz.mell'!G17</f>
        <v>56353162</v>
      </c>
      <c r="F47" s="226">
        <f>'9.sz.mell.'!H47+'10.sz.mell'!I17+'11.sz.mell'!H17</f>
        <v>59413162</v>
      </c>
      <c r="G47" s="226">
        <f>'9.sz.mell.'!I47+'10.sz.mell'!J17+'11.sz.mell'!I17</f>
        <v>59565927</v>
      </c>
      <c r="H47" s="666">
        <f t="shared" si="0"/>
        <v>1.0025712316068955</v>
      </c>
    </row>
    <row r="48" spans="1:8" s="4" customFormat="1" ht="14.25" customHeight="1" x14ac:dyDescent="0.3">
      <c r="A48" s="223" t="s">
        <v>115</v>
      </c>
      <c r="B48" s="234" t="s">
        <v>116</v>
      </c>
      <c r="C48" s="246" t="s">
        <v>117</v>
      </c>
      <c r="D48" s="226">
        <f>'9.sz.mell.'!F48+'10.sz.mell'!G18+'11.sz.mell'!F18</f>
        <v>6703351</v>
      </c>
      <c r="E48" s="226">
        <f>'9.sz.mell.'!G48+'10.sz.mell'!H18+'11.sz.mell'!G18</f>
        <v>0</v>
      </c>
      <c r="F48" s="226">
        <f>'9.sz.mell.'!H48+'10.sz.mell'!I18+'11.sz.mell'!H18</f>
        <v>6703351</v>
      </c>
      <c r="G48" s="226">
        <f>'9.sz.mell.'!I48+'10.sz.mell'!J18+'11.sz.mell'!I18</f>
        <v>56427</v>
      </c>
      <c r="H48" s="666">
        <f t="shared" si="0"/>
        <v>8.4177301770413035E-3</v>
      </c>
    </row>
    <row r="49" spans="1:8" s="4" customFormat="1" ht="14.25" customHeight="1" x14ac:dyDescent="0.3">
      <c r="A49" s="223" t="s">
        <v>118</v>
      </c>
      <c r="B49" s="234" t="s">
        <v>119</v>
      </c>
      <c r="C49" s="246" t="s">
        <v>120</v>
      </c>
      <c r="D49" s="226">
        <f>'9.sz.mell.'!F49+'10.sz.mell'!G21+'11.sz.mell'!F21</f>
        <v>79183098</v>
      </c>
      <c r="E49" s="226">
        <f>'9.sz.mell.'!G49+'10.sz.mell'!H21+'11.sz.mell'!G21</f>
        <v>-59226440</v>
      </c>
      <c r="F49" s="226">
        <f>'9.sz.mell.'!H49+'10.sz.mell'!I21+'11.sz.mell'!H21</f>
        <v>19956658</v>
      </c>
      <c r="G49" s="226">
        <f>'9.sz.mell.'!I49+'10.sz.mell'!J21+'11.sz.mell'!I21</f>
        <v>19956658</v>
      </c>
      <c r="H49" s="666">
        <f t="shared" si="0"/>
        <v>1</v>
      </c>
    </row>
    <row r="50" spans="1:8" s="4" customFormat="1" ht="14.25" customHeight="1" x14ac:dyDescent="0.3">
      <c r="A50" s="223" t="s">
        <v>121</v>
      </c>
      <c r="B50" s="234" t="s">
        <v>122</v>
      </c>
      <c r="C50" s="246" t="s">
        <v>123</v>
      </c>
      <c r="D50" s="226">
        <f>'9.sz.mell.'!F50</f>
        <v>23000000</v>
      </c>
      <c r="E50" s="226">
        <f>'9.sz.mell.'!G50</f>
        <v>3258671</v>
      </c>
      <c r="F50" s="226">
        <f>'9.sz.mell.'!H50</f>
        <v>26258671</v>
      </c>
      <c r="G50" s="226">
        <f>'9.sz.mell.'!I50</f>
        <v>26258671</v>
      </c>
      <c r="H50" s="666">
        <f t="shared" si="0"/>
        <v>1</v>
      </c>
    </row>
    <row r="51" spans="1:8" s="4" customFormat="1" ht="14.25" customHeight="1" x14ac:dyDescent="0.3">
      <c r="A51" s="223" t="s">
        <v>124</v>
      </c>
      <c r="B51" s="234" t="s">
        <v>125</v>
      </c>
      <c r="C51" s="246" t="s">
        <v>126</v>
      </c>
      <c r="D51" s="226">
        <f>'9.sz.mell.'!F51+'10.sz.mell'!G23+'11.sz.mell'!F23</f>
        <v>14444257</v>
      </c>
      <c r="E51" s="226">
        <f>'9.sz.mell.'!G51+'10.sz.mell'!H23+'11.sz.mell'!G23</f>
        <v>18818453</v>
      </c>
      <c r="F51" s="226">
        <f>'9.sz.mell.'!H51+'10.sz.mell'!I23+'11.sz.mell'!H23</f>
        <v>33262710</v>
      </c>
      <c r="G51" s="226">
        <f>'9.sz.mell.'!I51+'10.sz.mell'!J23+'11.sz.mell'!I23</f>
        <v>33257955</v>
      </c>
      <c r="H51" s="666">
        <f t="shared" si="0"/>
        <v>0.9998570471257453</v>
      </c>
    </row>
    <row r="52" spans="1:8" s="4" customFormat="1" ht="14.25" customHeight="1" x14ac:dyDescent="0.3">
      <c r="A52" s="223" t="s">
        <v>127</v>
      </c>
      <c r="B52" s="234" t="s">
        <v>128</v>
      </c>
      <c r="C52" s="246" t="s">
        <v>129</v>
      </c>
      <c r="D52" s="226">
        <f>'9.sz.mell.'!F52+'10.sz.mell'!G24+'11.sz.mell'!F24</f>
        <v>12572694</v>
      </c>
      <c r="E52" s="226">
        <f>'9.sz.mell.'!G52+'10.sz.mell'!H24+'11.sz.mell'!G24</f>
        <v>-7886725</v>
      </c>
      <c r="F52" s="226">
        <f>'9.sz.mell.'!H52+'10.sz.mell'!I24+'11.sz.mell'!H24</f>
        <v>4685969</v>
      </c>
      <c r="G52" s="226">
        <f>'9.sz.mell.'!I52+'10.sz.mell'!J24+'11.sz.mell'!I24</f>
        <v>3785415</v>
      </c>
      <c r="H52" s="666">
        <f t="shared" si="0"/>
        <v>0.80781904447084474</v>
      </c>
    </row>
    <row r="53" spans="1:8" s="4" customFormat="1" ht="14.25" customHeight="1" x14ac:dyDescent="0.3">
      <c r="A53" s="223" t="s">
        <v>130</v>
      </c>
      <c r="B53" s="234" t="s">
        <v>131</v>
      </c>
      <c r="C53" s="246" t="s">
        <v>132</v>
      </c>
      <c r="D53" s="226">
        <f>'9.sz.mell.'!F53+'10.sz.mell'!G25+'11.sz.mell'!F25</f>
        <v>0</v>
      </c>
      <c r="E53" s="226">
        <f>'9.sz.mell.'!G53+'10.sz.mell'!H25+'11.sz.mell'!G25</f>
        <v>1</v>
      </c>
      <c r="F53" s="226">
        <f>'9.sz.mell.'!H53+'10.sz.mell'!I25+'11.sz.mell'!H25</f>
        <v>1</v>
      </c>
      <c r="G53" s="226">
        <f>'9.sz.mell.'!I53+'10.sz.mell'!J25+'11.sz.mell'!I25</f>
        <v>1</v>
      </c>
      <c r="H53" s="666">
        <f t="shared" si="0"/>
        <v>1</v>
      </c>
    </row>
    <row r="54" spans="1:8" s="4" customFormat="1" ht="14.25" customHeight="1" x14ac:dyDescent="0.3">
      <c r="A54" s="223" t="s">
        <v>133</v>
      </c>
      <c r="B54" s="234" t="s">
        <v>134</v>
      </c>
      <c r="C54" s="246" t="s">
        <v>135</v>
      </c>
      <c r="D54" s="226">
        <f>'9.sz.mell.'!F54+'10.sz.mell'!G26+'11.sz.mell'!F26</f>
        <v>0</v>
      </c>
      <c r="E54" s="226">
        <f>'9.sz.mell.'!G54+'10.sz.mell'!H26+'11.sz.mell'!G26</f>
        <v>0</v>
      </c>
      <c r="F54" s="226">
        <f>'9.sz.mell.'!H54+'10.sz.mell'!I26+'11.sz.mell'!H26</f>
        <v>0</v>
      </c>
      <c r="G54" s="226">
        <f>'9.sz.mell.'!I54+'10.sz.mell'!J26+'11.sz.mell'!I26</f>
        <v>0</v>
      </c>
      <c r="H54" s="666"/>
    </row>
    <row r="55" spans="1:8" s="4" customFormat="1" ht="14.25" customHeight="1" x14ac:dyDescent="0.3">
      <c r="A55" s="223" t="s">
        <v>136</v>
      </c>
      <c r="B55" s="234" t="s">
        <v>137</v>
      </c>
      <c r="C55" s="246" t="s">
        <v>138</v>
      </c>
      <c r="D55" s="226">
        <f>'9.sz.mell.'!F55+'10.sz.mell'!G27+'11.sz.mell'!F27</f>
        <v>0</v>
      </c>
      <c r="E55" s="226">
        <f>'9.sz.mell.'!G55+'10.sz.mell'!H27+'11.sz.mell'!G27</f>
        <v>0</v>
      </c>
      <c r="F55" s="226">
        <f>'9.sz.mell.'!H55+'10.sz.mell'!I27+'11.sz.mell'!H27</f>
        <v>0</v>
      </c>
      <c r="G55" s="226">
        <f>'9.sz.mell.'!I55+'10.sz.mell'!J27+'11.sz.mell'!I27</f>
        <v>0</v>
      </c>
      <c r="H55" s="666"/>
    </row>
    <row r="56" spans="1:8" s="4" customFormat="1" ht="14.25" customHeight="1" x14ac:dyDescent="0.3">
      <c r="A56" s="223" t="s">
        <v>139</v>
      </c>
      <c r="B56" s="224" t="s">
        <v>140</v>
      </c>
      <c r="C56" s="246" t="s">
        <v>141</v>
      </c>
      <c r="D56" s="226">
        <f>'9.sz.mell.'!F56+'10.sz.mell'!G28+'11.sz.mell'!F28</f>
        <v>254000</v>
      </c>
      <c r="E56" s="226">
        <f>'9.sz.mell.'!G56+'10.sz.mell'!H28+'11.sz.mell'!G28</f>
        <v>12179989</v>
      </c>
      <c r="F56" s="226">
        <f>'9.sz.mell.'!H56+'10.sz.mell'!I28+'11.sz.mell'!H28</f>
        <v>12433989</v>
      </c>
      <c r="G56" s="226">
        <f>'9.sz.mell.'!I56+'10.sz.mell'!J28+'11.sz.mell'!I28</f>
        <v>12433989</v>
      </c>
      <c r="H56" s="666">
        <f t="shared" si="0"/>
        <v>1</v>
      </c>
    </row>
    <row r="57" spans="1:8" s="4" customFormat="1" ht="15.75" customHeight="1" x14ac:dyDescent="0.3">
      <c r="A57" s="230" t="s">
        <v>142</v>
      </c>
      <c r="B57" s="247" t="s">
        <v>143</v>
      </c>
      <c r="C57" s="232" t="s">
        <v>144</v>
      </c>
      <c r="D57" s="185">
        <f>SUM(D46:D56)</f>
        <v>174332400</v>
      </c>
      <c r="E57" s="185">
        <f>SUM(E46:E56)</f>
        <v>23497111</v>
      </c>
      <c r="F57" s="185">
        <f>SUM(F46:F56)</f>
        <v>197829511</v>
      </c>
      <c r="G57" s="317">
        <f>SUM(G46:G56)</f>
        <v>188592891</v>
      </c>
      <c r="H57" s="668">
        <f t="shared" si="0"/>
        <v>0.95331020153004375</v>
      </c>
    </row>
    <row r="58" spans="1:8" s="4" customFormat="1" ht="14.25" customHeight="1" x14ac:dyDescent="0.3">
      <c r="A58" s="223" t="s">
        <v>145</v>
      </c>
      <c r="B58" s="234" t="s">
        <v>146</v>
      </c>
      <c r="C58" s="246" t="s">
        <v>147</v>
      </c>
      <c r="D58" s="248">
        <f>'9.sz.mell.'!F58</f>
        <v>0</v>
      </c>
      <c r="E58" s="248">
        <f>'9.sz.mell.'!G58</f>
        <v>0</v>
      </c>
      <c r="F58" s="248">
        <f>'9.sz.mell.'!H58</f>
        <v>0</v>
      </c>
      <c r="G58" s="248">
        <f>'9.sz.mell.'!I58</f>
        <v>0</v>
      </c>
      <c r="H58" s="666"/>
    </row>
    <row r="59" spans="1:8" s="4" customFormat="1" ht="14.25" customHeight="1" x14ac:dyDescent="0.3">
      <c r="A59" s="223" t="s">
        <v>148</v>
      </c>
      <c r="B59" s="234" t="s">
        <v>149</v>
      </c>
      <c r="C59" s="246" t="s">
        <v>150</v>
      </c>
      <c r="D59" s="248">
        <f>'9.sz.mell.'!F59</f>
        <v>28553543</v>
      </c>
      <c r="E59" s="248">
        <f>'9.sz.mell.'!G59</f>
        <v>57211974</v>
      </c>
      <c r="F59" s="248">
        <f>'9.sz.mell.'!H59</f>
        <v>85765517</v>
      </c>
      <c r="G59" s="248">
        <f>'9.sz.mell.'!I59</f>
        <v>85765517</v>
      </c>
      <c r="H59" s="666">
        <f t="shared" si="0"/>
        <v>1</v>
      </c>
    </row>
    <row r="60" spans="1:8" s="4" customFormat="1" ht="14.25" customHeight="1" x14ac:dyDescent="0.3">
      <c r="A60" s="223" t="s">
        <v>151</v>
      </c>
      <c r="B60" s="234" t="s">
        <v>152</v>
      </c>
      <c r="C60" s="246" t="s">
        <v>153</v>
      </c>
      <c r="D60" s="248">
        <f>'9.sz.mell.'!F60</f>
        <v>0</v>
      </c>
      <c r="E60" s="248">
        <f>'9.sz.mell.'!G60</f>
        <v>0</v>
      </c>
      <c r="F60" s="248">
        <f>'9.sz.mell.'!H60</f>
        <v>0</v>
      </c>
      <c r="G60" s="248">
        <f>'10.sz.mell'!J30</f>
        <v>15748</v>
      </c>
      <c r="H60" s="666"/>
    </row>
    <row r="61" spans="1:8" s="4" customFormat="1" ht="14.25" customHeight="1" x14ac:dyDescent="0.3">
      <c r="A61" s="223" t="s">
        <v>154</v>
      </c>
      <c r="B61" s="234" t="s">
        <v>155</v>
      </c>
      <c r="C61" s="246" t="s">
        <v>156</v>
      </c>
      <c r="D61" s="248">
        <f>'9.sz.mell.'!F61</f>
        <v>0</v>
      </c>
      <c r="E61" s="248">
        <f>'9.sz.mell.'!G61</f>
        <v>0</v>
      </c>
      <c r="F61" s="248">
        <f>'9.sz.mell.'!H61</f>
        <v>0</v>
      </c>
      <c r="G61" s="248">
        <f>'9.sz.mell.'!I61</f>
        <v>0</v>
      </c>
      <c r="H61" s="666"/>
    </row>
    <row r="62" spans="1:8" s="4" customFormat="1" ht="14.25" customHeight="1" x14ac:dyDescent="0.3">
      <c r="A62" s="223" t="s">
        <v>157</v>
      </c>
      <c r="B62" s="224" t="s">
        <v>158</v>
      </c>
      <c r="C62" s="246" t="s">
        <v>159</v>
      </c>
      <c r="D62" s="248">
        <f>'9.sz.mell.'!F62</f>
        <v>0</v>
      </c>
      <c r="E62" s="248">
        <f>'9.sz.mell.'!G62</f>
        <v>0</v>
      </c>
      <c r="F62" s="248">
        <f>'9.sz.mell.'!H62</f>
        <v>0</v>
      </c>
      <c r="G62" s="248">
        <f>'9.sz.mell.'!I62</f>
        <v>0</v>
      </c>
      <c r="H62" s="666"/>
    </row>
    <row r="63" spans="1:8" s="4" customFormat="1" ht="14.25" customHeight="1" x14ac:dyDescent="0.3">
      <c r="A63" s="80" t="s">
        <v>160</v>
      </c>
      <c r="B63" s="247" t="s">
        <v>161</v>
      </c>
      <c r="C63" s="246" t="s">
        <v>162</v>
      </c>
      <c r="D63" s="233">
        <f>SUM(D58:D62)</f>
        <v>28553543</v>
      </c>
      <c r="E63" s="233">
        <f>SUM(E58:E62)</f>
        <v>57211974</v>
      </c>
      <c r="F63" s="233">
        <f>SUM(F58:F62)</f>
        <v>85765517</v>
      </c>
      <c r="G63" s="316">
        <f>SUM(G58:G62)</f>
        <v>85781265</v>
      </c>
      <c r="H63" s="668">
        <f t="shared" si="0"/>
        <v>1.00018361691914</v>
      </c>
    </row>
    <row r="64" spans="1:8" s="4" customFormat="1" ht="16.5" customHeight="1" x14ac:dyDescent="0.3">
      <c r="A64" s="223" t="s">
        <v>163</v>
      </c>
      <c r="B64" s="224" t="s">
        <v>164</v>
      </c>
      <c r="C64" s="225" t="s">
        <v>165</v>
      </c>
      <c r="D64" s="226"/>
      <c r="E64" s="190">
        <f>F64-D64</f>
        <v>0</v>
      </c>
      <c r="F64" s="190">
        <v>0</v>
      </c>
      <c r="G64" s="193"/>
      <c r="H64" s="666"/>
    </row>
    <row r="65" spans="1:8" s="4" customFormat="1" ht="17.25" customHeight="1" x14ac:dyDescent="0.3">
      <c r="A65" s="223" t="s">
        <v>166</v>
      </c>
      <c r="B65" s="224" t="s">
        <v>167</v>
      </c>
      <c r="C65" s="225" t="s">
        <v>168</v>
      </c>
      <c r="D65" s="226">
        <f>'9.sz.mell.'!F64+'10.sz.mell'!G31+'11.sz.mell'!F31</f>
        <v>0</v>
      </c>
      <c r="E65" s="226">
        <f>'9.sz.mell.'!G64+'10.sz.mell'!H31+'11.sz.mell'!G31</f>
        <v>17000</v>
      </c>
      <c r="F65" s="226">
        <f>'9.sz.mell.'!H64+'10.sz.mell'!I31+'11.sz.mell'!H31</f>
        <v>17000</v>
      </c>
      <c r="G65" s="226">
        <f>'9.sz.mell.'!I64+'10.sz.mell'!J31+'11.sz.mell'!I31</f>
        <v>17000</v>
      </c>
      <c r="H65" s="666">
        <f t="shared" si="0"/>
        <v>1</v>
      </c>
    </row>
    <row r="66" spans="1:8" s="4" customFormat="1" ht="17.25" customHeight="1" x14ac:dyDescent="0.3">
      <c r="A66" s="80" t="s">
        <v>169</v>
      </c>
      <c r="B66" s="231" t="s">
        <v>170</v>
      </c>
      <c r="C66" s="232" t="s">
        <v>171</v>
      </c>
      <c r="D66" s="233">
        <f>SUM(D64:D65)</f>
        <v>0</v>
      </c>
      <c r="E66" s="233">
        <f>SUM(E64:E65)</f>
        <v>17000</v>
      </c>
      <c r="F66" s="233">
        <f>SUM(F64:F65)</f>
        <v>17000</v>
      </c>
      <c r="G66" s="316">
        <f>SUM(G64:G65)</f>
        <v>17000</v>
      </c>
      <c r="H66" s="666">
        <f t="shared" si="0"/>
        <v>1</v>
      </c>
    </row>
    <row r="67" spans="1:8" s="4" customFormat="1" ht="16.5" customHeight="1" x14ac:dyDescent="0.3">
      <c r="A67" s="223" t="s">
        <v>172</v>
      </c>
      <c r="B67" s="224" t="s">
        <v>173</v>
      </c>
      <c r="C67" s="225" t="s">
        <v>174</v>
      </c>
      <c r="D67" s="248">
        <f>'9.sz.mell.'!F68</f>
        <v>0</v>
      </c>
      <c r="E67" s="248">
        <f>'9.sz.mell.'!G68+'10.sz.mell'!H30</f>
        <v>1351902</v>
      </c>
      <c r="F67" s="248">
        <f>'9.sz.mell.'!H68+'10.sz.mell'!I30</f>
        <v>1351902</v>
      </c>
      <c r="G67" s="248">
        <f>'9.sz.mell.'!I68</f>
        <v>1336154</v>
      </c>
      <c r="H67" s="666">
        <f t="shared" si="0"/>
        <v>0.9883512266421679</v>
      </c>
    </row>
    <row r="68" spans="1:8" s="4" customFormat="1" ht="14.25" customHeight="1" x14ac:dyDescent="0.3">
      <c r="A68" s="223" t="s">
        <v>175</v>
      </c>
      <c r="B68" s="224" t="s">
        <v>176</v>
      </c>
      <c r="C68" s="225" t="s">
        <v>177</v>
      </c>
      <c r="D68" s="248"/>
      <c r="E68" s="248"/>
      <c r="F68" s="248"/>
      <c r="G68" s="248"/>
      <c r="H68" s="666"/>
    </row>
    <row r="69" spans="1:8" s="4" customFormat="1" ht="15.75" customHeight="1" x14ac:dyDescent="0.3">
      <c r="A69" s="223" t="s">
        <v>178</v>
      </c>
      <c r="B69" s="231" t="s">
        <v>179</v>
      </c>
      <c r="C69" s="232" t="s">
        <v>180</v>
      </c>
      <c r="D69" s="185">
        <f>SUM(D67:D68)</f>
        <v>0</v>
      </c>
      <c r="E69" s="185">
        <f>SUM(E67:E68)</f>
        <v>1351902</v>
      </c>
      <c r="F69" s="185">
        <f>SUM(F67:F68)</f>
        <v>1351902</v>
      </c>
      <c r="G69" s="317">
        <f>SUM(G67:G68)</f>
        <v>1336154</v>
      </c>
      <c r="H69" s="666">
        <f t="shared" si="0"/>
        <v>0.9883512266421679</v>
      </c>
    </row>
    <row r="70" spans="1:8" s="4" customFormat="1" ht="21" customHeight="1" x14ac:dyDescent="0.3">
      <c r="A70" s="80" t="s">
        <v>181</v>
      </c>
      <c r="B70" s="247" t="s">
        <v>182</v>
      </c>
      <c r="C70" s="184" t="s">
        <v>183</v>
      </c>
      <c r="D70" s="81">
        <f>SUM(D22+D31+D45+D57+D63+D66+D69)</f>
        <v>2367930665</v>
      </c>
      <c r="E70" s="81">
        <f>SUM(E22+E31+E45+E57+E63+E66+E69)</f>
        <v>500374086</v>
      </c>
      <c r="F70" s="81">
        <f>SUM(F22+F31+F45+F57+F63+F66+F69)</f>
        <v>2868304751</v>
      </c>
      <c r="G70" s="315">
        <f>SUM(G22+G31+G45+G57+G63+G66+G69)</f>
        <v>2855239408</v>
      </c>
      <c r="H70" s="668">
        <f t="shared" si="0"/>
        <v>0.99544492509192239</v>
      </c>
    </row>
    <row r="71" spans="1:8" s="4" customFormat="1" ht="14.25" customHeight="1" x14ac:dyDescent="0.3">
      <c r="A71" s="223" t="s">
        <v>184</v>
      </c>
      <c r="B71" s="224" t="s">
        <v>185</v>
      </c>
      <c r="C71" s="225" t="s">
        <v>186</v>
      </c>
      <c r="D71" s="249">
        <f>'9.sz.mell.'!F71</f>
        <v>350000000</v>
      </c>
      <c r="E71" s="249">
        <f>'9.sz.mell.'!G71</f>
        <v>0</v>
      </c>
      <c r="F71" s="249">
        <f>'9.sz.mell.'!H71</f>
        <v>350000000</v>
      </c>
      <c r="G71" s="249">
        <f>'9.sz.mell.'!I71</f>
        <v>150000000</v>
      </c>
      <c r="H71" s="666">
        <f t="shared" ref="H71:H77" si="1">G71/F71</f>
        <v>0.42857142857142855</v>
      </c>
    </row>
    <row r="72" spans="1:8" s="4" customFormat="1" ht="14.25" customHeight="1" x14ac:dyDescent="0.3">
      <c r="A72" s="223" t="s">
        <v>187</v>
      </c>
      <c r="B72" s="342" t="s">
        <v>188</v>
      </c>
      <c r="C72" s="343" t="s">
        <v>189</v>
      </c>
      <c r="D72" s="344">
        <f>SUM(D73:D74)</f>
        <v>2975979372</v>
      </c>
      <c r="E72" s="344">
        <f>SUM(E73:E74)</f>
        <v>-31329099</v>
      </c>
      <c r="F72" s="344">
        <f>SUM(F73:F74)</f>
        <v>2944650273</v>
      </c>
      <c r="G72" s="344">
        <f>SUM(G73:G74)</f>
        <v>2944650273</v>
      </c>
      <c r="H72" s="666">
        <f t="shared" si="1"/>
        <v>1</v>
      </c>
    </row>
    <row r="73" spans="1:8" s="4" customFormat="1" ht="14.25" customHeight="1" x14ac:dyDescent="0.3">
      <c r="A73" s="223" t="s">
        <v>190</v>
      </c>
      <c r="B73" s="345" t="s">
        <v>191</v>
      </c>
      <c r="C73" s="343" t="s">
        <v>192</v>
      </c>
      <c r="D73" s="346">
        <f>'9.sz.mell.'!F73+'10.sz.mell'!G35+'11.sz.mell'!F35</f>
        <v>2938534560</v>
      </c>
      <c r="E73" s="346">
        <f>'9.sz.mell.'!G73+'10.sz.mell'!H35+'11.sz.mell'!G35</f>
        <v>-8577502</v>
      </c>
      <c r="F73" s="346">
        <f>'9.sz.mell.'!H73+'10.sz.mell'!I35+'11.sz.mell'!H35</f>
        <v>2929957058</v>
      </c>
      <c r="G73" s="346">
        <f>'9.sz.mell.'!I73+'10.sz.mell'!J35+'11.sz.mell'!I35</f>
        <v>2929957058</v>
      </c>
      <c r="H73" s="666">
        <f t="shared" si="1"/>
        <v>1</v>
      </c>
    </row>
    <row r="74" spans="1:8" s="4" customFormat="1" ht="14.25" customHeight="1" x14ac:dyDescent="0.3">
      <c r="A74" s="223" t="s">
        <v>193</v>
      </c>
      <c r="B74" s="347" t="s">
        <v>194</v>
      </c>
      <c r="C74" s="343" t="s">
        <v>195</v>
      </c>
      <c r="D74" s="346">
        <f>'9.sz.mell.'!F74</f>
        <v>37444812</v>
      </c>
      <c r="E74" s="346">
        <f>'9.sz.mell.'!G74</f>
        <v>-22751597</v>
      </c>
      <c r="F74" s="346">
        <f>'9.sz.mell.'!H74</f>
        <v>14693215</v>
      </c>
      <c r="G74" s="346">
        <f>'9.sz.mell.'!I74</f>
        <v>14693215</v>
      </c>
      <c r="H74" s="666">
        <f t="shared" si="1"/>
        <v>1</v>
      </c>
    </row>
    <row r="75" spans="1:8" s="4" customFormat="1" ht="14.25" customHeight="1" x14ac:dyDescent="0.3">
      <c r="A75" s="223" t="s">
        <v>196</v>
      </c>
      <c r="B75" s="348" t="s">
        <v>765</v>
      </c>
      <c r="C75" s="343" t="s">
        <v>766</v>
      </c>
      <c r="D75" s="346">
        <f>'9.sz.mell.'!F75</f>
        <v>0</v>
      </c>
      <c r="E75" s="346">
        <f>'9.sz.mell.'!G75</f>
        <v>0</v>
      </c>
      <c r="F75" s="346"/>
      <c r="G75" s="346">
        <f>'9.sz.mell.'!I75</f>
        <v>35717093</v>
      </c>
      <c r="H75" s="666"/>
    </row>
    <row r="76" spans="1:8" s="4" customFormat="1" ht="14.25" customHeight="1" x14ac:dyDescent="0.3">
      <c r="A76" s="80" t="s">
        <v>199</v>
      </c>
      <c r="B76" s="250" t="s">
        <v>633</v>
      </c>
      <c r="C76" s="251" t="s">
        <v>198</v>
      </c>
      <c r="D76" s="81">
        <f>SUM(D71+D72+D75)</f>
        <v>3325979372</v>
      </c>
      <c r="E76" s="81">
        <f>SUM(E71+E72+E75)</f>
        <v>-31329099</v>
      </c>
      <c r="F76" s="81">
        <f>SUM(F71+F72+F75)</f>
        <v>3294650273</v>
      </c>
      <c r="G76" s="81">
        <f>SUM(G71+G72+G75)</f>
        <v>3130367366</v>
      </c>
      <c r="H76" s="668">
        <f t="shared" si="1"/>
        <v>0.95013646566789944</v>
      </c>
    </row>
    <row r="77" spans="1:8" s="4" customFormat="1" ht="18.75" customHeight="1" x14ac:dyDescent="0.3">
      <c r="A77" s="80" t="s">
        <v>632</v>
      </c>
      <c r="B77" s="250" t="s">
        <v>634</v>
      </c>
      <c r="C77" s="251" t="s">
        <v>635</v>
      </c>
      <c r="D77" s="81">
        <f>SUM(D76,D70)</f>
        <v>5693910037</v>
      </c>
      <c r="E77" s="81">
        <f>SUM(E76,E70)</f>
        <v>469044987</v>
      </c>
      <c r="F77" s="81">
        <f>SUM(F76,F70)</f>
        <v>6162955024</v>
      </c>
      <c r="G77" s="81">
        <f>SUM(G76,G70)</f>
        <v>5985606774</v>
      </c>
      <c r="H77" s="668">
        <f t="shared" si="1"/>
        <v>0.97122350409675806</v>
      </c>
    </row>
    <row r="78" spans="1:8" ht="17.25" customHeight="1" x14ac:dyDescent="0.35">
      <c r="A78" s="1739"/>
      <c r="B78" s="1739"/>
      <c r="C78" s="1739"/>
      <c r="D78" s="1739"/>
    </row>
    <row r="79" spans="1:8" s="5" customFormat="1" ht="16.5" customHeight="1" x14ac:dyDescent="0.35">
      <c r="A79" s="1738" t="s">
        <v>201</v>
      </c>
      <c r="B79" s="1738"/>
      <c r="C79" s="1738"/>
      <c r="D79" s="1738"/>
      <c r="E79" s="191"/>
      <c r="F79" s="191"/>
      <c r="G79" s="318"/>
      <c r="H79" s="310"/>
    </row>
    <row r="80" spans="1:8" ht="38.15" customHeight="1" x14ac:dyDescent="0.35">
      <c r="A80" s="1009" t="s">
        <v>2</v>
      </c>
      <c r="B80" s="1009" t="s">
        <v>202</v>
      </c>
      <c r="C80" s="1009" t="s">
        <v>4</v>
      </c>
      <c r="D80" s="74" t="str">
        <f>+D4</f>
        <v>2019. évi eredeti előirányzat</v>
      </c>
      <c r="E80" s="188" t="s">
        <v>774</v>
      </c>
      <c r="F80" s="189" t="s">
        <v>695</v>
      </c>
      <c r="G80" s="189" t="s">
        <v>714</v>
      </c>
      <c r="H80" s="667" t="s">
        <v>715</v>
      </c>
    </row>
    <row r="81" spans="1:8" s="3" customFormat="1" ht="12" customHeight="1" x14ac:dyDescent="0.3">
      <c r="A81" s="1009" t="s">
        <v>5</v>
      </c>
      <c r="B81" s="1009" t="s">
        <v>6</v>
      </c>
      <c r="C81" s="1009" t="s">
        <v>7</v>
      </c>
      <c r="D81" s="1009" t="s">
        <v>8</v>
      </c>
      <c r="E81" s="192" t="s">
        <v>267</v>
      </c>
      <c r="F81" s="192" t="s">
        <v>449</v>
      </c>
      <c r="G81" s="319" t="s">
        <v>693</v>
      </c>
      <c r="H81" s="312" t="s">
        <v>696</v>
      </c>
    </row>
    <row r="82" spans="1:8" ht="15.75" customHeight="1" x14ac:dyDescent="0.35">
      <c r="A82" s="223" t="s">
        <v>9</v>
      </c>
      <c r="B82" s="236" t="s">
        <v>203</v>
      </c>
      <c r="C82" s="237" t="s">
        <v>204</v>
      </c>
      <c r="D82" s="226">
        <f>'9.sz.mell.'!F82+'10.sz.mell'!G47+'11.sz.mell'!F47</f>
        <v>451587461</v>
      </c>
      <c r="E82" s="226">
        <f>'9.sz.mell.'!G82+'10.sz.mell'!H47+'11.sz.mell'!G47</f>
        <v>139104377</v>
      </c>
      <c r="F82" s="226">
        <f>'9.sz.mell.'!H82+'10.sz.mell'!I47+'11.sz.mell'!H47</f>
        <v>590691838</v>
      </c>
      <c r="G82" s="226">
        <f>'9.sz.mell.'!I82+'10.sz.mell'!J47+'11.sz.mell'!I47</f>
        <v>527683047</v>
      </c>
      <c r="H82" s="666">
        <f>G82/F82</f>
        <v>0.89333052033808535</v>
      </c>
    </row>
    <row r="83" spans="1:8" ht="15.75" customHeight="1" x14ac:dyDescent="0.35">
      <c r="A83" s="223" t="s">
        <v>12</v>
      </c>
      <c r="B83" s="236" t="s">
        <v>205</v>
      </c>
      <c r="C83" s="237" t="s">
        <v>206</v>
      </c>
      <c r="D83" s="226">
        <f>'9.sz.mell.'!F83+'10.sz.mell'!G48+'11.sz.mell'!F48</f>
        <v>81628511</v>
      </c>
      <c r="E83" s="226">
        <f>'9.sz.mell.'!G83+'10.sz.mell'!H48+'11.sz.mell'!G48</f>
        <v>8133374</v>
      </c>
      <c r="F83" s="226">
        <f>'9.sz.mell.'!H83+'10.sz.mell'!I48+'11.sz.mell'!H48</f>
        <v>89761885</v>
      </c>
      <c r="G83" s="226">
        <f>'9.sz.mell.'!I83+'10.sz.mell'!J48+'11.sz.mell'!I48</f>
        <v>88294617</v>
      </c>
      <c r="H83" s="666">
        <f t="shared" ref="H83:H113" si="2">G83/F83</f>
        <v>0.9836537746505658</v>
      </c>
    </row>
    <row r="84" spans="1:8" ht="15.75" customHeight="1" x14ac:dyDescent="0.35">
      <c r="A84" s="223" t="s">
        <v>15</v>
      </c>
      <c r="B84" s="236" t="s">
        <v>207</v>
      </c>
      <c r="C84" s="237" t="s">
        <v>208</v>
      </c>
      <c r="D84" s="226">
        <f>'9.sz.mell.'!F84+'10.sz.mell'!G49+'11.sz.mell'!F49</f>
        <v>851768724</v>
      </c>
      <c r="E84" s="226">
        <f>'9.sz.mell.'!G84+'10.sz.mell'!H49+'11.sz.mell'!G49</f>
        <v>190341513</v>
      </c>
      <c r="F84" s="226">
        <f>'9.sz.mell.'!H84+'10.sz.mell'!I49+'11.sz.mell'!H49</f>
        <v>1042110237</v>
      </c>
      <c r="G84" s="226">
        <f>'9.sz.mell.'!I84+'10.sz.mell'!J49+'11.sz.mell'!I49</f>
        <v>795462986</v>
      </c>
      <c r="H84" s="666">
        <f t="shared" si="2"/>
        <v>0.76331942414264953</v>
      </c>
    </row>
    <row r="85" spans="1:8" ht="15.75" customHeight="1" x14ac:dyDescent="0.35">
      <c r="A85" s="223" t="s">
        <v>18</v>
      </c>
      <c r="B85" s="236" t="s">
        <v>209</v>
      </c>
      <c r="C85" s="237" t="s">
        <v>210</v>
      </c>
      <c r="D85" s="226">
        <f>'9.sz.mell.'!F85+'10.sz.mell'!G50+'11.sz.mell'!F50</f>
        <v>73949000</v>
      </c>
      <c r="E85" s="226">
        <f>'9.sz.mell.'!G85+'10.sz.mell'!H50+'11.sz.mell'!G50</f>
        <v>6776655</v>
      </c>
      <c r="F85" s="226">
        <f>'9.sz.mell.'!H85+'10.sz.mell'!I50+'11.sz.mell'!H50</f>
        <v>80725655</v>
      </c>
      <c r="G85" s="226">
        <f>'9.sz.mell.'!I85+'10.sz.mell'!J50+'11.sz.mell'!I50</f>
        <v>80043875</v>
      </c>
      <c r="H85" s="666">
        <f t="shared" si="2"/>
        <v>0.99155435778130263</v>
      </c>
    </row>
    <row r="86" spans="1:8" ht="15.75" customHeight="1" x14ac:dyDescent="0.35">
      <c r="A86" s="223" t="s">
        <v>21</v>
      </c>
      <c r="B86" s="236" t="s">
        <v>211</v>
      </c>
      <c r="C86" s="237" t="s">
        <v>212</v>
      </c>
      <c r="D86" s="226">
        <f>SUM(D87:D93)</f>
        <v>1080237243</v>
      </c>
      <c r="E86" s="226">
        <f>SUM(E87:E93)</f>
        <v>114821227</v>
      </c>
      <c r="F86" s="226">
        <f>SUM(F87:F93)</f>
        <v>1195058470</v>
      </c>
      <c r="G86" s="226">
        <f>SUM(G87:G93)</f>
        <v>1142645495</v>
      </c>
      <c r="H86" s="666">
        <f t="shared" si="2"/>
        <v>0.95614191580099006</v>
      </c>
    </row>
    <row r="87" spans="1:8" ht="15.75" customHeight="1" x14ac:dyDescent="0.35">
      <c r="A87" s="223" t="s">
        <v>24</v>
      </c>
      <c r="B87" s="204" t="s">
        <v>213</v>
      </c>
      <c r="C87" s="252" t="s">
        <v>214</v>
      </c>
      <c r="D87" s="241">
        <f>'9.sz.mell.'!F87</f>
        <v>0</v>
      </c>
      <c r="E87" s="241">
        <f>'9.sz.mell.'!G87</f>
        <v>82863</v>
      </c>
      <c r="F87" s="241">
        <f>'9.sz.mell.'!H87</f>
        <v>82863</v>
      </c>
      <c r="G87" s="241">
        <f>'9.sz.mell.'!I87</f>
        <v>82863</v>
      </c>
      <c r="H87" s="666">
        <f t="shared" si="2"/>
        <v>1</v>
      </c>
    </row>
    <row r="88" spans="1:8" ht="15.75" customHeight="1" x14ac:dyDescent="0.35">
      <c r="A88" s="223" t="s">
        <v>27</v>
      </c>
      <c r="B88" s="253" t="s">
        <v>215</v>
      </c>
      <c r="C88" s="254" t="s">
        <v>216</v>
      </c>
      <c r="D88" s="241">
        <f>'9.sz.mell.'!D89</f>
        <v>0</v>
      </c>
      <c r="E88" s="241">
        <f>'9.sz.mell.'!E89</f>
        <v>0</v>
      </c>
      <c r="F88" s="241">
        <f>'9.sz.mell.'!F89</f>
        <v>0</v>
      </c>
      <c r="G88" s="241">
        <f>'9.sz.mell.'!G89</f>
        <v>0</v>
      </c>
      <c r="H88" s="666"/>
    </row>
    <row r="89" spans="1:8" ht="15.75" customHeight="1" x14ac:dyDescent="0.35">
      <c r="A89" s="223" t="s">
        <v>30</v>
      </c>
      <c r="B89" s="253" t="s">
        <v>217</v>
      </c>
      <c r="C89" s="254" t="s">
        <v>218</v>
      </c>
      <c r="D89" s="241">
        <f>'9.sz.mell.'!D89</f>
        <v>0</v>
      </c>
      <c r="E89" s="241">
        <f>'9.sz.mell.'!E90</f>
        <v>0</v>
      </c>
      <c r="F89" s="241">
        <f>'9.sz.mell.'!F89</f>
        <v>0</v>
      </c>
      <c r="G89" s="241">
        <f>'9.sz.mell.'!G89</f>
        <v>0</v>
      </c>
      <c r="H89" s="666"/>
    </row>
    <row r="90" spans="1:8" ht="15.75" customHeight="1" x14ac:dyDescent="0.35">
      <c r="A90" s="223" t="s">
        <v>33</v>
      </c>
      <c r="B90" s="255" t="s">
        <v>219</v>
      </c>
      <c r="C90" s="254" t="s">
        <v>220</v>
      </c>
      <c r="D90" s="241">
        <f>'9.sz.mell.'!F90</f>
        <v>515625061</v>
      </c>
      <c r="E90" s="241">
        <f>'9.sz.mell.'!G90</f>
        <v>86594920</v>
      </c>
      <c r="F90" s="241">
        <f>'9.sz.mell.'!H90</f>
        <v>602219981</v>
      </c>
      <c r="G90" s="241">
        <f>'9.sz.mell.'!I90</f>
        <v>595125547</v>
      </c>
      <c r="H90" s="666">
        <f t="shared" si="2"/>
        <v>0.98821953069670732</v>
      </c>
    </row>
    <row r="91" spans="1:8" ht="15.75" customHeight="1" x14ac:dyDescent="0.35">
      <c r="A91" s="223" t="s">
        <v>36</v>
      </c>
      <c r="B91" s="253" t="s">
        <v>221</v>
      </c>
      <c r="C91" s="254" t="s">
        <v>222</v>
      </c>
      <c r="D91" s="241">
        <f>'9.sz.mell.'!F91</f>
        <v>0</v>
      </c>
      <c r="E91" s="241">
        <f>'9.sz.mell.'!E92</f>
        <v>0</v>
      </c>
      <c r="F91" s="241">
        <f>'9.sz.mell.'!F91</f>
        <v>0</v>
      </c>
      <c r="G91" s="241">
        <f>'9.sz.mell.'!G91</f>
        <v>0</v>
      </c>
      <c r="H91" s="666"/>
    </row>
    <row r="92" spans="1:8" ht="15.75" customHeight="1" x14ac:dyDescent="0.35">
      <c r="A92" s="223" t="s">
        <v>38</v>
      </c>
      <c r="B92" s="253" t="s">
        <v>223</v>
      </c>
      <c r="C92" s="254" t="s">
        <v>224</v>
      </c>
      <c r="D92" s="241">
        <f>'9.sz.mell.'!F92</f>
        <v>485882935</v>
      </c>
      <c r="E92" s="241">
        <f>'9.sz.mell.'!G92</f>
        <v>104737418</v>
      </c>
      <c r="F92" s="241">
        <f>'9.sz.mell.'!H92</f>
        <v>590620353</v>
      </c>
      <c r="G92" s="241">
        <f>'9.sz.mell.'!I92</f>
        <v>547437085</v>
      </c>
      <c r="H92" s="666">
        <f t="shared" si="2"/>
        <v>0.9268848969043233</v>
      </c>
    </row>
    <row r="93" spans="1:8" ht="15.75" customHeight="1" x14ac:dyDescent="0.35">
      <c r="A93" s="223" t="s">
        <v>40</v>
      </c>
      <c r="B93" s="253" t="s">
        <v>225</v>
      </c>
      <c r="C93" s="254" t="s">
        <v>226</v>
      </c>
      <c r="D93" s="710">
        <f>'9.sz.mell.'!F93</f>
        <v>78729247</v>
      </c>
      <c r="E93" s="710">
        <f>'9.sz.mell.'!G93</f>
        <v>-76593974</v>
      </c>
      <c r="F93" s="710">
        <f>'9.sz.mell.'!H93</f>
        <v>2135273</v>
      </c>
      <c r="G93" s="710">
        <f>'9.sz.mell.'!I93</f>
        <v>0</v>
      </c>
      <c r="H93" s="711"/>
    </row>
    <row r="94" spans="1:8" ht="15.75" customHeight="1" x14ac:dyDescent="0.35">
      <c r="A94" s="223" t="s">
        <v>42</v>
      </c>
      <c r="B94" s="253" t="s">
        <v>227</v>
      </c>
      <c r="C94" s="252" t="s">
        <v>226</v>
      </c>
      <c r="D94" s="710">
        <f>'9.sz.mell.'!F94</f>
        <v>13833567</v>
      </c>
      <c r="E94" s="710">
        <f>'9.sz.mell.'!G94</f>
        <v>-11698294</v>
      </c>
      <c r="F94" s="710">
        <f>'9.sz.mell.'!H94</f>
        <v>2135273</v>
      </c>
      <c r="G94" s="710">
        <f>'9.sz.mell.'!I94</f>
        <v>0</v>
      </c>
      <c r="H94" s="711"/>
    </row>
    <row r="95" spans="1:8" ht="15.75" customHeight="1" x14ac:dyDescent="0.35">
      <c r="A95" s="223" t="s">
        <v>44</v>
      </c>
      <c r="B95" s="256" t="s">
        <v>228</v>
      </c>
      <c r="C95" s="252" t="s">
        <v>226</v>
      </c>
      <c r="D95" s="710">
        <f>'9.sz.mell.'!F95</f>
        <v>64895680</v>
      </c>
      <c r="E95" s="710">
        <f>'9.sz.mell.'!G95</f>
        <v>-64895680</v>
      </c>
      <c r="F95" s="710">
        <f>'9.sz.mell.'!H95</f>
        <v>0</v>
      </c>
      <c r="G95" s="710">
        <f>'9.sz.mell.'!I95</f>
        <v>0</v>
      </c>
      <c r="H95" s="711"/>
    </row>
    <row r="96" spans="1:8" ht="15.75" customHeight="1" x14ac:dyDescent="0.35">
      <c r="A96" s="80" t="s">
        <v>46</v>
      </c>
      <c r="B96" s="257" t="s">
        <v>443</v>
      </c>
      <c r="C96" s="74" t="s">
        <v>229</v>
      </c>
      <c r="D96" s="185">
        <f>SUM(D82:D86)</f>
        <v>2539170939</v>
      </c>
      <c r="E96" s="185">
        <f>SUM(E82:E86)</f>
        <v>459177146</v>
      </c>
      <c r="F96" s="185">
        <f>SUM(F82:F86)</f>
        <v>2998348085</v>
      </c>
      <c r="G96" s="185">
        <f>SUM(G82:G86)</f>
        <v>2634130020</v>
      </c>
      <c r="H96" s="668">
        <f t="shared" si="2"/>
        <v>0.87852709069300738</v>
      </c>
    </row>
    <row r="97" spans="1:8" ht="16.5" customHeight="1" x14ac:dyDescent="0.35">
      <c r="A97" s="223" t="s">
        <v>48</v>
      </c>
      <c r="B97" s="236" t="s">
        <v>230</v>
      </c>
      <c r="C97" s="237" t="s">
        <v>231</v>
      </c>
      <c r="D97" s="226">
        <f>'9.sz.mell.'!F97+'10.sz.mell'!G53+'11.sz.mell'!F53</f>
        <v>2211472089</v>
      </c>
      <c r="E97" s="226">
        <f>'9.sz.mell.'!G97+'10.sz.mell'!H53+'11.sz.mell'!G53</f>
        <v>-203128153</v>
      </c>
      <c r="F97" s="226">
        <f>'9.sz.mell.'!H97+'10.sz.mell'!I53+'11.sz.mell'!H53</f>
        <v>2008343936</v>
      </c>
      <c r="G97" s="226">
        <f>'9.sz.mell.'!I97+'10.sz.mell'!J53+'11.sz.mell'!I53</f>
        <v>437737967</v>
      </c>
      <c r="H97" s="666">
        <f t="shared" si="2"/>
        <v>0.21795966276166753</v>
      </c>
    </row>
    <row r="98" spans="1:8" ht="16.5" customHeight="1" x14ac:dyDescent="0.35">
      <c r="A98" s="223" t="s">
        <v>50</v>
      </c>
      <c r="B98" s="236" t="s">
        <v>232</v>
      </c>
      <c r="C98" s="237" t="s">
        <v>233</v>
      </c>
      <c r="D98" s="226">
        <f>'9.sz.mell.'!F98+'10.sz.mell'!G54+'11.sz.mell'!F54</f>
        <v>910715592</v>
      </c>
      <c r="E98" s="226">
        <f>'9.sz.mell.'!G98+'10.sz.mell'!H54+'11.sz.mell'!G54</f>
        <v>62606727</v>
      </c>
      <c r="F98" s="226">
        <f>'9.sz.mell.'!H98+'10.sz.mell'!I54+'11.sz.mell'!H54</f>
        <v>973322319</v>
      </c>
      <c r="G98" s="226">
        <f>'9.sz.mell.'!I98+'10.sz.mell'!J54+'11.sz.mell'!I54</f>
        <v>914106868</v>
      </c>
      <c r="H98" s="666">
        <f t="shared" si="2"/>
        <v>0.93916151942263226</v>
      </c>
    </row>
    <row r="99" spans="1:8" ht="16.5" customHeight="1" x14ac:dyDescent="0.35">
      <c r="A99" s="223" t="s">
        <v>53</v>
      </c>
      <c r="B99" s="224" t="s">
        <v>234</v>
      </c>
      <c r="C99" s="225" t="s">
        <v>235</v>
      </c>
      <c r="D99" s="226">
        <f>SUM(D100:D105)</f>
        <v>0</v>
      </c>
      <c r="E99" s="226">
        <f>SUM(E100:E105)</f>
        <v>389267</v>
      </c>
      <c r="F99" s="226">
        <f>SUM(F100:F105)</f>
        <v>389267</v>
      </c>
      <c r="G99" s="226">
        <f>SUM(G100:G105)</f>
        <v>302267</v>
      </c>
      <c r="H99" s="666">
        <f t="shared" si="2"/>
        <v>0.77650301720926762</v>
      </c>
    </row>
    <row r="100" spans="1:8" ht="16.5" customHeight="1" x14ac:dyDescent="0.35">
      <c r="A100" s="223" t="s">
        <v>56</v>
      </c>
      <c r="B100" s="258" t="s">
        <v>236</v>
      </c>
      <c r="C100" s="240" t="s">
        <v>237</v>
      </c>
      <c r="D100" s="228">
        <f>'9.sz.mell.'!F101</f>
        <v>0</v>
      </c>
      <c r="E100" s="228">
        <f>'9.sz.mell.'!G101</f>
        <v>0</v>
      </c>
      <c r="F100" s="228">
        <f>'9.sz.mell.'!H101</f>
        <v>0</v>
      </c>
      <c r="G100" s="228">
        <f>'9.sz.mell.'!I101</f>
        <v>0</v>
      </c>
      <c r="H100" s="666"/>
    </row>
    <row r="101" spans="1:8" ht="16.5" customHeight="1" x14ac:dyDescent="0.35">
      <c r="A101" s="223" t="s">
        <v>59</v>
      </c>
      <c r="B101" s="259" t="s">
        <v>217</v>
      </c>
      <c r="C101" s="240" t="s">
        <v>238</v>
      </c>
      <c r="D101" s="228">
        <f>'9.sz.mell.'!F102</f>
        <v>0</v>
      </c>
      <c r="E101" s="228">
        <f>'9.sz.mell.'!G101</f>
        <v>0</v>
      </c>
      <c r="F101" s="228">
        <f>'9.sz.mell.'!H101</f>
        <v>0</v>
      </c>
      <c r="G101" s="228">
        <f>'9.sz.mell.'!I101</f>
        <v>0</v>
      </c>
      <c r="H101" s="666"/>
    </row>
    <row r="102" spans="1:8" ht="16.5" customHeight="1" x14ac:dyDescent="0.35">
      <c r="A102" s="223" t="s">
        <v>61</v>
      </c>
      <c r="B102" s="259" t="s">
        <v>239</v>
      </c>
      <c r="C102" s="240" t="s">
        <v>240</v>
      </c>
      <c r="D102" s="228">
        <f>'9.sz.mell.'!F103</f>
        <v>0</v>
      </c>
      <c r="E102" s="228">
        <f>'9.sz.mell.'!G102</f>
        <v>255267</v>
      </c>
      <c r="F102" s="228">
        <f>'9.sz.mell.'!H102</f>
        <v>255267</v>
      </c>
      <c r="G102" s="228">
        <f>'9.sz.mell.'!I102</f>
        <v>255267</v>
      </c>
      <c r="H102" s="666">
        <f>G102/F102</f>
        <v>1</v>
      </c>
    </row>
    <row r="103" spans="1:8" ht="16.5" customHeight="1" x14ac:dyDescent="0.35">
      <c r="A103" s="223" t="s">
        <v>63</v>
      </c>
      <c r="B103" s="259" t="s">
        <v>241</v>
      </c>
      <c r="C103" s="240" t="s">
        <v>242</v>
      </c>
      <c r="D103" s="228">
        <f>'9.sz.mell.'!F104</f>
        <v>0</v>
      </c>
      <c r="E103" s="228">
        <f>'9.sz.mell.'!G104</f>
        <v>0</v>
      </c>
      <c r="F103" s="228">
        <f>'9.sz.mell.'!H104</f>
        <v>0</v>
      </c>
      <c r="G103" s="228">
        <f>'9.sz.mell.'!I104</f>
        <v>0</v>
      </c>
      <c r="H103" s="666"/>
    </row>
    <row r="104" spans="1:8" ht="16.5" customHeight="1" x14ac:dyDescent="0.35">
      <c r="A104" s="223" t="s">
        <v>65</v>
      </c>
      <c r="B104" s="259" t="s">
        <v>243</v>
      </c>
      <c r="C104" s="240" t="s">
        <v>244</v>
      </c>
      <c r="D104" s="228">
        <f>'9.sz.mell.'!F104</f>
        <v>0</v>
      </c>
      <c r="E104" s="228">
        <f>'9.sz.mell.'!G104</f>
        <v>0</v>
      </c>
      <c r="F104" s="228">
        <f>'9.sz.mell.'!H104</f>
        <v>0</v>
      </c>
      <c r="G104" s="228">
        <f>'9.sz.mell.'!I104</f>
        <v>0</v>
      </c>
      <c r="H104" s="666"/>
    </row>
    <row r="105" spans="1:8" ht="16.5" customHeight="1" x14ac:dyDescent="0.35">
      <c r="A105" s="223" t="s">
        <v>67</v>
      </c>
      <c r="B105" s="259" t="s">
        <v>245</v>
      </c>
      <c r="C105" s="240" t="s">
        <v>246</v>
      </c>
      <c r="D105" s="228">
        <f>'9.sz.mell.'!F105</f>
        <v>0</v>
      </c>
      <c r="E105" s="228">
        <f>'9.sz.mell.'!G105</f>
        <v>134000</v>
      </c>
      <c r="F105" s="228">
        <f>'9.sz.mell.'!H105</f>
        <v>134000</v>
      </c>
      <c r="G105" s="228">
        <f>'9.sz.mell.'!I105</f>
        <v>47000</v>
      </c>
      <c r="H105" s="666">
        <f t="shared" si="2"/>
        <v>0.35074626865671643</v>
      </c>
    </row>
    <row r="106" spans="1:8" ht="16.5" customHeight="1" x14ac:dyDescent="0.35">
      <c r="A106" s="80" t="s">
        <v>69</v>
      </c>
      <c r="B106" s="257" t="s">
        <v>442</v>
      </c>
      <c r="C106" s="74" t="s">
        <v>247</v>
      </c>
      <c r="D106" s="81">
        <f>+D97+D98+D99</f>
        <v>3122187681</v>
      </c>
      <c r="E106" s="81">
        <f>+E97+E98+E99</f>
        <v>-140132159</v>
      </c>
      <c r="F106" s="81">
        <f>+F97+F98+F99</f>
        <v>2982055522</v>
      </c>
      <c r="G106" s="315">
        <f>+G97+G98+G99</f>
        <v>1352147102</v>
      </c>
      <c r="H106" s="668">
        <f t="shared" si="2"/>
        <v>0.45342787618291702</v>
      </c>
    </row>
    <row r="107" spans="1:8" ht="23.25" customHeight="1" x14ac:dyDescent="0.35">
      <c r="A107" s="80" t="s">
        <v>71</v>
      </c>
      <c r="B107" s="247" t="s">
        <v>248</v>
      </c>
      <c r="C107" s="74" t="s">
        <v>249</v>
      </c>
      <c r="D107" s="233">
        <f>SUM(D96+D106)</f>
        <v>5661358620</v>
      </c>
      <c r="E107" s="233">
        <f>SUM(E96+E106)</f>
        <v>319044987</v>
      </c>
      <c r="F107" s="233">
        <f>SUM(F96+F106)</f>
        <v>5980403607</v>
      </c>
      <c r="G107" s="316">
        <f>SUM(G96+G106)</f>
        <v>3986277122</v>
      </c>
      <c r="H107" s="668">
        <f t="shared" si="2"/>
        <v>0.66655653764473421</v>
      </c>
    </row>
    <row r="108" spans="1:8" ht="16.5" customHeight="1" x14ac:dyDescent="0.35">
      <c r="A108" s="223" t="s">
        <v>74</v>
      </c>
      <c r="B108" s="200" t="s">
        <v>250</v>
      </c>
      <c r="C108" s="260" t="s">
        <v>251</v>
      </c>
      <c r="D108" s="249">
        <f>'9.sz.mell.'!F108</f>
        <v>0</v>
      </c>
      <c r="E108" s="249">
        <f>'9.sz.mell.'!G108</f>
        <v>150000000</v>
      </c>
      <c r="F108" s="249">
        <f>'9.sz.mell.'!H108</f>
        <v>150000000</v>
      </c>
      <c r="G108" s="249">
        <f>'9.sz.mell.'!I108</f>
        <v>9460000</v>
      </c>
      <c r="H108" s="668">
        <f t="shared" si="2"/>
        <v>6.306666666666666E-2</v>
      </c>
    </row>
    <row r="109" spans="1:8" ht="16.5" customHeight="1" x14ac:dyDescent="0.35">
      <c r="A109" s="223" t="s">
        <v>77</v>
      </c>
      <c r="B109" s="201" t="s">
        <v>252</v>
      </c>
      <c r="C109" s="237" t="s">
        <v>253</v>
      </c>
      <c r="D109" s="249">
        <f>'9.sz.mell.'!F109</f>
        <v>0</v>
      </c>
      <c r="E109" s="249">
        <f>'9.sz.mell.'!G109</f>
        <v>0</v>
      </c>
      <c r="F109" s="249">
        <f>'9.sz.mell.'!H109</f>
        <v>0</v>
      </c>
      <c r="G109" s="249">
        <f>'9.sz.mell.'!I109</f>
        <v>0</v>
      </c>
      <c r="H109" s="666"/>
    </row>
    <row r="110" spans="1:8" ht="16.5" customHeight="1" x14ac:dyDescent="0.35">
      <c r="A110" s="237" t="s">
        <v>80</v>
      </c>
      <c r="B110" s="201" t="s">
        <v>254</v>
      </c>
      <c r="C110" s="237" t="s">
        <v>255</v>
      </c>
      <c r="D110" s="249">
        <f>'9.sz.mell.'!F110</f>
        <v>32551417</v>
      </c>
      <c r="E110" s="249">
        <f>'9.sz.mell.'!G110</f>
        <v>0</v>
      </c>
      <c r="F110" s="249">
        <f>'9.sz.mell.'!H110</f>
        <v>32551417</v>
      </c>
      <c r="G110" s="249">
        <f>'9.sz.mell.'!I110</f>
        <v>32551417</v>
      </c>
      <c r="H110" s="666">
        <f t="shared" si="2"/>
        <v>1</v>
      </c>
    </row>
    <row r="111" spans="1:8" ht="16.5" customHeight="1" x14ac:dyDescent="0.35">
      <c r="A111" s="223" t="s">
        <v>82</v>
      </c>
      <c r="B111" s="201" t="s">
        <v>256</v>
      </c>
      <c r="C111" s="237" t="s">
        <v>257</v>
      </c>
      <c r="D111" s="226"/>
      <c r="E111" s="193"/>
      <c r="F111" s="193"/>
      <c r="G111" s="193"/>
      <c r="H111" s="666"/>
    </row>
    <row r="112" spans="1:8" ht="24.75" customHeight="1" x14ac:dyDescent="0.35">
      <c r="A112" s="230" t="s">
        <v>84</v>
      </c>
      <c r="B112" s="72" t="s">
        <v>258</v>
      </c>
      <c r="C112" s="74" t="s">
        <v>259</v>
      </c>
      <c r="D112" s="261">
        <f>SUM(D108:D111)</f>
        <v>32551417</v>
      </c>
      <c r="E112" s="261">
        <f>SUM(E108:E111)</f>
        <v>150000000</v>
      </c>
      <c r="F112" s="261">
        <f>SUM(F108:F111)</f>
        <v>182551417</v>
      </c>
      <c r="G112" s="261">
        <f>SUM(G108:G111)</f>
        <v>42011417</v>
      </c>
      <c r="H112" s="668">
        <f t="shared" si="2"/>
        <v>0.23013470774647563</v>
      </c>
    </row>
    <row r="113" spans="1:8" s="4" customFormat="1" ht="27.75" customHeight="1" x14ac:dyDescent="0.3">
      <c r="A113" s="1009">
        <v>32</v>
      </c>
      <c r="B113" s="231" t="s">
        <v>260</v>
      </c>
      <c r="C113" s="262" t="s">
        <v>261</v>
      </c>
      <c r="D113" s="261">
        <f>D107+D112</f>
        <v>5693910037</v>
      </c>
      <c r="E113" s="261">
        <f>E107+E112</f>
        <v>469044987</v>
      </c>
      <c r="F113" s="261">
        <f>F107+F112</f>
        <v>6162955024</v>
      </c>
      <c r="G113" s="261">
        <f>G107+G112</f>
        <v>4028288539</v>
      </c>
      <c r="H113" s="668">
        <f t="shared" si="2"/>
        <v>0.65362939098417794</v>
      </c>
    </row>
    <row r="114" spans="1:8" ht="16.5" customHeight="1" x14ac:dyDescent="0.35">
      <c r="H114" s="333" t="s">
        <v>698</v>
      </c>
    </row>
    <row r="115" spans="1:8" ht="30.75" customHeight="1" x14ac:dyDescent="0.35">
      <c r="A115" s="1740" t="s">
        <v>262</v>
      </c>
      <c r="B115" s="1740"/>
      <c r="C115" s="1740"/>
      <c r="D115" s="1740"/>
    </row>
    <row r="116" spans="1:8" ht="15" customHeight="1" x14ac:dyDescent="0.35">
      <c r="A116" s="1737"/>
      <c r="B116" s="1737"/>
      <c r="C116" s="1010"/>
      <c r="D116" s="9"/>
    </row>
    <row r="117" spans="1:8" ht="29.25" customHeight="1" x14ac:dyDescent="0.35">
      <c r="A117" s="1009">
        <v>1</v>
      </c>
      <c r="B117" s="1735" t="s">
        <v>263</v>
      </c>
      <c r="C117" s="1736"/>
      <c r="D117" s="263">
        <f>D70-D107</f>
        <v>-3293427955</v>
      </c>
      <c r="E117" s="263">
        <f>E70-E107</f>
        <v>181329099</v>
      </c>
      <c r="F117" s="263">
        <f>F70-F107</f>
        <v>-3112098856</v>
      </c>
      <c r="G117" s="263">
        <f>G70-G107</f>
        <v>-1131037714</v>
      </c>
      <c r="H117" s="313" t="s">
        <v>698</v>
      </c>
    </row>
    <row r="118" spans="1:8" ht="29.25" customHeight="1" x14ac:dyDescent="0.35">
      <c r="A118" s="1009" t="s">
        <v>12</v>
      </c>
      <c r="B118" s="1735" t="s">
        <v>694</v>
      </c>
      <c r="C118" s="1736"/>
      <c r="D118" s="263">
        <f>D76-D112</f>
        <v>3293427955</v>
      </c>
      <c r="E118" s="263">
        <f>E76-E112</f>
        <v>-181329099</v>
      </c>
      <c r="F118" s="263">
        <f>F76-F112</f>
        <v>3112098856</v>
      </c>
      <c r="G118" s="263">
        <f>G76-G112</f>
        <v>3088355949</v>
      </c>
      <c r="H118" s="313" t="s">
        <v>698</v>
      </c>
    </row>
  </sheetData>
  <mergeCells count="9">
    <mergeCell ref="A1:H1"/>
    <mergeCell ref="B117:C117"/>
    <mergeCell ref="B118:C118"/>
    <mergeCell ref="A116:B116"/>
    <mergeCell ref="A79:D79"/>
    <mergeCell ref="A3:B3"/>
    <mergeCell ref="A78:D78"/>
    <mergeCell ref="A115:D115"/>
    <mergeCell ref="A2:H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r:id="rId1"/>
  <headerFooter alignWithMargins="0">
    <oddHeader>&amp;R&amp;"Times New Roman CE,Félkövér dőlt"&amp;11 1. melléklet a 18/2020.(VI.26.) önkormányzati rendelethez</oddHeader>
  </headerFooter>
  <rowBreaks count="1" manualBreakCount="1">
    <brk id="77" max="11" man="1"/>
  </rowBreaks>
  <colBreaks count="1" manualBreakCount="1">
    <brk id="9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O26"/>
  <sheetViews>
    <sheetView view="pageLayout" workbookViewId="0">
      <selection activeCell="B13" sqref="B13:O13"/>
    </sheetView>
  </sheetViews>
  <sheetFormatPr defaultRowHeight="15.5" x14ac:dyDescent="0.35"/>
  <cols>
    <col min="1" max="1" width="5.5" style="90" customWidth="1"/>
    <col min="2" max="2" width="28.796875" style="89" customWidth="1"/>
    <col min="3" max="14" width="11.296875" style="89" customWidth="1"/>
    <col min="15" max="15" width="15.5" style="90" customWidth="1"/>
    <col min="16" max="16" width="10.5" style="89" bestFit="1" customWidth="1"/>
    <col min="17" max="256" width="9.296875" style="89"/>
    <col min="257" max="257" width="5.5" style="89" customWidth="1"/>
    <col min="258" max="258" width="28.796875" style="89" customWidth="1"/>
    <col min="259" max="271" width="11.296875" style="89" customWidth="1"/>
    <col min="272" max="512" width="9.296875" style="89"/>
    <col min="513" max="513" width="5.5" style="89" customWidth="1"/>
    <col min="514" max="514" width="28.796875" style="89" customWidth="1"/>
    <col min="515" max="527" width="11.296875" style="89" customWidth="1"/>
    <col min="528" max="768" width="9.296875" style="89"/>
    <col min="769" max="769" width="5.5" style="89" customWidth="1"/>
    <col min="770" max="770" width="28.796875" style="89" customWidth="1"/>
    <col min="771" max="783" width="11.296875" style="89" customWidth="1"/>
    <col min="784" max="1024" width="9.296875" style="89"/>
    <col min="1025" max="1025" width="5.5" style="89" customWidth="1"/>
    <col min="1026" max="1026" width="28.796875" style="89" customWidth="1"/>
    <col min="1027" max="1039" width="11.296875" style="89" customWidth="1"/>
    <col min="1040" max="1280" width="9.296875" style="89"/>
    <col min="1281" max="1281" width="5.5" style="89" customWidth="1"/>
    <col min="1282" max="1282" width="28.796875" style="89" customWidth="1"/>
    <col min="1283" max="1295" width="11.296875" style="89" customWidth="1"/>
    <col min="1296" max="1536" width="9.296875" style="89"/>
    <col min="1537" max="1537" width="5.5" style="89" customWidth="1"/>
    <col min="1538" max="1538" width="28.796875" style="89" customWidth="1"/>
    <col min="1539" max="1551" width="11.296875" style="89" customWidth="1"/>
    <col min="1552" max="1792" width="9.296875" style="89"/>
    <col min="1793" max="1793" width="5.5" style="89" customWidth="1"/>
    <col min="1794" max="1794" width="28.796875" style="89" customWidth="1"/>
    <col min="1795" max="1807" width="11.296875" style="89" customWidth="1"/>
    <col min="1808" max="2048" width="9.296875" style="89"/>
    <col min="2049" max="2049" width="5.5" style="89" customWidth="1"/>
    <col min="2050" max="2050" width="28.796875" style="89" customWidth="1"/>
    <col min="2051" max="2063" width="11.296875" style="89" customWidth="1"/>
    <col min="2064" max="2304" width="9.296875" style="89"/>
    <col min="2305" max="2305" width="5.5" style="89" customWidth="1"/>
    <col min="2306" max="2306" width="28.796875" style="89" customWidth="1"/>
    <col min="2307" max="2319" width="11.296875" style="89" customWidth="1"/>
    <col min="2320" max="2560" width="9.296875" style="89"/>
    <col min="2561" max="2561" width="5.5" style="89" customWidth="1"/>
    <col min="2562" max="2562" width="28.796875" style="89" customWidth="1"/>
    <col min="2563" max="2575" width="11.296875" style="89" customWidth="1"/>
    <col min="2576" max="2816" width="9.296875" style="89"/>
    <col min="2817" max="2817" width="5.5" style="89" customWidth="1"/>
    <col min="2818" max="2818" width="28.796875" style="89" customWidth="1"/>
    <col min="2819" max="2831" width="11.296875" style="89" customWidth="1"/>
    <col min="2832" max="3072" width="9.296875" style="89"/>
    <col min="3073" max="3073" width="5.5" style="89" customWidth="1"/>
    <col min="3074" max="3074" width="28.796875" style="89" customWidth="1"/>
    <col min="3075" max="3087" width="11.296875" style="89" customWidth="1"/>
    <col min="3088" max="3328" width="9.296875" style="89"/>
    <col min="3329" max="3329" width="5.5" style="89" customWidth="1"/>
    <col min="3330" max="3330" width="28.796875" style="89" customWidth="1"/>
    <col min="3331" max="3343" width="11.296875" style="89" customWidth="1"/>
    <col min="3344" max="3584" width="9.296875" style="89"/>
    <col min="3585" max="3585" width="5.5" style="89" customWidth="1"/>
    <col min="3586" max="3586" width="28.796875" style="89" customWidth="1"/>
    <col min="3587" max="3599" width="11.296875" style="89" customWidth="1"/>
    <col min="3600" max="3840" width="9.296875" style="89"/>
    <col min="3841" max="3841" width="5.5" style="89" customWidth="1"/>
    <col min="3842" max="3842" width="28.796875" style="89" customWidth="1"/>
    <col min="3843" max="3855" width="11.296875" style="89" customWidth="1"/>
    <col min="3856" max="4096" width="9.296875" style="89"/>
    <col min="4097" max="4097" width="5.5" style="89" customWidth="1"/>
    <col min="4098" max="4098" width="28.796875" style="89" customWidth="1"/>
    <col min="4099" max="4111" width="11.296875" style="89" customWidth="1"/>
    <col min="4112" max="4352" width="9.296875" style="89"/>
    <col min="4353" max="4353" width="5.5" style="89" customWidth="1"/>
    <col min="4354" max="4354" width="28.796875" style="89" customWidth="1"/>
    <col min="4355" max="4367" width="11.296875" style="89" customWidth="1"/>
    <col min="4368" max="4608" width="9.296875" style="89"/>
    <col min="4609" max="4609" width="5.5" style="89" customWidth="1"/>
    <col min="4610" max="4610" width="28.796875" style="89" customWidth="1"/>
    <col min="4611" max="4623" width="11.296875" style="89" customWidth="1"/>
    <col min="4624" max="4864" width="9.296875" style="89"/>
    <col min="4865" max="4865" width="5.5" style="89" customWidth="1"/>
    <col min="4866" max="4866" width="28.796875" style="89" customWidth="1"/>
    <col min="4867" max="4879" width="11.296875" style="89" customWidth="1"/>
    <col min="4880" max="5120" width="9.296875" style="89"/>
    <col min="5121" max="5121" width="5.5" style="89" customWidth="1"/>
    <col min="5122" max="5122" width="28.796875" style="89" customWidth="1"/>
    <col min="5123" max="5135" width="11.296875" style="89" customWidth="1"/>
    <col min="5136" max="5376" width="9.296875" style="89"/>
    <col min="5377" max="5377" width="5.5" style="89" customWidth="1"/>
    <col min="5378" max="5378" width="28.796875" style="89" customWidth="1"/>
    <col min="5379" max="5391" width="11.296875" style="89" customWidth="1"/>
    <col min="5392" max="5632" width="9.296875" style="89"/>
    <col min="5633" max="5633" width="5.5" style="89" customWidth="1"/>
    <col min="5634" max="5634" width="28.796875" style="89" customWidth="1"/>
    <col min="5635" max="5647" width="11.296875" style="89" customWidth="1"/>
    <col min="5648" max="5888" width="9.296875" style="89"/>
    <col min="5889" max="5889" width="5.5" style="89" customWidth="1"/>
    <col min="5890" max="5890" width="28.796875" style="89" customWidth="1"/>
    <col min="5891" max="5903" width="11.296875" style="89" customWidth="1"/>
    <col min="5904" max="6144" width="9.296875" style="89"/>
    <col min="6145" max="6145" width="5.5" style="89" customWidth="1"/>
    <col min="6146" max="6146" width="28.796875" style="89" customWidth="1"/>
    <col min="6147" max="6159" width="11.296875" style="89" customWidth="1"/>
    <col min="6160" max="6400" width="9.296875" style="89"/>
    <col min="6401" max="6401" width="5.5" style="89" customWidth="1"/>
    <col min="6402" max="6402" width="28.796875" style="89" customWidth="1"/>
    <col min="6403" max="6415" width="11.296875" style="89" customWidth="1"/>
    <col min="6416" max="6656" width="9.296875" style="89"/>
    <col min="6657" max="6657" width="5.5" style="89" customWidth="1"/>
    <col min="6658" max="6658" width="28.796875" style="89" customWidth="1"/>
    <col min="6659" max="6671" width="11.296875" style="89" customWidth="1"/>
    <col min="6672" max="6912" width="9.296875" style="89"/>
    <col min="6913" max="6913" width="5.5" style="89" customWidth="1"/>
    <col min="6914" max="6914" width="28.796875" style="89" customWidth="1"/>
    <col min="6915" max="6927" width="11.296875" style="89" customWidth="1"/>
    <col min="6928" max="7168" width="9.296875" style="89"/>
    <col min="7169" max="7169" width="5.5" style="89" customWidth="1"/>
    <col min="7170" max="7170" width="28.796875" style="89" customWidth="1"/>
    <col min="7171" max="7183" width="11.296875" style="89" customWidth="1"/>
    <col min="7184" max="7424" width="9.296875" style="89"/>
    <col min="7425" max="7425" width="5.5" style="89" customWidth="1"/>
    <col min="7426" max="7426" width="28.796875" style="89" customWidth="1"/>
    <col min="7427" max="7439" width="11.296875" style="89" customWidth="1"/>
    <col min="7440" max="7680" width="9.296875" style="89"/>
    <col min="7681" max="7681" width="5.5" style="89" customWidth="1"/>
    <col min="7682" max="7682" width="28.796875" style="89" customWidth="1"/>
    <col min="7683" max="7695" width="11.296875" style="89" customWidth="1"/>
    <col min="7696" max="7936" width="9.296875" style="89"/>
    <col min="7937" max="7937" width="5.5" style="89" customWidth="1"/>
    <col min="7938" max="7938" width="28.796875" style="89" customWidth="1"/>
    <col min="7939" max="7951" width="11.296875" style="89" customWidth="1"/>
    <col min="7952" max="8192" width="9.296875" style="89"/>
    <col min="8193" max="8193" width="5.5" style="89" customWidth="1"/>
    <col min="8194" max="8194" width="28.796875" style="89" customWidth="1"/>
    <col min="8195" max="8207" width="11.296875" style="89" customWidth="1"/>
    <col min="8208" max="8448" width="9.296875" style="89"/>
    <col min="8449" max="8449" width="5.5" style="89" customWidth="1"/>
    <col min="8450" max="8450" width="28.796875" style="89" customWidth="1"/>
    <col min="8451" max="8463" width="11.296875" style="89" customWidth="1"/>
    <col min="8464" max="8704" width="9.296875" style="89"/>
    <col min="8705" max="8705" width="5.5" style="89" customWidth="1"/>
    <col min="8706" max="8706" width="28.796875" style="89" customWidth="1"/>
    <col min="8707" max="8719" width="11.296875" style="89" customWidth="1"/>
    <col min="8720" max="8960" width="9.296875" style="89"/>
    <col min="8961" max="8961" width="5.5" style="89" customWidth="1"/>
    <col min="8962" max="8962" width="28.796875" style="89" customWidth="1"/>
    <col min="8963" max="8975" width="11.296875" style="89" customWidth="1"/>
    <col min="8976" max="9216" width="9.296875" style="89"/>
    <col min="9217" max="9217" width="5.5" style="89" customWidth="1"/>
    <col min="9218" max="9218" width="28.796875" style="89" customWidth="1"/>
    <col min="9219" max="9231" width="11.296875" style="89" customWidth="1"/>
    <col min="9232" max="9472" width="9.296875" style="89"/>
    <col min="9473" max="9473" width="5.5" style="89" customWidth="1"/>
    <col min="9474" max="9474" width="28.796875" style="89" customWidth="1"/>
    <col min="9475" max="9487" width="11.296875" style="89" customWidth="1"/>
    <col min="9488" max="9728" width="9.296875" style="89"/>
    <col min="9729" max="9729" width="5.5" style="89" customWidth="1"/>
    <col min="9730" max="9730" width="28.796875" style="89" customWidth="1"/>
    <col min="9731" max="9743" width="11.296875" style="89" customWidth="1"/>
    <col min="9744" max="9984" width="9.296875" style="89"/>
    <col min="9985" max="9985" width="5.5" style="89" customWidth="1"/>
    <col min="9986" max="9986" width="28.796875" style="89" customWidth="1"/>
    <col min="9987" max="9999" width="11.296875" style="89" customWidth="1"/>
    <col min="10000" max="10240" width="9.296875" style="89"/>
    <col min="10241" max="10241" width="5.5" style="89" customWidth="1"/>
    <col min="10242" max="10242" width="28.796875" style="89" customWidth="1"/>
    <col min="10243" max="10255" width="11.296875" style="89" customWidth="1"/>
    <col min="10256" max="10496" width="9.296875" style="89"/>
    <col min="10497" max="10497" width="5.5" style="89" customWidth="1"/>
    <col min="10498" max="10498" width="28.796875" style="89" customWidth="1"/>
    <col min="10499" max="10511" width="11.296875" style="89" customWidth="1"/>
    <col min="10512" max="10752" width="9.296875" style="89"/>
    <col min="10753" max="10753" width="5.5" style="89" customWidth="1"/>
    <col min="10754" max="10754" width="28.796875" style="89" customWidth="1"/>
    <col min="10755" max="10767" width="11.296875" style="89" customWidth="1"/>
    <col min="10768" max="11008" width="9.296875" style="89"/>
    <col min="11009" max="11009" width="5.5" style="89" customWidth="1"/>
    <col min="11010" max="11010" width="28.796875" style="89" customWidth="1"/>
    <col min="11011" max="11023" width="11.296875" style="89" customWidth="1"/>
    <col min="11024" max="11264" width="9.296875" style="89"/>
    <col min="11265" max="11265" width="5.5" style="89" customWidth="1"/>
    <col min="11266" max="11266" width="28.796875" style="89" customWidth="1"/>
    <col min="11267" max="11279" width="11.296875" style="89" customWidth="1"/>
    <col min="11280" max="11520" width="9.296875" style="89"/>
    <col min="11521" max="11521" width="5.5" style="89" customWidth="1"/>
    <col min="11522" max="11522" width="28.796875" style="89" customWidth="1"/>
    <col min="11523" max="11535" width="11.296875" style="89" customWidth="1"/>
    <col min="11536" max="11776" width="9.296875" style="89"/>
    <col min="11777" max="11777" width="5.5" style="89" customWidth="1"/>
    <col min="11778" max="11778" width="28.796875" style="89" customWidth="1"/>
    <col min="11779" max="11791" width="11.296875" style="89" customWidth="1"/>
    <col min="11792" max="12032" width="9.296875" style="89"/>
    <col min="12033" max="12033" width="5.5" style="89" customWidth="1"/>
    <col min="12034" max="12034" width="28.796875" style="89" customWidth="1"/>
    <col min="12035" max="12047" width="11.296875" style="89" customWidth="1"/>
    <col min="12048" max="12288" width="9.296875" style="89"/>
    <col min="12289" max="12289" width="5.5" style="89" customWidth="1"/>
    <col min="12290" max="12290" width="28.796875" style="89" customWidth="1"/>
    <col min="12291" max="12303" width="11.296875" style="89" customWidth="1"/>
    <col min="12304" max="12544" width="9.296875" style="89"/>
    <col min="12545" max="12545" width="5.5" style="89" customWidth="1"/>
    <col min="12546" max="12546" width="28.796875" style="89" customWidth="1"/>
    <col min="12547" max="12559" width="11.296875" style="89" customWidth="1"/>
    <col min="12560" max="12800" width="9.296875" style="89"/>
    <col min="12801" max="12801" width="5.5" style="89" customWidth="1"/>
    <col min="12802" max="12802" width="28.796875" style="89" customWidth="1"/>
    <col min="12803" max="12815" width="11.296875" style="89" customWidth="1"/>
    <col min="12816" max="13056" width="9.296875" style="89"/>
    <col min="13057" max="13057" width="5.5" style="89" customWidth="1"/>
    <col min="13058" max="13058" width="28.796875" style="89" customWidth="1"/>
    <col min="13059" max="13071" width="11.296875" style="89" customWidth="1"/>
    <col min="13072" max="13312" width="9.296875" style="89"/>
    <col min="13313" max="13313" width="5.5" style="89" customWidth="1"/>
    <col min="13314" max="13314" width="28.796875" style="89" customWidth="1"/>
    <col min="13315" max="13327" width="11.296875" style="89" customWidth="1"/>
    <col min="13328" max="13568" width="9.296875" style="89"/>
    <col min="13569" max="13569" width="5.5" style="89" customWidth="1"/>
    <col min="13570" max="13570" width="28.796875" style="89" customWidth="1"/>
    <col min="13571" max="13583" width="11.296875" style="89" customWidth="1"/>
    <col min="13584" max="13824" width="9.296875" style="89"/>
    <col min="13825" max="13825" width="5.5" style="89" customWidth="1"/>
    <col min="13826" max="13826" width="28.796875" style="89" customWidth="1"/>
    <col min="13827" max="13839" width="11.296875" style="89" customWidth="1"/>
    <col min="13840" max="14080" width="9.296875" style="89"/>
    <col min="14081" max="14081" width="5.5" style="89" customWidth="1"/>
    <col min="14082" max="14082" width="28.796875" style="89" customWidth="1"/>
    <col min="14083" max="14095" width="11.296875" style="89" customWidth="1"/>
    <col min="14096" max="14336" width="9.296875" style="89"/>
    <col min="14337" max="14337" width="5.5" style="89" customWidth="1"/>
    <col min="14338" max="14338" width="28.796875" style="89" customWidth="1"/>
    <col min="14339" max="14351" width="11.296875" style="89" customWidth="1"/>
    <col min="14352" max="14592" width="9.296875" style="89"/>
    <col min="14593" max="14593" width="5.5" style="89" customWidth="1"/>
    <col min="14594" max="14594" width="28.796875" style="89" customWidth="1"/>
    <col min="14595" max="14607" width="11.296875" style="89" customWidth="1"/>
    <col min="14608" max="14848" width="9.296875" style="89"/>
    <col min="14849" max="14849" width="5.5" style="89" customWidth="1"/>
    <col min="14850" max="14850" width="28.796875" style="89" customWidth="1"/>
    <col min="14851" max="14863" width="11.296875" style="89" customWidth="1"/>
    <col min="14864" max="15104" width="9.296875" style="89"/>
    <col min="15105" max="15105" width="5.5" style="89" customWidth="1"/>
    <col min="15106" max="15106" width="28.796875" style="89" customWidth="1"/>
    <col min="15107" max="15119" width="11.296875" style="89" customWidth="1"/>
    <col min="15120" max="15360" width="9.296875" style="89"/>
    <col min="15361" max="15361" width="5.5" style="89" customWidth="1"/>
    <col min="15362" max="15362" width="28.796875" style="89" customWidth="1"/>
    <col min="15363" max="15375" width="11.296875" style="89" customWidth="1"/>
    <col min="15376" max="15616" width="9.296875" style="89"/>
    <col min="15617" max="15617" width="5.5" style="89" customWidth="1"/>
    <col min="15618" max="15618" width="28.796875" style="89" customWidth="1"/>
    <col min="15619" max="15631" width="11.296875" style="89" customWidth="1"/>
    <col min="15632" max="15872" width="9.296875" style="89"/>
    <col min="15873" max="15873" width="5.5" style="89" customWidth="1"/>
    <col min="15874" max="15874" width="28.796875" style="89" customWidth="1"/>
    <col min="15875" max="15887" width="11.296875" style="89" customWidth="1"/>
    <col min="15888" max="16128" width="9.296875" style="89"/>
    <col min="16129" max="16129" width="5.5" style="89" customWidth="1"/>
    <col min="16130" max="16130" width="28.796875" style="89" customWidth="1"/>
    <col min="16131" max="16143" width="11.296875" style="89" customWidth="1"/>
    <col min="16144" max="16384" width="9.296875" style="89"/>
  </cols>
  <sheetData>
    <row r="1" spans="1:15" ht="45.75" customHeight="1" x14ac:dyDescent="0.35">
      <c r="A1" s="1857" t="s">
        <v>1263</v>
      </c>
      <c r="B1" s="1858"/>
      <c r="C1" s="1858"/>
      <c r="D1" s="1858"/>
      <c r="E1" s="1858"/>
      <c r="F1" s="1858"/>
      <c r="G1" s="1858"/>
      <c r="H1" s="1858"/>
      <c r="I1" s="1858"/>
      <c r="J1" s="1858"/>
      <c r="K1" s="1858"/>
      <c r="L1" s="1858"/>
      <c r="M1" s="1858"/>
      <c r="N1" s="1858"/>
      <c r="O1" s="1858"/>
    </row>
    <row r="2" spans="1:15" ht="12" customHeight="1" x14ac:dyDescent="0.35">
      <c r="N2" s="91"/>
      <c r="O2" s="92" t="s">
        <v>397</v>
      </c>
    </row>
    <row r="3" spans="1:15" s="90" customFormat="1" ht="31.5" customHeight="1" x14ac:dyDescent="0.35">
      <c r="A3" s="488" t="s">
        <v>394</v>
      </c>
      <c r="B3" s="489" t="s">
        <v>266</v>
      </c>
      <c r="C3" s="489" t="s">
        <v>495</v>
      </c>
      <c r="D3" s="489" t="s">
        <v>496</v>
      </c>
      <c r="E3" s="489" t="s">
        <v>497</v>
      </c>
      <c r="F3" s="489" t="s">
        <v>498</v>
      </c>
      <c r="G3" s="489" t="s">
        <v>499</v>
      </c>
      <c r="H3" s="489" t="s">
        <v>500</v>
      </c>
      <c r="I3" s="489" t="s">
        <v>501</v>
      </c>
      <c r="J3" s="489" t="s">
        <v>502</v>
      </c>
      <c r="K3" s="489" t="s">
        <v>503</v>
      </c>
      <c r="L3" s="489" t="s">
        <v>504</v>
      </c>
      <c r="M3" s="489" t="s">
        <v>505</v>
      </c>
      <c r="N3" s="1529" t="s">
        <v>506</v>
      </c>
      <c r="O3" s="1530" t="s">
        <v>507</v>
      </c>
    </row>
    <row r="4" spans="1:15" s="93" customFormat="1" ht="21" customHeight="1" x14ac:dyDescent="0.3">
      <c r="A4" s="490" t="s">
        <v>9</v>
      </c>
      <c r="B4" s="1859" t="s">
        <v>264</v>
      </c>
      <c r="C4" s="1859"/>
      <c r="D4" s="1859"/>
      <c r="E4" s="1859"/>
      <c r="F4" s="1859"/>
      <c r="G4" s="1859"/>
      <c r="H4" s="1859"/>
      <c r="I4" s="1859"/>
      <c r="J4" s="1859"/>
      <c r="K4" s="1859"/>
      <c r="L4" s="1859"/>
      <c r="M4" s="1859"/>
      <c r="N4" s="1859"/>
      <c r="O4" s="1860"/>
    </row>
    <row r="5" spans="1:15" s="94" customFormat="1" ht="21" customHeight="1" x14ac:dyDescent="0.3">
      <c r="A5" s="491" t="s">
        <v>12</v>
      </c>
      <c r="B5" s="492" t="s">
        <v>508</v>
      </c>
      <c r="C5" s="493">
        <v>107651</v>
      </c>
      <c r="D5" s="493">
        <v>107651</v>
      </c>
      <c r="E5" s="493">
        <v>107651</v>
      </c>
      <c r="F5" s="493">
        <v>107651</v>
      </c>
      <c r="G5" s="493">
        <v>107651</v>
      </c>
      <c r="H5" s="493">
        <v>107651</v>
      </c>
      <c r="I5" s="493">
        <v>107651</v>
      </c>
      <c r="J5" s="493">
        <v>107651</v>
      </c>
      <c r="K5" s="493">
        <v>107651</v>
      </c>
      <c r="L5" s="493">
        <v>107651</v>
      </c>
      <c r="M5" s="493">
        <v>107651</v>
      </c>
      <c r="N5" s="1531">
        <v>107651</v>
      </c>
      <c r="O5" s="1535">
        <f t="shared" ref="O5:O12" si="0">SUM(C5:N5)</f>
        <v>1291812</v>
      </c>
    </row>
    <row r="6" spans="1:15" s="94" customFormat="1" ht="21" customHeight="1" x14ac:dyDescent="0.3">
      <c r="A6" s="494" t="s">
        <v>15</v>
      </c>
      <c r="B6" s="495" t="s">
        <v>509</v>
      </c>
      <c r="C6" s="496">
        <v>20538</v>
      </c>
      <c r="D6" s="496">
        <v>20538</v>
      </c>
      <c r="E6" s="496">
        <v>20538</v>
      </c>
      <c r="F6" s="496">
        <v>20538</v>
      </c>
      <c r="G6" s="496">
        <v>20538</v>
      </c>
      <c r="H6" s="496">
        <v>20538</v>
      </c>
      <c r="I6" s="496">
        <v>20538</v>
      </c>
      <c r="J6" s="496">
        <v>20538</v>
      </c>
      <c r="K6" s="496">
        <v>20538</v>
      </c>
      <c r="L6" s="496">
        <v>20538</v>
      </c>
      <c r="M6" s="496">
        <v>20538</v>
      </c>
      <c r="N6" s="1532">
        <v>20544</v>
      </c>
      <c r="O6" s="1536">
        <f t="shared" si="0"/>
        <v>246462</v>
      </c>
    </row>
    <row r="7" spans="1:15" s="94" customFormat="1" ht="21" customHeight="1" x14ac:dyDescent="0.3">
      <c r="A7" s="494" t="s">
        <v>18</v>
      </c>
      <c r="B7" s="497" t="s">
        <v>429</v>
      </c>
      <c r="C7" s="496">
        <v>103575</v>
      </c>
      <c r="D7" s="496">
        <v>103575</v>
      </c>
      <c r="E7" s="496">
        <v>103575</v>
      </c>
      <c r="F7" s="496">
        <v>103575</v>
      </c>
      <c r="G7" s="496">
        <v>103575</v>
      </c>
      <c r="H7" s="496">
        <v>103575</v>
      </c>
      <c r="I7" s="496">
        <v>103575</v>
      </c>
      <c r="J7" s="496">
        <v>103575</v>
      </c>
      <c r="K7" s="496">
        <v>103575</v>
      </c>
      <c r="L7" s="496">
        <v>103575</v>
      </c>
      <c r="M7" s="496">
        <v>103575</v>
      </c>
      <c r="N7" s="1532">
        <v>103571</v>
      </c>
      <c r="O7" s="1537">
        <f t="shared" si="0"/>
        <v>1242896</v>
      </c>
    </row>
    <row r="8" spans="1:15" s="94" customFormat="1" ht="21" customHeight="1" x14ac:dyDescent="0.3">
      <c r="A8" s="494" t="s">
        <v>21</v>
      </c>
      <c r="B8" s="497" t="s">
        <v>430</v>
      </c>
      <c r="C8" s="496">
        <v>7147</v>
      </c>
      <c r="D8" s="496">
        <v>7147</v>
      </c>
      <c r="E8" s="496">
        <v>7147</v>
      </c>
      <c r="F8" s="496">
        <v>7147</v>
      </c>
      <c r="G8" s="496">
        <v>7147</v>
      </c>
      <c r="H8" s="496">
        <v>7147</v>
      </c>
      <c r="I8" s="496">
        <v>7147</v>
      </c>
      <c r="J8" s="496">
        <v>7147</v>
      </c>
      <c r="K8" s="496">
        <v>7147</v>
      </c>
      <c r="L8" s="496">
        <v>7147</v>
      </c>
      <c r="M8" s="496">
        <v>7147</v>
      </c>
      <c r="N8" s="1532">
        <v>7149</v>
      </c>
      <c r="O8" s="1536">
        <f>SUM(C8:N8)</f>
        <v>85766</v>
      </c>
    </row>
    <row r="9" spans="1:15" s="94" customFormat="1" ht="21" customHeight="1" x14ac:dyDescent="0.3">
      <c r="A9" s="494" t="s">
        <v>24</v>
      </c>
      <c r="B9" s="497" t="s">
        <v>510</v>
      </c>
      <c r="C9" s="496"/>
      <c r="D9" s="496"/>
      <c r="E9" s="496"/>
      <c r="F9" s="496"/>
      <c r="G9" s="496"/>
      <c r="H9" s="496"/>
      <c r="I9" s="496"/>
      <c r="J9" s="496">
        <v>17</v>
      </c>
      <c r="K9" s="496"/>
      <c r="L9" s="496"/>
      <c r="M9" s="496"/>
      <c r="N9" s="1532"/>
      <c r="O9" s="1536">
        <f t="shared" si="0"/>
        <v>17</v>
      </c>
    </row>
    <row r="10" spans="1:15" s="94" customFormat="1" ht="21" customHeight="1" x14ac:dyDescent="0.3">
      <c r="A10" s="494" t="s">
        <v>27</v>
      </c>
      <c r="B10" s="497" t="s">
        <v>511</v>
      </c>
      <c r="C10" s="496">
        <v>113</v>
      </c>
      <c r="D10" s="496">
        <v>113</v>
      </c>
      <c r="E10" s="496">
        <v>113</v>
      </c>
      <c r="F10" s="496">
        <v>113</v>
      </c>
      <c r="G10" s="496">
        <v>113</v>
      </c>
      <c r="H10" s="496">
        <v>113</v>
      </c>
      <c r="I10" s="496">
        <v>113</v>
      </c>
      <c r="J10" s="496">
        <v>113</v>
      </c>
      <c r="K10" s="496">
        <v>113</v>
      </c>
      <c r="L10" s="496">
        <v>113</v>
      </c>
      <c r="M10" s="496">
        <v>113</v>
      </c>
      <c r="N10" s="1532">
        <v>109</v>
      </c>
      <c r="O10" s="1536">
        <f t="shared" si="0"/>
        <v>1352</v>
      </c>
    </row>
    <row r="11" spans="1:15" s="94" customFormat="1" ht="21" customHeight="1" x14ac:dyDescent="0.3">
      <c r="A11" s="498" t="s">
        <v>30</v>
      </c>
      <c r="B11" s="499" t="s">
        <v>512</v>
      </c>
      <c r="C11" s="500">
        <v>274554</v>
      </c>
      <c r="D11" s="500">
        <v>274554</v>
      </c>
      <c r="E11" s="500">
        <v>274554</v>
      </c>
      <c r="F11" s="500">
        <v>274554</v>
      </c>
      <c r="G11" s="500">
        <v>274554</v>
      </c>
      <c r="H11" s="500">
        <v>274554</v>
      </c>
      <c r="I11" s="500">
        <v>274554</v>
      </c>
      <c r="J11" s="500">
        <v>274554</v>
      </c>
      <c r="K11" s="500">
        <v>274554</v>
      </c>
      <c r="L11" s="500">
        <v>274554</v>
      </c>
      <c r="M11" s="500">
        <v>274554</v>
      </c>
      <c r="N11" s="1533">
        <v>274556</v>
      </c>
      <c r="O11" s="1538">
        <f t="shared" si="0"/>
        <v>3294650</v>
      </c>
    </row>
    <row r="12" spans="1:15" s="93" customFormat="1" ht="21" customHeight="1" x14ac:dyDescent="0.3">
      <c r="A12" s="501" t="s">
        <v>33</v>
      </c>
      <c r="B12" s="502" t="s">
        <v>513</v>
      </c>
      <c r="C12" s="503">
        <f t="shared" ref="C12:N12" si="1">SUM(C5:C11)</f>
        <v>513578</v>
      </c>
      <c r="D12" s="503">
        <f t="shared" si="1"/>
        <v>513578</v>
      </c>
      <c r="E12" s="503">
        <f t="shared" si="1"/>
        <v>513578</v>
      </c>
      <c r="F12" s="503">
        <f t="shared" si="1"/>
        <v>513578</v>
      </c>
      <c r="G12" s="503">
        <f t="shared" si="1"/>
        <v>513578</v>
      </c>
      <c r="H12" s="503">
        <f t="shared" si="1"/>
        <v>513578</v>
      </c>
      <c r="I12" s="503">
        <f t="shared" si="1"/>
        <v>513578</v>
      </c>
      <c r="J12" s="503">
        <f t="shared" si="1"/>
        <v>513595</v>
      </c>
      <c r="K12" s="503">
        <f t="shared" si="1"/>
        <v>513578</v>
      </c>
      <c r="L12" s="503">
        <f t="shared" si="1"/>
        <v>513578</v>
      </c>
      <c r="M12" s="503">
        <f t="shared" si="1"/>
        <v>513578</v>
      </c>
      <c r="N12" s="1534">
        <f t="shared" si="1"/>
        <v>513580</v>
      </c>
      <c r="O12" s="1539">
        <f t="shared" si="0"/>
        <v>6162955</v>
      </c>
    </row>
    <row r="13" spans="1:15" s="93" customFormat="1" ht="21" customHeight="1" x14ac:dyDescent="0.3">
      <c r="A13" s="490" t="s">
        <v>36</v>
      </c>
      <c r="B13" s="1859" t="s">
        <v>265</v>
      </c>
      <c r="C13" s="1859"/>
      <c r="D13" s="1859"/>
      <c r="E13" s="1859"/>
      <c r="F13" s="1859"/>
      <c r="G13" s="1859"/>
      <c r="H13" s="1859"/>
      <c r="I13" s="1859"/>
      <c r="J13" s="1859"/>
      <c r="K13" s="1859"/>
      <c r="L13" s="1859"/>
      <c r="M13" s="1859"/>
      <c r="N13" s="1859"/>
      <c r="O13" s="1860"/>
    </row>
    <row r="14" spans="1:15" s="94" customFormat="1" ht="21" customHeight="1" x14ac:dyDescent="0.3">
      <c r="A14" s="491" t="s">
        <v>38</v>
      </c>
      <c r="B14" s="492" t="s">
        <v>437</v>
      </c>
      <c r="C14" s="493">
        <v>49225</v>
      </c>
      <c r="D14" s="493">
        <v>49225</v>
      </c>
      <c r="E14" s="493">
        <v>49225</v>
      </c>
      <c r="F14" s="493">
        <v>49225</v>
      </c>
      <c r="G14" s="493">
        <v>49225</v>
      </c>
      <c r="H14" s="493">
        <v>49225</v>
      </c>
      <c r="I14" s="493">
        <v>49225</v>
      </c>
      <c r="J14" s="493">
        <v>49225</v>
      </c>
      <c r="K14" s="493">
        <v>49225</v>
      </c>
      <c r="L14" s="493">
        <v>49225</v>
      </c>
      <c r="M14" s="493">
        <v>49225</v>
      </c>
      <c r="N14" s="1531">
        <v>49216</v>
      </c>
      <c r="O14" s="1542">
        <f t="shared" ref="O14:O23" si="2">SUM(C14:N14)</f>
        <v>590691</v>
      </c>
    </row>
    <row r="15" spans="1:15" s="94" customFormat="1" ht="24" customHeight="1" x14ac:dyDescent="0.3">
      <c r="A15" s="494" t="s">
        <v>40</v>
      </c>
      <c r="B15" s="495" t="s">
        <v>205</v>
      </c>
      <c r="C15" s="496">
        <v>7481</v>
      </c>
      <c r="D15" s="496">
        <v>7481</v>
      </c>
      <c r="E15" s="496">
        <v>7481</v>
      </c>
      <c r="F15" s="496">
        <v>7481</v>
      </c>
      <c r="G15" s="496">
        <v>7481</v>
      </c>
      <c r="H15" s="496">
        <v>7481</v>
      </c>
      <c r="I15" s="496">
        <v>7481</v>
      </c>
      <c r="J15" s="496">
        <v>7481</v>
      </c>
      <c r="K15" s="496">
        <v>7481</v>
      </c>
      <c r="L15" s="496">
        <v>7481</v>
      </c>
      <c r="M15" s="496">
        <v>7481</v>
      </c>
      <c r="N15" s="1532">
        <v>7471</v>
      </c>
      <c r="O15" s="1536">
        <f t="shared" si="2"/>
        <v>89762</v>
      </c>
    </row>
    <row r="16" spans="1:15" s="94" customFormat="1" ht="21" customHeight="1" x14ac:dyDescent="0.3">
      <c r="A16" s="494" t="s">
        <v>42</v>
      </c>
      <c r="B16" s="497" t="s">
        <v>207</v>
      </c>
      <c r="C16" s="496">
        <v>86843</v>
      </c>
      <c r="D16" s="496">
        <v>86843</v>
      </c>
      <c r="E16" s="496">
        <v>86843</v>
      </c>
      <c r="F16" s="496">
        <v>86843</v>
      </c>
      <c r="G16" s="496">
        <v>86843</v>
      </c>
      <c r="H16" s="496">
        <v>86843</v>
      </c>
      <c r="I16" s="496">
        <v>86843</v>
      </c>
      <c r="J16" s="496">
        <v>86843</v>
      </c>
      <c r="K16" s="496">
        <v>86843</v>
      </c>
      <c r="L16" s="496">
        <v>86843</v>
      </c>
      <c r="M16" s="496">
        <v>86843</v>
      </c>
      <c r="N16" s="1532">
        <v>86837</v>
      </c>
      <c r="O16" s="1536">
        <f t="shared" si="2"/>
        <v>1042110</v>
      </c>
    </row>
    <row r="17" spans="1:15" s="94" customFormat="1" ht="21" customHeight="1" x14ac:dyDescent="0.3">
      <c r="A17" s="494" t="s">
        <v>44</v>
      </c>
      <c r="B17" s="497" t="s">
        <v>209</v>
      </c>
      <c r="C17" s="496">
        <v>6728</v>
      </c>
      <c r="D17" s="496">
        <v>6728</v>
      </c>
      <c r="E17" s="496">
        <v>6728</v>
      </c>
      <c r="F17" s="496">
        <v>6728</v>
      </c>
      <c r="G17" s="496">
        <v>6728</v>
      </c>
      <c r="H17" s="496">
        <v>6728</v>
      </c>
      <c r="I17" s="496">
        <v>6728</v>
      </c>
      <c r="J17" s="496">
        <v>6728</v>
      </c>
      <c r="K17" s="496">
        <v>6728</v>
      </c>
      <c r="L17" s="496">
        <v>6728</v>
      </c>
      <c r="M17" s="496">
        <v>6728</v>
      </c>
      <c r="N17" s="1532">
        <v>6718</v>
      </c>
      <c r="O17" s="1536">
        <f t="shared" si="2"/>
        <v>80726</v>
      </c>
    </row>
    <row r="18" spans="1:15" s="94" customFormat="1" ht="21" customHeight="1" x14ac:dyDescent="0.3">
      <c r="A18" s="494" t="s">
        <v>46</v>
      </c>
      <c r="B18" s="497" t="s">
        <v>211</v>
      </c>
      <c r="C18" s="496">
        <v>99589</v>
      </c>
      <c r="D18" s="496">
        <v>99589</v>
      </c>
      <c r="E18" s="496">
        <v>99589</v>
      </c>
      <c r="F18" s="496">
        <v>99589</v>
      </c>
      <c r="G18" s="496">
        <v>99589</v>
      </c>
      <c r="H18" s="496">
        <v>99589</v>
      </c>
      <c r="I18" s="496">
        <v>99589</v>
      </c>
      <c r="J18" s="496">
        <v>99589</v>
      </c>
      <c r="K18" s="496">
        <v>99589</v>
      </c>
      <c r="L18" s="496">
        <v>99589</v>
      </c>
      <c r="M18" s="496">
        <v>99589</v>
      </c>
      <c r="N18" s="1532">
        <v>99579</v>
      </c>
      <c r="O18" s="1536">
        <f>SUM(C18:N18)</f>
        <v>1195058</v>
      </c>
    </row>
    <row r="19" spans="1:15" s="94" customFormat="1" ht="21" customHeight="1" x14ac:dyDescent="0.3">
      <c r="A19" s="494" t="s">
        <v>48</v>
      </c>
      <c r="B19" s="497" t="s">
        <v>230</v>
      </c>
      <c r="C19" s="496">
        <v>167362</v>
      </c>
      <c r="D19" s="496">
        <v>167362</v>
      </c>
      <c r="E19" s="496">
        <v>167362</v>
      </c>
      <c r="F19" s="496">
        <v>167362</v>
      </c>
      <c r="G19" s="496">
        <v>167362</v>
      </c>
      <c r="H19" s="496">
        <v>167362</v>
      </c>
      <c r="I19" s="496">
        <v>167362</v>
      </c>
      <c r="J19" s="496">
        <v>167362</v>
      </c>
      <c r="K19" s="496">
        <v>167362</v>
      </c>
      <c r="L19" s="496">
        <v>167362</v>
      </c>
      <c r="M19" s="496">
        <v>167362</v>
      </c>
      <c r="N19" s="1532">
        <v>167362</v>
      </c>
      <c r="O19" s="1536">
        <f t="shared" si="2"/>
        <v>2008344</v>
      </c>
    </row>
    <row r="20" spans="1:15" s="94" customFormat="1" ht="21" customHeight="1" x14ac:dyDescent="0.3">
      <c r="A20" s="494" t="s">
        <v>50</v>
      </c>
      <c r="B20" s="495" t="s">
        <v>232</v>
      </c>
      <c r="C20" s="496">
        <v>81111</v>
      </c>
      <c r="D20" s="496">
        <v>81111</v>
      </c>
      <c r="E20" s="496">
        <v>81111</v>
      </c>
      <c r="F20" s="496">
        <v>81111</v>
      </c>
      <c r="G20" s="496">
        <v>81111</v>
      </c>
      <c r="H20" s="496">
        <v>81111</v>
      </c>
      <c r="I20" s="496">
        <v>81111</v>
      </c>
      <c r="J20" s="496">
        <v>81111</v>
      </c>
      <c r="K20" s="496">
        <v>81111</v>
      </c>
      <c r="L20" s="496">
        <v>81111</v>
      </c>
      <c r="M20" s="496">
        <v>81111</v>
      </c>
      <c r="N20" s="1532">
        <v>81101</v>
      </c>
      <c r="O20" s="1536">
        <f t="shared" si="2"/>
        <v>973322</v>
      </c>
    </row>
    <row r="21" spans="1:15" s="94" customFormat="1" ht="21" customHeight="1" x14ac:dyDescent="0.3">
      <c r="A21" s="494" t="s">
        <v>53</v>
      </c>
      <c r="B21" s="497" t="s">
        <v>234</v>
      </c>
      <c r="C21" s="496">
        <v>0</v>
      </c>
      <c r="D21" s="496">
        <v>0</v>
      </c>
      <c r="E21" s="496">
        <v>0</v>
      </c>
      <c r="F21" s="496">
        <v>0</v>
      </c>
      <c r="G21" s="496">
        <v>0</v>
      </c>
      <c r="H21" s="496">
        <v>0</v>
      </c>
      <c r="I21" s="496">
        <v>389</v>
      </c>
      <c r="J21" s="496">
        <v>0</v>
      </c>
      <c r="K21" s="496">
        <v>0</v>
      </c>
      <c r="L21" s="496">
        <v>0</v>
      </c>
      <c r="M21" s="496">
        <v>0</v>
      </c>
      <c r="N21" s="1532">
        <v>0</v>
      </c>
      <c r="O21" s="1536">
        <f t="shared" si="2"/>
        <v>389</v>
      </c>
    </row>
    <row r="22" spans="1:15" s="94" customFormat="1" ht="21" customHeight="1" x14ac:dyDescent="0.3">
      <c r="A22" s="504" t="s">
        <v>56</v>
      </c>
      <c r="B22" s="505" t="s">
        <v>440</v>
      </c>
      <c r="C22" s="506">
        <v>15213</v>
      </c>
      <c r="D22" s="506">
        <v>15213</v>
      </c>
      <c r="E22" s="506">
        <v>15213</v>
      </c>
      <c r="F22" s="506">
        <v>15213</v>
      </c>
      <c r="G22" s="506">
        <v>15213</v>
      </c>
      <c r="H22" s="506">
        <v>15213</v>
      </c>
      <c r="I22" s="506">
        <v>15213</v>
      </c>
      <c r="J22" s="506">
        <v>15213</v>
      </c>
      <c r="K22" s="506">
        <v>15213</v>
      </c>
      <c r="L22" s="506">
        <v>15213</v>
      </c>
      <c r="M22" s="506">
        <v>15213</v>
      </c>
      <c r="N22" s="1540">
        <v>15210</v>
      </c>
      <c r="O22" s="1543">
        <f t="shared" si="2"/>
        <v>182553</v>
      </c>
    </row>
    <row r="23" spans="1:15" s="93" customFormat="1" ht="21" customHeight="1" x14ac:dyDescent="0.3">
      <c r="A23" s="507" t="s">
        <v>59</v>
      </c>
      <c r="B23" s="502" t="s">
        <v>416</v>
      </c>
      <c r="C23" s="503">
        <f t="shared" ref="C23:N23" si="3">SUM(C14:C22)</f>
        <v>513552</v>
      </c>
      <c r="D23" s="503">
        <f t="shared" si="3"/>
        <v>513552</v>
      </c>
      <c r="E23" s="503">
        <f t="shared" si="3"/>
        <v>513552</v>
      </c>
      <c r="F23" s="503">
        <f t="shared" si="3"/>
        <v>513552</v>
      </c>
      <c r="G23" s="503">
        <f t="shared" si="3"/>
        <v>513552</v>
      </c>
      <c r="H23" s="503">
        <f t="shared" si="3"/>
        <v>513552</v>
      </c>
      <c r="I23" s="503">
        <f t="shared" si="3"/>
        <v>513941</v>
      </c>
      <c r="J23" s="503">
        <f t="shared" si="3"/>
        <v>513552</v>
      </c>
      <c r="K23" s="503">
        <f t="shared" si="3"/>
        <v>513552</v>
      </c>
      <c r="L23" s="503">
        <f t="shared" si="3"/>
        <v>513552</v>
      </c>
      <c r="M23" s="503">
        <f t="shared" si="3"/>
        <v>513552</v>
      </c>
      <c r="N23" s="1534">
        <f t="shared" si="3"/>
        <v>513494</v>
      </c>
      <c r="O23" s="1539">
        <f t="shared" si="2"/>
        <v>6162955</v>
      </c>
    </row>
    <row r="24" spans="1:15" ht="21" customHeight="1" x14ac:dyDescent="0.35">
      <c r="A24" s="508" t="s">
        <v>61</v>
      </c>
      <c r="B24" s="509" t="s">
        <v>514</v>
      </c>
      <c r="C24" s="510">
        <f t="shared" ref="C24:O24" si="4">C12-C23</f>
        <v>26</v>
      </c>
      <c r="D24" s="510">
        <f t="shared" si="4"/>
        <v>26</v>
      </c>
      <c r="E24" s="510">
        <f t="shared" si="4"/>
        <v>26</v>
      </c>
      <c r="F24" s="510">
        <f t="shared" si="4"/>
        <v>26</v>
      </c>
      <c r="G24" s="510">
        <f t="shared" si="4"/>
        <v>26</v>
      </c>
      <c r="H24" s="510">
        <f t="shared" si="4"/>
        <v>26</v>
      </c>
      <c r="I24" s="510">
        <f t="shared" si="4"/>
        <v>-363</v>
      </c>
      <c r="J24" s="510">
        <f t="shared" si="4"/>
        <v>43</v>
      </c>
      <c r="K24" s="510">
        <f t="shared" si="4"/>
        <v>26</v>
      </c>
      <c r="L24" s="510">
        <f t="shared" si="4"/>
        <v>26</v>
      </c>
      <c r="M24" s="510">
        <f t="shared" si="4"/>
        <v>26</v>
      </c>
      <c r="N24" s="1541">
        <f t="shared" si="4"/>
        <v>86</v>
      </c>
      <c r="O24" s="1544">
        <f t="shared" si="4"/>
        <v>0</v>
      </c>
    </row>
    <row r="25" spans="1:15" x14ac:dyDescent="0.35">
      <c r="A25" s="95"/>
    </row>
    <row r="26" spans="1:15" x14ac:dyDescent="0.35">
      <c r="B26" s="96"/>
      <c r="C26" s="97"/>
      <c r="D26" s="9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3" orientation="landscape" r:id="rId1"/>
  <headerFooter alignWithMargins="0">
    <oddHeader>&amp;R&amp;"Times New Roman CE,Félkövér dőlt"&amp;8 12. melléklet a 18/2020. (VI.26.)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0"/>
  <sheetViews>
    <sheetView view="pageLayout" workbookViewId="0">
      <selection activeCell="D11" sqref="D11"/>
    </sheetView>
  </sheetViews>
  <sheetFormatPr defaultRowHeight="13" x14ac:dyDescent="0.3"/>
  <cols>
    <col min="1" max="1" width="5.796875" style="117" customWidth="1"/>
    <col min="2" max="2" width="15.296875" style="67" customWidth="1"/>
    <col min="3" max="4" width="9.5" style="67" customWidth="1"/>
    <col min="5" max="5" width="22.19921875" style="67" customWidth="1"/>
    <col min="6" max="7" width="9.296875" style="67"/>
    <col min="8" max="8" width="23.5" style="67" customWidth="1"/>
    <col min="9" max="9" width="23.69921875" style="67" customWidth="1"/>
    <col min="10" max="10" width="9.296875" style="67"/>
    <col min="11" max="11" width="13.5" style="67" customWidth="1"/>
    <col min="12" max="256" width="9.296875" style="67"/>
    <col min="257" max="257" width="5.796875" style="67" customWidth="1"/>
    <col min="258" max="258" width="54.796875" style="67" customWidth="1"/>
    <col min="259" max="260" width="17.69921875" style="67" customWidth="1"/>
    <col min="261" max="512" width="9.296875" style="67"/>
    <col min="513" max="513" width="5.796875" style="67" customWidth="1"/>
    <col min="514" max="514" width="54.796875" style="67" customWidth="1"/>
    <col min="515" max="516" width="17.69921875" style="67" customWidth="1"/>
    <col min="517" max="768" width="9.296875" style="67"/>
    <col min="769" max="769" width="5.796875" style="67" customWidth="1"/>
    <col min="770" max="770" width="54.796875" style="67" customWidth="1"/>
    <col min="771" max="772" width="17.69921875" style="67" customWidth="1"/>
    <col min="773" max="1024" width="9.296875" style="67"/>
    <col min="1025" max="1025" width="5.796875" style="67" customWidth="1"/>
    <col min="1026" max="1026" width="54.796875" style="67" customWidth="1"/>
    <col min="1027" max="1028" width="17.69921875" style="67" customWidth="1"/>
    <col min="1029" max="1280" width="9.296875" style="67"/>
    <col min="1281" max="1281" width="5.796875" style="67" customWidth="1"/>
    <col min="1282" max="1282" width="54.796875" style="67" customWidth="1"/>
    <col min="1283" max="1284" width="17.69921875" style="67" customWidth="1"/>
    <col min="1285" max="1536" width="9.296875" style="67"/>
    <col min="1537" max="1537" width="5.796875" style="67" customWidth="1"/>
    <col min="1538" max="1538" width="54.796875" style="67" customWidth="1"/>
    <col min="1539" max="1540" width="17.69921875" style="67" customWidth="1"/>
    <col min="1541" max="1792" width="9.296875" style="67"/>
    <col min="1793" max="1793" width="5.796875" style="67" customWidth="1"/>
    <col min="1794" max="1794" width="54.796875" style="67" customWidth="1"/>
    <col min="1795" max="1796" width="17.69921875" style="67" customWidth="1"/>
    <col min="1797" max="2048" width="9.296875" style="67"/>
    <col min="2049" max="2049" width="5.796875" style="67" customWidth="1"/>
    <col min="2050" max="2050" width="54.796875" style="67" customWidth="1"/>
    <col min="2051" max="2052" width="17.69921875" style="67" customWidth="1"/>
    <col min="2053" max="2304" width="9.296875" style="67"/>
    <col min="2305" max="2305" width="5.796875" style="67" customWidth="1"/>
    <col min="2306" max="2306" width="54.796875" style="67" customWidth="1"/>
    <col min="2307" max="2308" width="17.69921875" style="67" customWidth="1"/>
    <col min="2309" max="2560" width="9.296875" style="67"/>
    <col min="2561" max="2561" width="5.796875" style="67" customWidth="1"/>
    <col min="2562" max="2562" width="54.796875" style="67" customWidth="1"/>
    <col min="2563" max="2564" width="17.69921875" style="67" customWidth="1"/>
    <col min="2565" max="2816" width="9.296875" style="67"/>
    <col min="2817" max="2817" width="5.796875" style="67" customWidth="1"/>
    <col min="2818" max="2818" width="54.796875" style="67" customWidth="1"/>
    <col min="2819" max="2820" width="17.69921875" style="67" customWidth="1"/>
    <col min="2821" max="3072" width="9.296875" style="67"/>
    <col min="3073" max="3073" width="5.796875" style="67" customWidth="1"/>
    <col min="3074" max="3074" width="54.796875" style="67" customWidth="1"/>
    <col min="3075" max="3076" width="17.69921875" style="67" customWidth="1"/>
    <col min="3077" max="3328" width="9.296875" style="67"/>
    <col min="3329" max="3329" width="5.796875" style="67" customWidth="1"/>
    <col min="3330" max="3330" width="54.796875" style="67" customWidth="1"/>
    <col min="3331" max="3332" width="17.69921875" style="67" customWidth="1"/>
    <col min="3333" max="3584" width="9.296875" style="67"/>
    <col min="3585" max="3585" width="5.796875" style="67" customWidth="1"/>
    <col min="3586" max="3586" width="54.796875" style="67" customWidth="1"/>
    <col min="3587" max="3588" width="17.69921875" style="67" customWidth="1"/>
    <col min="3589" max="3840" width="9.296875" style="67"/>
    <col min="3841" max="3841" width="5.796875" style="67" customWidth="1"/>
    <col min="3842" max="3842" width="54.796875" style="67" customWidth="1"/>
    <col min="3843" max="3844" width="17.69921875" style="67" customWidth="1"/>
    <col min="3845" max="4096" width="9.296875" style="67"/>
    <col min="4097" max="4097" width="5.796875" style="67" customWidth="1"/>
    <col min="4098" max="4098" width="54.796875" style="67" customWidth="1"/>
    <col min="4099" max="4100" width="17.69921875" style="67" customWidth="1"/>
    <col min="4101" max="4352" width="9.296875" style="67"/>
    <col min="4353" max="4353" width="5.796875" style="67" customWidth="1"/>
    <col min="4354" max="4354" width="54.796875" style="67" customWidth="1"/>
    <col min="4355" max="4356" width="17.69921875" style="67" customWidth="1"/>
    <col min="4357" max="4608" width="9.296875" style="67"/>
    <col min="4609" max="4609" width="5.796875" style="67" customWidth="1"/>
    <col min="4610" max="4610" width="54.796875" style="67" customWidth="1"/>
    <col min="4611" max="4612" width="17.69921875" style="67" customWidth="1"/>
    <col min="4613" max="4864" width="9.296875" style="67"/>
    <col min="4865" max="4865" width="5.796875" style="67" customWidth="1"/>
    <col min="4866" max="4866" width="54.796875" style="67" customWidth="1"/>
    <col min="4867" max="4868" width="17.69921875" style="67" customWidth="1"/>
    <col min="4869" max="5120" width="9.296875" style="67"/>
    <col min="5121" max="5121" width="5.796875" style="67" customWidth="1"/>
    <col min="5122" max="5122" width="54.796875" style="67" customWidth="1"/>
    <col min="5123" max="5124" width="17.69921875" style="67" customWidth="1"/>
    <col min="5125" max="5376" width="9.296875" style="67"/>
    <col min="5377" max="5377" width="5.796875" style="67" customWidth="1"/>
    <col min="5378" max="5378" width="54.796875" style="67" customWidth="1"/>
    <col min="5379" max="5380" width="17.69921875" style="67" customWidth="1"/>
    <col min="5381" max="5632" width="9.296875" style="67"/>
    <col min="5633" max="5633" width="5.796875" style="67" customWidth="1"/>
    <col min="5634" max="5634" width="54.796875" style="67" customWidth="1"/>
    <col min="5635" max="5636" width="17.69921875" style="67" customWidth="1"/>
    <col min="5637" max="5888" width="9.296875" style="67"/>
    <col min="5889" max="5889" width="5.796875" style="67" customWidth="1"/>
    <col min="5890" max="5890" width="54.796875" style="67" customWidth="1"/>
    <col min="5891" max="5892" width="17.69921875" style="67" customWidth="1"/>
    <col min="5893" max="6144" width="9.296875" style="67"/>
    <col min="6145" max="6145" width="5.796875" style="67" customWidth="1"/>
    <col min="6146" max="6146" width="54.796875" style="67" customWidth="1"/>
    <col min="6147" max="6148" width="17.69921875" style="67" customWidth="1"/>
    <col min="6149" max="6400" width="9.296875" style="67"/>
    <col min="6401" max="6401" width="5.796875" style="67" customWidth="1"/>
    <col min="6402" max="6402" width="54.796875" style="67" customWidth="1"/>
    <col min="6403" max="6404" width="17.69921875" style="67" customWidth="1"/>
    <col min="6405" max="6656" width="9.296875" style="67"/>
    <col min="6657" max="6657" width="5.796875" style="67" customWidth="1"/>
    <col min="6658" max="6658" width="54.796875" style="67" customWidth="1"/>
    <col min="6659" max="6660" width="17.69921875" style="67" customWidth="1"/>
    <col min="6661" max="6912" width="9.296875" style="67"/>
    <col min="6913" max="6913" width="5.796875" style="67" customWidth="1"/>
    <col min="6914" max="6914" width="54.796875" style="67" customWidth="1"/>
    <col min="6915" max="6916" width="17.69921875" style="67" customWidth="1"/>
    <col min="6917" max="7168" width="9.296875" style="67"/>
    <col min="7169" max="7169" width="5.796875" style="67" customWidth="1"/>
    <col min="7170" max="7170" width="54.796875" style="67" customWidth="1"/>
    <col min="7171" max="7172" width="17.69921875" style="67" customWidth="1"/>
    <col min="7173" max="7424" width="9.296875" style="67"/>
    <col min="7425" max="7425" width="5.796875" style="67" customWidth="1"/>
    <col min="7426" max="7426" width="54.796875" style="67" customWidth="1"/>
    <col min="7427" max="7428" width="17.69921875" style="67" customWidth="1"/>
    <col min="7429" max="7680" width="9.296875" style="67"/>
    <col min="7681" max="7681" width="5.796875" style="67" customWidth="1"/>
    <col min="7682" max="7682" width="54.796875" style="67" customWidth="1"/>
    <col min="7683" max="7684" width="17.69921875" style="67" customWidth="1"/>
    <col min="7685" max="7936" width="9.296875" style="67"/>
    <col min="7937" max="7937" width="5.796875" style="67" customWidth="1"/>
    <col min="7938" max="7938" width="54.796875" style="67" customWidth="1"/>
    <col min="7939" max="7940" width="17.69921875" style="67" customWidth="1"/>
    <col min="7941" max="8192" width="9.296875" style="67"/>
    <col min="8193" max="8193" width="5.796875" style="67" customWidth="1"/>
    <col min="8194" max="8194" width="54.796875" style="67" customWidth="1"/>
    <col min="8195" max="8196" width="17.69921875" style="67" customWidth="1"/>
    <col min="8197" max="8448" width="9.296875" style="67"/>
    <col min="8449" max="8449" width="5.796875" style="67" customWidth="1"/>
    <col min="8450" max="8450" width="54.796875" style="67" customWidth="1"/>
    <col min="8451" max="8452" width="17.69921875" style="67" customWidth="1"/>
    <col min="8453" max="8704" width="9.296875" style="67"/>
    <col min="8705" max="8705" width="5.796875" style="67" customWidth="1"/>
    <col min="8706" max="8706" width="54.796875" style="67" customWidth="1"/>
    <col min="8707" max="8708" width="17.69921875" style="67" customWidth="1"/>
    <col min="8709" max="8960" width="9.296875" style="67"/>
    <col min="8961" max="8961" width="5.796875" style="67" customWidth="1"/>
    <col min="8962" max="8962" width="54.796875" style="67" customWidth="1"/>
    <col min="8963" max="8964" width="17.69921875" style="67" customWidth="1"/>
    <col min="8965" max="9216" width="9.296875" style="67"/>
    <col min="9217" max="9217" width="5.796875" style="67" customWidth="1"/>
    <col min="9218" max="9218" width="54.796875" style="67" customWidth="1"/>
    <col min="9219" max="9220" width="17.69921875" style="67" customWidth="1"/>
    <col min="9221" max="9472" width="9.296875" style="67"/>
    <col min="9473" max="9473" width="5.796875" style="67" customWidth="1"/>
    <col min="9474" max="9474" width="54.796875" style="67" customWidth="1"/>
    <col min="9475" max="9476" width="17.69921875" style="67" customWidth="1"/>
    <col min="9477" max="9728" width="9.296875" style="67"/>
    <col min="9729" max="9729" width="5.796875" style="67" customWidth="1"/>
    <col min="9730" max="9730" width="54.796875" style="67" customWidth="1"/>
    <col min="9731" max="9732" width="17.69921875" style="67" customWidth="1"/>
    <col min="9733" max="9984" width="9.296875" style="67"/>
    <col min="9985" max="9985" width="5.796875" style="67" customWidth="1"/>
    <col min="9986" max="9986" width="54.796875" style="67" customWidth="1"/>
    <col min="9987" max="9988" width="17.69921875" style="67" customWidth="1"/>
    <col min="9989" max="10240" width="9.296875" style="67"/>
    <col min="10241" max="10241" width="5.796875" style="67" customWidth="1"/>
    <col min="10242" max="10242" width="54.796875" style="67" customWidth="1"/>
    <col min="10243" max="10244" width="17.69921875" style="67" customWidth="1"/>
    <col min="10245" max="10496" width="9.296875" style="67"/>
    <col min="10497" max="10497" width="5.796875" style="67" customWidth="1"/>
    <col min="10498" max="10498" width="54.796875" style="67" customWidth="1"/>
    <col min="10499" max="10500" width="17.69921875" style="67" customWidth="1"/>
    <col min="10501" max="10752" width="9.296875" style="67"/>
    <col min="10753" max="10753" width="5.796875" style="67" customWidth="1"/>
    <col min="10754" max="10754" width="54.796875" style="67" customWidth="1"/>
    <col min="10755" max="10756" width="17.69921875" style="67" customWidth="1"/>
    <col min="10757" max="11008" width="9.296875" style="67"/>
    <col min="11009" max="11009" width="5.796875" style="67" customWidth="1"/>
    <col min="11010" max="11010" width="54.796875" style="67" customWidth="1"/>
    <col min="11011" max="11012" width="17.69921875" style="67" customWidth="1"/>
    <col min="11013" max="11264" width="9.296875" style="67"/>
    <col min="11265" max="11265" width="5.796875" style="67" customWidth="1"/>
    <col min="11266" max="11266" width="54.796875" style="67" customWidth="1"/>
    <col min="11267" max="11268" width="17.69921875" style="67" customWidth="1"/>
    <col min="11269" max="11520" width="9.296875" style="67"/>
    <col min="11521" max="11521" width="5.796875" style="67" customWidth="1"/>
    <col min="11522" max="11522" width="54.796875" style="67" customWidth="1"/>
    <col min="11523" max="11524" width="17.69921875" style="67" customWidth="1"/>
    <col min="11525" max="11776" width="9.296875" style="67"/>
    <col min="11777" max="11777" width="5.796875" style="67" customWidth="1"/>
    <col min="11778" max="11778" width="54.796875" style="67" customWidth="1"/>
    <col min="11779" max="11780" width="17.69921875" style="67" customWidth="1"/>
    <col min="11781" max="12032" width="9.296875" style="67"/>
    <col min="12033" max="12033" width="5.796875" style="67" customWidth="1"/>
    <col min="12034" max="12034" width="54.796875" style="67" customWidth="1"/>
    <col min="12035" max="12036" width="17.69921875" style="67" customWidth="1"/>
    <col min="12037" max="12288" width="9.296875" style="67"/>
    <col min="12289" max="12289" width="5.796875" style="67" customWidth="1"/>
    <col min="12290" max="12290" width="54.796875" style="67" customWidth="1"/>
    <col min="12291" max="12292" width="17.69921875" style="67" customWidth="1"/>
    <col min="12293" max="12544" width="9.296875" style="67"/>
    <col min="12545" max="12545" width="5.796875" style="67" customWidth="1"/>
    <col min="12546" max="12546" width="54.796875" style="67" customWidth="1"/>
    <col min="12547" max="12548" width="17.69921875" style="67" customWidth="1"/>
    <col min="12549" max="12800" width="9.296875" style="67"/>
    <col min="12801" max="12801" width="5.796875" style="67" customWidth="1"/>
    <col min="12802" max="12802" width="54.796875" style="67" customWidth="1"/>
    <col min="12803" max="12804" width="17.69921875" style="67" customWidth="1"/>
    <col min="12805" max="13056" width="9.296875" style="67"/>
    <col min="13057" max="13057" width="5.796875" style="67" customWidth="1"/>
    <col min="13058" max="13058" width="54.796875" style="67" customWidth="1"/>
    <col min="13059" max="13060" width="17.69921875" style="67" customWidth="1"/>
    <col min="13061" max="13312" width="9.296875" style="67"/>
    <col min="13313" max="13313" width="5.796875" style="67" customWidth="1"/>
    <col min="13314" max="13314" width="54.796875" style="67" customWidth="1"/>
    <col min="13315" max="13316" width="17.69921875" style="67" customWidth="1"/>
    <col min="13317" max="13568" width="9.296875" style="67"/>
    <col min="13569" max="13569" width="5.796875" style="67" customWidth="1"/>
    <col min="13570" max="13570" width="54.796875" style="67" customWidth="1"/>
    <col min="13571" max="13572" width="17.69921875" style="67" customWidth="1"/>
    <col min="13573" max="13824" width="9.296875" style="67"/>
    <col min="13825" max="13825" width="5.796875" style="67" customWidth="1"/>
    <col min="13826" max="13826" width="54.796875" style="67" customWidth="1"/>
    <col min="13827" max="13828" width="17.69921875" style="67" customWidth="1"/>
    <col min="13829" max="14080" width="9.296875" style="67"/>
    <col min="14081" max="14081" width="5.796875" style="67" customWidth="1"/>
    <col min="14082" max="14082" width="54.796875" style="67" customWidth="1"/>
    <col min="14083" max="14084" width="17.69921875" style="67" customWidth="1"/>
    <col min="14085" max="14336" width="9.296875" style="67"/>
    <col min="14337" max="14337" width="5.796875" style="67" customWidth="1"/>
    <col min="14338" max="14338" width="54.796875" style="67" customWidth="1"/>
    <col min="14339" max="14340" width="17.69921875" style="67" customWidth="1"/>
    <col min="14341" max="14592" width="9.296875" style="67"/>
    <col min="14593" max="14593" width="5.796875" style="67" customWidth="1"/>
    <col min="14594" max="14594" width="54.796875" style="67" customWidth="1"/>
    <col min="14595" max="14596" width="17.69921875" style="67" customWidth="1"/>
    <col min="14597" max="14848" width="9.296875" style="67"/>
    <col min="14849" max="14849" width="5.796875" style="67" customWidth="1"/>
    <col min="14850" max="14850" width="54.796875" style="67" customWidth="1"/>
    <col min="14851" max="14852" width="17.69921875" style="67" customWidth="1"/>
    <col min="14853" max="15104" width="9.296875" style="67"/>
    <col min="15105" max="15105" width="5.796875" style="67" customWidth="1"/>
    <col min="15106" max="15106" width="54.796875" style="67" customWidth="1"/>
    <col min="15107" max="15108" width="17.69921875" style="67" customWidth="1"/>
    <col min="15109" max="15360" width="9.296875" style="67"/>
    <col min="15361" max="15361" width="5.796875" style="67" customWidth="1"/>
    <col min="15362" max="15362" width="54.796875" style="67" customWidth="1"/>
    <col min="15363" max="15364" width="17.69921875" style="67" customWidth="1"/>
    <col min="15365" max="15616" width="9.296875" style="67"/>
    <col min="15617" max="15617" width="5.796875" style="67" customWidth="1"/>
    <col min="15618" max="15618" width="54.796875" style="67" customWidth="1"/>
    <col min="15619" max="15620" width="17.69921875" style="67" customWidth="1"/>
    <col min="15621" max="15872" width="9.296875" style="67"/>
    <col min="15873" max="15873" width="5.796875" style="67" customWidth="1"/>
    <col min="15874" max="15874" width="54.796875" style="67" customWidth="1"/>
    <col min="15875" max="15876" width="17.69921875" style="67" customWidth="1"/>
    <col min="15877" max="16128" width="9.296875" style="67"/>
    <col min="16129" max="16129" width="5.796875" style="67" customWidth="1"/>
    <col min="16130" max="16130" width="54.796875" style="67" customWidth="1"/>
    <col min="16131" max="16132" width="17.69921875" style="67" customWidth="1"/>
    <col min="16133" max="16384" width="9.296875" style="67"/>
  </cols>
  <sheetData>
    <row r="1" spans="1:11" ht="44.25" customHeight="1" x14ac:dyDescent="0.3">
      <c r="A1" s="1867" t="s">
        <v>1264</v>
      </c>
      <c r="B1" s="1867"/>
      <c r="C1" s="1867"/>
      <c r="D1" s="1867"/>
      <c r="E1" s="1867"/>
      <c r="F1" s="1867"/>
      <c r="G1" s="1867"/>
      <c r="H1" s="1867"/>
      <c r="I1" s="1867"/>
      <c r="J1" s="1867"/>
      <c r="K1" s="1867"/>
    </row>
    <row r="2" spans="1:11" x14ac:dyDescent="0.3">
      <c r="A2" s="155"/>
      <c r="B2" s="155"/>
      <c r="C2" s="155"/>
      <c r="D2" s="155"/>
      <c r="E2" s="155"/>
      <c r="F2" s="155"/>
      <c r="G2" s="155"/>
      <c r="H2" s="155"/>
      <c r="I2" s="155"/>
      <c r="J2" s="1868" t="s">
        <v>592</v>
      </c>
      <c r="K2" s="1868"/>
    </row>
    <row r="3" spans="1:11" ht="27" customHeight="1" x14ac:dyDescent="0.3">
      <c r="A3" s="1869" t="s">
        <v>394</v>
      </c>
      <c r="B3" s="1871" t="s">
        <v>593</v>
      </c>
      <c r="C3" s="1871"/>
      <c r="D3" s="1871"/>
      <c r="E3" s="1871" t="s">
        <v>594</v>
      </c>
      <c r="F3" s="1871"/>
      <c r="G3" s="1871"/>
      <c r="H3" s="1871" t="s">
        <v>595</v>
      </c>
      <c r="I3" s="1871"/>
      <c r="J3" s="1871"/>
      <c r="K3" s="1872" t="s">
        <v>395</v>
      </c>
    </row>
    <row r="4" spans="1:11" ht="26" x14ac:dyDescent="0.3">
      <c r="A4" s="1870"/>
      <c r="B4" s="511" t="s">
        <v>596</v>
      </c>
      <c r="C4" s="511" t="s">
        <v>597</v>
      </c>
      <c r="D4" s="511" t="s">
        <v>598</v>
      </c>
      <c r="E4" s="511" t="s">
        <v>596</v>
      </c>
      <c r="F4" s="511" t="s">
        <v>597</v>
      </c>
      <c r="G4" s="511" t="s">
        <v>598</v>
      </c>
      <c r="H4" s="511" t="s">
        <v>596</v>
      </c>
      <c r="I4" s="511" t="s">
        <v>597</v>
      </c>
      <c r="J4" s="511" t="s">
        <v>598</v>
      </c>
      <c r="K4" s="1873"/>
    </row>
    <row r="5" spans="1:11" ht="33.75" customHeight="1" x14ac:dyDescent="0.3">
      <c r="A5" s="512" t="s">
        <v>9</v>
      </c>
      <c r="B5" s="513" t="s">
        <v>599</v>
      </c>
      <c r="C5" s="513"/>
      <c r="D5" s="513"/>
      <c r="E5" s="514" t="s">
        <v>600</v>
      </c>
      <c r="F5" s="515" t="s">
        <v>601</v>
      </c>
      <c r="G5" s="516">
        <v>9793</v>
      </c>
      <c r="H5" s="514" t="s">
        <v>602</v>
      </c>
      <c r="I5" s="517" t="s">
        <v>603</v>
      </c>
      <c r="J5" s="516">
        <v>2226</v>
      </c>
      <c r="K5" s="518">
        <f>SUM(J5,G5)</f>
        <v>12019</v>
      </c>
    </row>
    <row r="6" spans="1:11" ht="33.75" customHeight="1" x14ac:dyDescent="0.3">
      <c r="A6" s="1861" t="s">
        <v>12</v>
      </c>
      <c r="B6" s="1863" t="s">
        <v>604</v>
      </c>
      <c r="C6" s="1865"/>
      <c r="D6" s="1865"/>
      <c r="E6" s="519" t="s">
        <v>1219</v>
      </c>
      <c r="F6" s="520">
        <v>50</v>
      </c>
      <c r="G6" s="521">
        <v>1647</v>
      </c>
      <c r="H6" s="522"/>
      <c r="I6" s="522"/>
      <c r="J6" s="523"/>
      <c r="K6" s="524">
        <f>SUM(G6:J6)</f>
        <v>1647</v>
      </c>
    </row>
    <row r="7" spans="1:11" ht="33.75" customHeight="1" x14ac:dyDescent="0.3">
      <c r="A7" s="1862"/>
      <c r="B7" s="1864"/>
      <c r="C7" s="1866"/>
      <c r="D7" s="1866"/>
      <c r="E7" s="519" t="s">
        <v>1220</v>
      </c>
      <c r="F7" s="520">
        <v>50</v>
      </c>
      <c r="G7" s="521">
        <v>8176</v>
      </c>
      <c r="H7" s="522"/>
      <c r="I7" s="522"/>
      <c r="J7" s="523"/>
      <c r="K7" s="524">
        <f t="shared" ref="K7:K8" si="0">SUM(G7:J7)</f>
        <v>8176</v>
      </c>
    </row>
    <row r="8" spans="1:11" ht="33.75" customHeight="1" x14ac:dyDescent="0.3">
      <c r="A8" s="1862"/>
      <c r="B8" s="1864"/>
      <c r="C8" s="1866"/>
      <c r="D8" s="1866"/>
      <c r="E8" s="519" t="s">
        <v>1221</v>
      </c>
      <c r="F8" s="520">
        <v>50</v>
      </c>
      <c r="G8" s="521">
        <v>679</v>
      </c>
      <c r="H8" s="522"/>
      <c r="I8" s="522"/>
      <c r="J8" s="523"/>
      <c r="K8" s="524">
        <f t="shared" si="0"/>
        <v>679</v>
      </c>
    </row>
    <row r="9" spans="1:11" ht="36.75" customHeight="1" x14ac:dyDescent="0.3">
      <c r="A9" s="525" t="s">
        <v>15</v>
      </c>
      <c r="B9" s="526" t="s">
        <v>605</v>
      </c>
      <c r="C9" s="527"/>
      <c r="D9" s="527"/>
      <c r="E9" s="528" t="s">
        <v>1294</v>
      </c>
      <c r="F9" s="529">
        <v>25</v>
      </c>
      <c r="G9" s="530">
        <v>3967</v>
      </c>
      <c r="H9" s="528" t="s">
        <v>606</v>
      </c>
      <c r="I9" s="531" t="s">
        <v>607</v>
      </c>
      <c r="J9" s="530">
        <v>540</v>
      </c>
      <c r="K9" s="532">
        <f>SUM(G9+J9)</f>
        <v>4507</v>
      </c>
    </row>
    <row r="10" spans="1:11" ht="27" customHeight="1" x14ac:dyDescent="0.3">
      <c r="A10" s="533"/>
      <c r="B10" s="534" t="s">
        <v>507</v>
      </c>
      <c r="C10" s="534"/>
      <c r="D10" s="534"/>
      <c r="E10" s="534"/>
      <c r="F10" s="534"/>
      <c r="G10" s="535">
        <f>SUM(G5:G9)</f>
        <v>24262</v>
      </c>
      <c r="H10" s="536"/>
      <c r="I10" s="536"/>
      <c r="J10" s="535">
        <f>SUM(J5:J9)</f>
        <v>2766</v>
      </c>
      <c r="K10" s="537">
        <f>SUM(K5:K9)</f>
        <v>27028</v>
      </c>
    </row>
  </sheetData>
  <mergeCells count="11">
    <mergeCell ref="A6:A8"/>
    <mergeCell ref="B6:B8"/>
    <mergeCell ref="C6:C8"/>
    <mergeCell ref="D6:D8"/>
    <mergeCell ref="A1:K1"/>
    <mergeCell ref="J2:K2"/>
    <mergeCell ref="A3:A4"/>
    <mergeCell ref="B3:D3"/>
    <mergeCell ref="E3:G3"/>
    <mergeCell ref="H3:J3"/>
    <mergeCell ref="K3:K4"/>
  </mergeCells>
  <printOptions horizontalCentered="1"/>
  <pageMargins left="0.59055118110236227" right="0.59055118110236227" top="1.1023622047244095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dőlt"&amp;8 13. melléklet a 18/2020. (VI.26.)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7"/>
  <sheetViews>
    <sheetView view="pageLayout" workbookViewId="0">
      <selection activeCell="F11" sqref="F11"/>
    </sheetView>
  </sheetViews>
  <sheetFormatPr defaultRowHeight="13" x14ac:dyDescent="0.3"/>
  <cols>
    <col min="1" max="1" width="6.19921875" customWidth="1"/>
    <col min="2" max="2" width="21.69921875" customWidth="1"/>
    <col min="3" max="3" width="16.296875" customWidth="1"/>
    <col min="4" max="4" width="17.5" customWidth="1"/>
    <col min="5" max="5" width="18.69921875" customWidth="1"/>
    <col min="6" max="8" width="16.296875" customWidth="1"/>
  </cols>
  <sheetData>
    <row r="1" spans="1:8" ht="41.25" customHeight="1" x14ac:dyDescent="0.3">
      <c r="A1" s="1874" t="s">
        <v>1265</v>
      </c>
      <c r="B1" s="1875"/>
      <c r="C1" s="1875"/>
      <c r="D1" s="1875"/>
      <c r="E1" s="1875"/>
      <c r="F1" s="1875"/>
      <c r="G1" s="1875"/>
      <c r="H1" s="1875"/>
    </row>
    <row r="2" spans="1:8" ht="12.75" customHeight="1" x14ac:dyDescent="0.3">
      <c r="A2" s="124"/>
      <c r="B2" s="125"/>
      <c r="C2" s="125"/>
      <c r="D2" s="125"/>
      <c r="E2" s="125"/>
      <c r="F2" s="125"/>
      <c r="G2" s="125"/>
      <c r="H2" s="126" t="s">
        <v>547</v>
      </c>
    </row>
    <row r="3" spans="1:8" ht="57" customHeight="1" x14ac:dyDescent="0.3">
      <c r="A3" s="164" t="s">
        <v>394</v>
      </c>
      <c r="B3" s="165" t="s">
        <v>548</v>
      </c>
      <c r="C3" s="165" t="s">
        <v>552</v>
      </c>
      <c r="D3" s="165" t="s">
        <v>549</v>
      </c>
      <c r="E3" s="165" t="s">
        <v>550</v>
      </c>
      <c r="F3" s="165" t="s">
        <v>551</v>
      </c>
      <c r="G3" s="165" t="s">
        <v>553</v>
      </c>
      <c r="H3" s="166" t="s">
        <v>395</v>
      </c>
    </row>
    <row r="4" spans="1:8" ht="48" customHeight="1" x14ac:dyDescent="0.3">
      <c r="A4" s="156" t="s">
        <v>9</v>
      </c>
      <c r="B4" s="157" t="s">
        <v>404</v>
      </c>
      <c r="C4" s="167">
        <v>0</v>
      </c>
      <c r="D4" s="167">
        <v>8</v>
      </c>
      <c r="E4" s="167">
        <v>0</v>
      </c>
      <c r="F4" s="167">
        <v>0</v>
      </c>
      <c r="G4" s="167">
        <v>1</v>
      </c>
      <c r="H4" s="169">
        <f>SUM(C4:G4)</f>
        <v>9</v>
      </c>
    </row>
    <row r="5" spans="1:8" ht="48" customHeight="1" x14ac:dyDescent="0.3">
      <c r="A5" s="158" t="s">
        <v>12</v>
      </c>
      <c r="B5" s="159" t="s">
        <v>393</v>
      </c>
      <c r="C5" s="168">
        <v>57</v>
      </c>
      <c r="D5" s="168">
        <v>0</v>
      </c>
      <c r="E5" s="168">
        <v>0</v>
      </c>
      <c r="F5" s="168">
        <v>12</v>
      </c>
      <c r="G5" s="168">
        <v>0</v>
      </c>
      <c r="H5" s="170">
        <f>SUM(C5:G5)</f>
        <v>69</v>
      </c>
    </row>
    <row r="6" spans="1:8" ht="48" customHeight="1" x14ac:dyDescent="0.3">
      <c r="A6" s="160" t="s">
        <v>15</v>
      </c>
      <c r="B6" s="161" t="s">
        <v>374</v>
      </c>
      <c r="C6" s="171">
        <v>0</v>
      </c>
      <c r="D6" s="172">
        <v>9</v>
      </c>
      <c r="E6" s="172">
        <v>0</v>
      </c>
      <c r="F6" s="172">
        <v>30</v>
      </c>
      <c r="G6" s="172">
        <v>96</v>
      </c>
      <c r="H6" s="169">
        <f>SUM(C6:G6)</f>
        <v>135</v>
      </c>
    </row>
    <row r="7" spans="1:8" ht="48" customHeight="1" x14ac:dyDescent="0.3">
      <c r="A7" s="162"/>
      <c r="B7" s="163" t="s">
        <v>395</v>
      </c>
      <c r="C7" s="173">
        <f>SUM(C4:C6)</f>
        <v>57</v>
      </c>
      <c r="D7" s="173">
        <f t="shared" ref="D7:G7" si="0">SUM(D4:D6)</f>
        <v>17</v>
      </c>
      <c r="E7" s="173">
        <f t="shared" si="0"/>
        <v>0</v>
      </c>
      <c r="F7" s="173">
        <f t="shared" si="0"/>
        <v>42</v>
      </c>
      <c r="G7" s="173">
        <f t="shared" si="0"/>
        <v>97</v>
      </c>
      <c r="H7" s="174">
        <f>SUM(H4:H6)</f>
        <v>213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4" orientation="portrait" r:id="rId1"/>
  <headerFooter>
    <oddHeader>&amp;R&amp;"Times New Roman CE,Félkövér dőlt"&amp;11 14. melléklet a 18/2020. (VI.26.)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21"/>
  <sheetViews>
    <sheetView view="pageLayout" workbookViewId="0">
      <selection sqref="A1:D1"/>
    </sheetView>
  </sheetViews>
  <sheetFormatPr defaultColWidth="9.296875" defaultRowHeight="14" x14ac:dyDescent="0.3"/>
  <cols>
    <col min="1" max="1" width="11.5" style="106" customWidth="1"/>
    <col min="2" max="2" width="59.5" style="105" customWidth="1"/>
    <col min="3" max="3" width="19.69921875" style="116" customWidth="1"/>
    <col min="4" max="6" width="17.796875" style="105" customWidth="1"/>
    <col min="7" max="8" width="19" style="105" customWidth="1"/>
    <col min="9" max="16384" width="9.296875" style="105"/>
  </cols>
  <sheetData>
    <row r="1" spans="1:5" ht="42" customHeight="1" x14ac:dyDescent="0.3">
      <c r="A1" s="1876" t="s">
        <v>1266</v>
      </c>
      <c r="B1" s="1876"/>
      <c r="C1" s="1876"/>
      <c r="D1" s="1876"/>
    </row>
    <row r="2" spans="1:5" ht="15" customHeight="1" x14ac:dyDescent="0.3">
      <c r="A2" s="109"/>
      <c r="B2" s="110"/>
      <c r="C2" s="107"/>
      <c r="D2" s="110"/>
    </row>
    <row r="3" spans="1:5" s="108" customFormat="1" ht="25.5" customHeight="1" x14ac:dyDescent="0.3">
      <c r="A3" s="1877" t="s">
        <v>520</v>
      </c>
      <c r="B3" s="1877"/>
      <c r="C3" s="1877"/>
      <c r="D3" s="1877"/>
    </row>
    <row r="4" spans="1:5" x14ac:dyDescent="0.3">
      <c r="A4" s="1878" t="s">
        <v>1</v>
      </c>
      <c r="B4" s="1878"/>
      <c r="C4" s="1878"/>
      <c r="D4" s="1878"/>
    </row>
    <row r="5" spans="1:5" s="111" customFormat="1" ht="27.75" customHeight="1" x14ac:dyDescent="0.3">
      <c r="A5" s="538" t="s">
        <v>522</v>
      </c>
      <c r="B5" s="539" t="s">
        <v>523</v>
      </c>
      <c r="C5" s="540" t="s">
        <v>528</v>
      </c>
      <c r="D5" s="1061" t="s">
        <v>695</v>
      </c>
    </row>
    <row r="6" spans="1:5" ht="34.5" customHeight="1" x14ac:dyDescent="0.3">
      <c r="A6" s="541" t="s">
        <v>9</v>
      </c>
      <c r="B6" s="542" t="s">
        <v>524</v>
      </c>
      <c r="C6" s="543">
        <v>10000000</v>
      </c>
      <c r="D6" s="1062">
        <v>0</v>
      </c>
    </row>
    <row r="7" spans="1:5" ht="25.5" customHeight="1" x14ac:dyDescent="0.3">
      <c r="A7" s="544" t="s">
        <v>12</v>
      </c>
      <c r="B7" s="545" t="s">
        <v>525</v>
      </c>
      <c r="C7" s="551">
        <v>3833567</v>
      </c>
      <c r="D7" s="1063">
        <v>2135273</v>
      </c>
    </row>
    <row r="8" spans="1:5" s="112" customFormat="1" ht="25.5" customHeight="1" x14ac:dyDescent="0.3">
      <c r="A8" s="538" t="s">
        <v>15</v>
      </c>
      <c r="B8" s="546" t="s">
        <v>395</v>
      </c>
      <c r="C8" s="547">
        <f>SUM(C6:C7)</f>
        <v>13833567</v>
      </c>
      <c r="D8" s="547">
        <f>SUM(D6:D7)</f>
        <v>2135273</v>
      </c>
    </row>
    <row r="10" spans="1:5" s="108" customFormat="1" ht="25.5" customHeight="1" x14ac:dyDescent="0.3">
      <c r="A10" s="1877" t="s">
        <v>526</v>
      </c>
      <c r="B10" s="1877"/>
      <c r="C10" s="1877"/>
      <c r="D10" s="1877"/>
    </row>
    <row r="11" spans="1:5" x14ac:dyDescent="0.3">
      <c r="A11" s="109"/>
      <c r="B11" s="110"/>
      <c r="C11" s="113"/>
    </row>
    <row r="12" spans="1:5" s="111" customFormat="1" ht="27.75" customHeight="1" x14ac:dyDescent="0.3">
      <c r="A12" s="538" t="s">
        <v>522</v>
      </c>
      <c r="B12" s="539" t="s">
        <v>523</v>
      </c>
      <c r="C12" s="540" t="s">
        <v>528</v>
      </c>
      <c r="D12" s="1061" t="s">
        <v>695</v>
      </c>
    </row>
    <row r="13" spans="1:5" ht="50.25" customHeight="1" x14ac:dyDescent="0.3">
      <c r="A13" s="548" t="s">
        <v>9</v>
      </c>
      <c r="B13" s="549" t="s">
        <v>1290</v>
      </c>
      <c r="C13" s="543">
        <v>21068400</v>
      </c>
      <c r="D13" s="1546"/>
      <c r="E13" s="114"/>
    </row>
    <row r="14" spans="1:5" ht="50.25" customHeight="1" x14ac:dyDescent="0.3">
      <c r="A14" s="1064" t="s">
        <v>12</v>
      </c>
      <c r="B14" s="550" t="s">
        <v>932</v>
      </c>
      <c r="C14" s="551">
        <v>1406155</v>
      </c>
      <c r="D14" s="1547">
        <v>0</v>
      </c>
      <c r="E14" s="114"/>
    </row>
    <row r="15" spans="1:5" ht="50.25" customHeight="1" x14ac:dyDescent="0.3">
      <c r="A15" s="1064" t="s">
        <v>15</v>
      </c>
      <c r="B15" s="1065" t="s">
        <v>933</v>
      </c>
      <c r="C15" s="1066">
        <v>11000000</v>
      </c>
      <c r="D15" s="1547">
        <v>0</v>
      </c>
      <c r="E15" s="114"/>
    </row>
    <row r="16" spans="1:5" ht="25.5" customHeight="1" x14ac:dyDescent="0.3">
      <c r="A16" s="1064" t="s">
        <v>18</v>
      </c>
      <c r="B16" s="1065" t="s">
        <v>1291</v>
      </c>
      <c r="C16" s="1066">
        <v>30000000</v>
      </c>
      <c r="D16" s="1547">
        <v>0</v>
      </c>
      <c r="E16" s="114"/>
    </row>
    <row r="17" spans="1:5" ht="25.5" customHeight="1" x14ac:dyDescent="0.3">
      <c r="A17" s="1064" t="s">
        <v>21</v>
      </c>
      <c r="B17" s="1065" t="s">
        <v>1292</v>
      </c>
      <c r="C17" s="1066">
        <v>1000000</v>
      </c>
      <c r="D17" s="1547"/>
      <c r="E17" s="114"/>
    </row>
    <row r="18" spans="1:5" x14ac:dyDescent="0.3">
      <c r="A18" s="1064" t="s">
        <v>24</v>
      </c>
      <c r="B18" s="1067" t="s">
        <v>1293</v>
      </c>
      <c r="C18" s="1068">
        <v>421125</v>
      </c>
      <c r="D18" s="1548">
        <v>0</v>
      </c>
      <c r="E18" s="114"/>
    </row>
    <row r="19" spans="1:5" x14ac:dyDescent="0.3">
      <c r="A19" s="538" t="s">
        <v>27</v>
      </c>
      <c r="B19" s="552" t="s">
        <v>395</v>
      </c>
      <c r="C19" s="553">
        <f>SUM(C13:C18)</f>
        <v>64895680</v>
      </c>
      <c r="D19" s="1549">
        <f>SUM(D13:D18)</f>
        <v>0</v>
      </c>
    </row>
    <row r="20" spans="1:5" x14ac:dyDescent="0.3">
      <c r="A20" s="1545" t="s">
        <v>30</v>
      </c>
      <c r="B20" s="554" t="s">
        <v>527</v>
      </c>
      <c r="C20" s="555">
        <f>SUM(C8+C19)</f>
        <v>78729247</v>
      </c>
      <c r="D20" s="555">
        <f>SUM(D8+D19)</f>
        <v>2135273</v>
      </c>
    </row>
    <row r="21" spans="1:5" ht="17.5" x14ac:dyDescent="0.35">
      <c r="A21" s="556"/>
      <c r="B21" s="115"/>
      <c r="C21" s="115"/>
      <c r="D21" s="115"/>
    </row>
  </sheetData>
  <mergeCells count="4">
    <mergeCell ref="A1:D1"/>
    <mergeCell ref="A3:D3"/>
    <mergeCell ref="A10:D10"/>
    <mergeCell ref="A4:D4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dőlt"&amp;8 15.  melléklet a 182020.(VI.26.)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42"/>
  <sheetViews>
    <sheetView view="pageLayout" workbookViewId="0">
      <selection activeCell="B36" sqref="B36"/>
    </sheetView>
  </sheetViews>
  <sheetFormatPr defaultRowHeight="15.5" x14ac:dyDescent="0.35"/>
  <cols>
    <col min="1" max="1" width="7" style="7" customWidth="1"/>
    <col min="2" max="2" width="58.69921875" style="7" customWidth="1"/>
    <col min="3" max="3" width="15.19921875" style="8" customWidth="1"/>
    <col min="4" max="6" width="15.19921875" style="7" customWidth="1"/>
    <col min="7" max="7" width="9" style="1" customWidth="1"/>
    <col min="8" max="8" width="13.296875" style="1" bestFit="1" customWidth="1"/>
    <col min="9" max="9" width="9.296875" style="1"/>
    <col min="10" max="10" width="16.69921875" style="1" bestFit="1" customWidth="1"/>
    <col min="11" max="256" width="9.296875" style="1"/>
    <col min="257" max="257" width="7" style="1" customWidth="1"/>
    <col min="258" max="258" width="55.5" style="1" customWidth="1"/>
    <col min="259" max="262" width="12.69921875" style="1" customWidth="1"/>
    <col min="263" max="263" width="9" style="1" customWidth="1"/>
    <col min="264" max="512" width="9.296875" style="1"/>
    <col min="513" max="513" width="7" style="1" customWidth="1"/>
    <col min="514" max="514" width="55.5" style="1" customWidth="1"/>
    <col min="515" max="518" width="12.69921875" style="1" customWidth="1"/>
    <col min="519" max="519" width="9" style="1" customWidth="1"/>
    <col min="520" max="768" width="9.296875" style="1"/>
    <col min="769" max="769" width="7" style="1" customWidth="1"/>
    <col min="770" max="770" width="55.5" style="1" customWidth="1"/>
    <col min="771" max="774" width="12.69921875" style="1" customWidth="1"/>
    <col min="775" max="775" width="9" style="1" customWidth="1"/>
    <col min="776" max="1024" width="9.296875" style="1"/>
    <col min="1025" max="1025" width="7" style="1" customWidth="1"/>
    <col min="1026" max="1026" width="55.5" style="1" customWidth="1"/>
    <col min="1027" max="1030" width="12.69921875" style="1" customWidth="1"/>
    <col min="1031" max="1031" width="9" style="1" customWidth="1"/>
    <col min="1032" max="1280" width="9.296875" style="1"/>
    <col min="1281" max="1281" width="7" style="1" customWidth="1"/>
    <col min="1282" max="1282" width="55.5" style="1" customWidth="1"/>
    <col min="1283" max="1286" width="12.69921875" style="1" customWidth="1"/>
    <col min="1287" max="1287" width="9" style="1" customWidth="1"/>
    <col min="1288" max="1536" width="9.296875" style="1"/>
    <col min="1537" max="1537" width="7" style="1" customWidth="1"/>
    <col min="1538" max="1538" width="55.5" style="1" customWidth="1"/>
    <col min="1539" max="1542" width="12.69921875" style="1" customWidth="1"/>
    <col min="1543" max="1543" width="9" style="1" customWidth="1"/>
    <col min="1544" max="1792" width="9.296875" style="1"/>
    <col min="1793" max="1793" width="7" style="1" customWidth="1"/>
    <col min="1794" max="1794" width="55.5" style="1" customWidth="1"/>
    <col min="1795" max="1798" width="12.69921875" style="1" customWidth="1"/>
    <col min="1799" max="1799" width="9" style="1" customWidth="1"/>
    <col min="1800" max="2048" width="9.296875" style="1"/>
    <col min="2049" max="2049" width="7" style="1" customWidth="1"/>
    <col min="2050" max="2050" width="55.5" style="1" customWidth="1"/>
    <col min="2051" max="2054" width="12.69921875" style="1" customWidth="1"/>
    <col min="2055" max="2055" width="9" style="1" customWidth="1"/>
    <col min="2056" max="2304" width="9.296875" style="1"/>
    <col min="2305" max="2305" width="7" style="1" customWidth="1"/>
    <col min="2306" max="2306" width="55.5" style="1" customWidth="1"/>
    <col min="2307" max="2310" width="12.69921875" style="1" customWidth="1"/>
    <col min="2311" max="2311" width="9" style="1" customWidth="1"/>
    <col min="2312" max="2560" width="9.296875" style="1"/>
    <col min="2561" max="2561" width="7" style="1" customWidth="1"/>
    <col min="2562" max="2562" width="55.5" style="1" customWidth="1"/>
    <col min="2563" max="2566" width="12.69921875" style="1" customWidth="1"/>
    <col min="2567" max="2567" width="9" style="1" customWidth="1"/>
    <col min="2568" max="2816" width="9.296875" style="1"/>
    <col min="2817" max="2817" width="7" style="1" customWidth="1"/>
    <col min="2818" max="2818" width="55.5" style="1" customWidth="1"/>
    <col min="2819" max="2822" width="12.69921875" style="1" customWidth="1"/>
    <col min="2823" max="2823" width="9" style="1" customWidth="1"/>
    <col min="2824" max="3072" width="9.296875" style="1"/>
    <col min="3073" max="3073" width="7" style="1" customWidth="1"/>
    <col min="3074" max="3074" width="55.5" style="1" customWidth="1"/>
    <col min="3075" max="3078" width="12.69921875" style="1" customWidth="1"/>
    <col min="3079" max="3079" width="9" style="1" customWidth="1"/>
    <col min="3080" max="3328" width="9.296875" style="1"/>
    <col min="3329" max="3329" width="7" style="1" customWidth="1"/>
    <col min="3330" max="3330" width="55.5" style="1" customWidth="1"/>
    <col min="3331" max="3334" width="12.69921875" style="1" customWidth="1"/>
    <col min="3335" max="3335" width="9" style="1" customWidth="1"/>
    <col min="3336" max="3584" width="9.296875" style="1"/>
    <col min="3585" max="3585" width="7" style="1" customWidth="1"/>
    <col min="3586" max="3586" width="55.5" style="1" customWidth="1"/>
    <col min="3587" max="3590" width="12.69921875" style="1" customWidth="1"/>
    <col min="3591" max="3591" width="9" style="1" customWidth="1"/>
    <col min="3592" max="3840" width="9.296875" style="1"/>
    <col min="3841" max="3841" width="7" style="1" customWidth="1"/>
    <col min="3842" max="3842" width="55.5" style="1" customWidth="1"/>
    <col min="3843" max="3846" width="12.69921875" style="1" customWidth="1"/>
    <col min="3847" max="3847" width="9" style="1" customWidth="1"/>
    <col min="3848" max="4096" width="9.296875" style="1"/>
    <col min="4097" max="4097" width="7" style="1" customWidth="1"/>
    <col min="4098" max="4098" width="55.5" style="1" customWidth="1"/>
    <col min="4099" max="4102" width="12.69921875" style="1" customWidth="1"/>
    <col min="4103" max="4103" width="9" style="1" customWidth="1"/>
    <col min="4104" max="4352" width="9.296875" style="1"/>
    <col min="4353" max="4353" width="7" style="1" customWidth="1"/>
    <col min="4354" max="4354" width="55.5" style="1" customWidth="1"/>
    <col min="4355" max="4358" width="12.69921875" style="1" customWidth="1"/>
    <col min="4359" max="4359" width="9" style="1" customWidth="1"/>
    <col min="4360" max="4608" width="9.296875" style="1"/>
    <col min="4609" max="4609" width="7" style="1" customWidth="1"/>
    <col min="4610" max="4610" width="55.5" style="1" customWidth="1"/>
    <col min="4611" max="4614" width="12.69921875" style="1" customWidth="1"/>
    <col min="4615" max="4615" width="9" style="1" customWidth="1"/>
    <col min="4616" max="4864" width="9.296875" style="1"/>
    <col min="4865" max="4865" width="7" style="1" customWidth="1"/>
    <col min="4866" max="4866" width="55.5" style="1" customWidth="1"/>
    <col min="4867" max="4870" width="12.69921875" style="1" customWidth="1"/>
    <col min="4871" max="4871" width="9" style="1" customWidth="1"/>
    <col min="4872" max="5120" width="9.296875" style="1"/>
    <col min="5121" max="5121" width="7" style="1" customWidth="1"/>
    <col min="5122" max="5122" width="55.5" style="1" customWidth="1"/>
    <col min="5123" max="5126" width="12.69921875" style="1" customWidth="1"/>
    <col min="5127" max="5127" width="9" style="1" customWidth="1"/>
    <col min="5128" max="5376" width="9.296875" style="1"/>
    <col min="5377" max="5377" width="7" style="1" customWidth="1"/>
    <col min="5378" max="5378" width="55.5" style="1" customWidth="1"/>
    <col min="5379" max="5382" width="12.69921875" style="1" customWidth="1"/>
    <col min="5383" max="5383" width="9" style="1" customWidth="1"/>
    <col min="5384" max="5632" width="9.296875" style="1"/>
    <col min="5633" max="5633" width="7" style="1" customWidth="1"/>
    <col min="5634" max="5634" width="55.5" style="1" customWidth="1"/>
    <col min="5635" max="5638" width="12.69921875" style="1" customWidth="1"/>
    <col min="5639" max="5639" width="9" style="1" customWidth="1"/>
    <col min="5640" max="5888" width="9.296875" style="1"/>
    <col min="5889" max="5889" width="7" style="1" customWidth="1"/>
    <col min="5890" max="5890" width="55.5" style="1" customWidth="1"/>
    <col min="5891" max="5894" width="12.69921875" style="1" customWidth="1"/>
    <col min="5895" max="5895" width="9" style="1" customWidth="1"/>
    <col min="5896" max="6144" width="9.296875" style="1"/>
    <col min="6145" max="6145" width="7" style="1" customWidth="1"/>
    <col min="6146" max="6146" width="55.5" style="1" customWidth="1"/>
    <col min="6147" max="6150" width="12.69921875" style="1" customWidth="1"/>
    <col min="6151" max="6151" width="9" style="1" customWidth="1"/>
    <col min="6152" max="6400" width="9.296875" style="1"/>
    <col min="6401" max="6401" width="7" style="1" customWidth="1"/>
    <col min="6402" max="6402" width="55.5" style="1" customWidth="1"/>
    <col min="6403" max="6406" width="12.69921875" style="1" customWidth="1"/>
    <col min="6407" max="6407" width="9" style="1" customWidth="1"/>
    <col min="6408" max="6656" width="9.296875" style="1"/>
    <col min="6657" max="6657" width="7" style="1" customWidth="1"/>
    <col min="6658" max="6658" width="55.5" style="1" customWidth="1"/>
    <col min="6659" max="6662" width="12.69921875" style="1" customWidth="1"/>
    <col min="6663" max="6663" width="9" style="1" customWidth="1"/>
    <col min="6664" max="6912" width="9.296875" style="1"/>
    <col min="6913" max="6913" width="7" style="1" customWidth="1"/>
    <col min="6914" max="6914" width="55.5" style="1" customWidth="1"/>
    <col min="6915" max="6918" width="12.69921875" style="1" customWidth="1"/>
    <col min="6919" max="6919" width="9" style="1" customWidth="1"/>
    <col min="6920" max="7168" width="9.296875" style="1"/>
    <col min="7169" max="7169" width="7" style="1" customWidth="1"/>
    <col min="7170" max="7170" width="55.5" style="1" customWidth="1"/>
    <col min="7171" max="7174" width="12.69921875" style="1" customWidth="1"/>
    <col min="7175" max="7175" width="9" style="1" customWidth="1"/>
    <col min="7176" max="7424" width="9.296875" style="1"/>
    <col min="7425" max="7425" width="7" style="1" customWidth="1"/>
    <col min="7426" max="7426" width="55.5" style="1" customWidth="1"/>
    <col min="7427" max="7430" width="12.69921875" style="1" customWidth="1"/>
    <col min="7431" max="7431" width="9" style="1" customWidth="1"/>
    <col min="7432" max="7680" width="9.296875" style="1"/>
    <col min="7681" max="7681" width="7" style="1" customWidth="1"/>
    <col min="7682" max="7682" width="55.5" style="1" customWidth="1"/>
    <col min="7683" max="7686" width="12.69921875" style="1" customWidth="1"/>
    <col min="7687" max="7687" width="9" style="1" customWidth="1"/>
    <col min="7688" max="7936" width="9.296875" style="1"/>
    <col min="7937" max="7937" width="7" style="1" customWidth="1"/>
    <col min="7938" max="7938" width="55.5" style="1" customWidth="1"/>
    <col min="7939" max="7942" width="12.69921875" style="1" customWidth="1"/>
    <col min="7943" max="7943" width="9" style="1" customWidth="1"/>
    <col min="7944" max="8192" width="9.296875" style="1"/>
    <col min="8193" max="8193" width="7" style="1" customWidth="1"/>
    <col min="8194" max="8194" width="55.5" style="1" customWidth="1"/>
    <col min="8195" max="8198" width="12.69921875" style="1" customWidth="1"/>
    <col min="8199" max="8199" width="9" style="1" customWidth="1"/>
    <col min="8200" max="8448" width="9.296875" style="1"/>
    <col min="8449" max="8449" width="7" style="1" customWidth="1"/>
    <col min="8450" max="8450" width="55.5" style="1" customWidth="1"/>
    <col min="8451" max="8454" width="12.69921875" style="1" customWidth="1"/>
    <col min="8455" max="8455" width="9" style="1" customWidth="1"/>
    <col min="8456" max="8704" width="9.296875" style="1"/>
    <col min="8705" max="8705" width="7" style="1" customWidth="1"/>
    <col min="8706" max="8706" width="55.5" style="1" customWidth="1"/>
    <col min="8707" max="8710" width="12.69921875" style="1" customWidth="1"/>
    <col min="8711" max="8711" width="9" style="1" customWidth="1"/>
    <col min="8712" max="8960" width="9.296875" style="1"/>
    <col min="8961" max="8961" width="7" style="1" customWidth="1"/>
    <col min="8962" max="8962" width="55.5" style="1" customWidth="1"/>
    <col min="8963" max="8966" width="12.69921875" style="1" customWidth="1"/>
    <col min="8967" max="8967" width="9" style="1" customWidth="1"/>
    <col min="8968" max="9216" width="9.296875" style="1"/>
    <col min="9217" max="9217" width="7" style="1" customWidth="1"/>
    <col min="9218" max="9218" width="55.5" style="1" customWidth="1"/>
    <col min="9219" max="9222" width="12.69921875" style="1" customWidth="1"/>
    <col min="9223" max="9223" width="9" style="1" customWidth="1"/>
    <col min="9224" max="9472" width="9.296875" style="1"/>
    <col min="9473" max="9473" width="7" style="1" customWidth="1"/>
    <col min="9474" max="9474" width="55.5" style="1" customWidth="1"/>
    <col min="9475" max="9478" width="12.69921875" style="1" customWidth="1"/>
    <col min="9479" max="9479" width="9" style="1" customWidth="1"/>
    <col min="9480" max="9728" width="9.296875" style="1"/>
    <col min="9729" max="9729" width="7" style="1" customWidth="1"/>
    <col min="9730" max="9730" width="55.5" style="1" customWidth="1"/>
    <col min="9731" max="9734" width="12.69921875" style="1" customWidth="1"/>
    <col min="9735" max="9735" width="9" style="1" customWidth="1"/>
    <col min="9736" max="9984" width="9.296875" style="1"/>
    <col min="9985" max="9985" width="7" style="1" customWidth="1"/>
    <col min="9986" max="9986" width="55.5" style="1" customWidth="1"/>
    <col min="9987" max="9990" width="12.69921875" style="1" customWidth="1"/>
    <col min="9991" max="9991" width="9" style="1" customWidth="1"/>
    <col min="9992" max="10240" width="9.296875" style="1"/>
    <col min="10241" max="10241" width="7" style="1" customWidth="1"/>
    <col min="10242" max="10242" width="55.5" style="1" customWidth="1"/>
    <col min="10243" max="10246" width="12.69921875" style="1" customWidth="1"/>
    <col min="10247" max="10247" width="9" style="1" customWidth="1"/>
    <col min="10248" max="10496" width="9.296875" style="1"/>
    <col min="10497" max="10497" width="7" style="1" customWidth="1"/>
    <col min="10498" max="10498" width="55.5" style="1" customWidth="1"/>
    <col min="10499" max="10502" width="12.69921875" style="1" customWidth="1"/>
    <col min="10503" max="10503" width="9" style="1" customWidth="1"/>
    <col min="10504" max="10752" width="9.296875" style="1"/>
    <col min="10753" max="10753" width="7" style="1" customWidth="1"/>
    <col min="10754" max="10754" width="55.5" style="1" customWidth="1"/>
    <col min="10755" max="10758" width="12.69921875" style="1" customWidth="1"/>
    <col min="10759" max="10759" width="9" style="1" customWidth="1"/>
    <col min="10760" max="11008" width="9.296875" style="1"/>
    <col min="11009" max="11009" width="7" style="1" customWidth="1"/>
    <col min="11010" max="11010" width="55.5" style="1" customWidth="1"/>
    <col min="11011" max="11014" width="12.69921875" style="1" customWidth="1"/>
    <col min="11015" max="11015" width="9" style="1" customWidth="1"/>
    <col min="11016" max="11264" width="9.296875" style="1"/>
    <col min="11265" max="11265" width="7" style="1" customWidth="1"/>
    <col min="11266" max="11266" width="55.5" style="1" customWidth="1"/>
    <col min="11267" max="11270" width="12.69921875" style="1" customWidth="1"/>
    <col min="11271" max="11271" width="9" style="1" customWidth="1"/>
    <col min="11272" max="11520" width="9.296875" style="1"/>
    <col min="11521" max="11521" width="7" style="1" customWidth="1"/>
    <col min="11522" max="11522" width="55.5" style="1" customWidth="1"/>
    <col min="11523" max="11526" width="12.69921875" style="1" customWidth="1"/>
    <col min="11527" max="11527" width="9" style="1" customWidth="1"/>
    <col min="11528" max="11776" width="9.296875" style="1"/>
    <col min="11777" max="11777" width="7" style="1" customWidth="1"/>
    <col min="11778" max="11778" width="55.5" style="1" customWidth="1"/>
    <col min="11779" max="11782" width="12.69921875" style="1" customWidth="1"/>
    <col min="11783" max="11783" width="9" style="1" customWidth="1"/>
    <col min="11784" max="12032" width="9.296875" style="1"/>
    <col min="12033" max="12033" width="7" style="1" customWidth="1"/>
    <col min="12034" max="12034" width="55.5" style="1" customWidth="1"/>
    <col min="12035" max="12038" width="12.69921875" style="1" customWidth="1"/>
    <col min="12039" max="12039" width="9" style="1" customWidth="1"/>
    <col min="12040" max="12288" width="9.296875" style="1"/>
    <col min="12289" max="12289" width="7" style="1" customWidth="1"/>
    <col min="12290" max="12290" width="55.5" style="1" customWidth="1"/>
    <col min="12291" max="12294" width="12.69921875" style="1" customWidth="1"/>
    <col min="12295" max="12295" width="9" style="1" customWidth="1"/>
    <col min="12296" max="12544" width="9.296875" style="1"/>
    <col min="12545" max="12545" width="7" style="1" customWidth="1"/>
    <col min="12546" max="12546" width="55.5" style="1" customWidth="1"/>
    <col min="12547" max="12550" width="12.69921875" style="1" customWidth="1"/>
    <col min="12551" max="12551" width="9" style="1" customWidth="1"/>
    <col min="12552" max="12800" width="9.296875" style="1"/>
    <col min="12801" max="12801" width="7" style="1" customWidth="1"/>
    <col min="12802" max="12802" width="55.5" style="1" customWidth="1"/>
    <col min="12803" max="12806" width="12.69921875" style="1" customWidth="1"/>
    <col min="12807" max="12807" width="9" style="1" customWidth="1"/>
    <col min="12808" max="13056" width="9.296875" style="1"/>
    <col min="13057" max="13057" width="7" style="1" customWidth="1"/>
    <col min="13058" max="13058" width="55.5" style="1" customWidth="1"/>
    <col min="13059" max="13062" width="12.69921875" style="1" customWidth="1"/>
    <col min="13063" max="13063" width="9" style="1" customWidth="1"/>
    <col min="13064" max="13312" width="9.296875" style="1"/>
    <col min="13313" max="13313" width="7" style="1" customWidth="1"/>
    <col min="13314" max="13314" width="55.5" style="1" customWidth="1"/>
    <col min="13315" max="13318" width="12.69921875" style="1" customWidth="1"/>
    <col min="13319" max="13319" width="9" style="1" customWidth="1"/>
    <col min="13320" max="13568" width="9.296875" style="1"/>
    <col min="13569" max="13569" width="7" style="1" customWidth="1"/>
    <col min="13570" max="13570" width="55.5" style="1" customWidth="1"/>
    <col min="13571" max="13574" width="12.69921875" style="1" customWidth="1"/>
    <col min="13575" max="13575" width="9" style="1" customWidth="1"/>
    <col min="13576" max="13824" width="9.296875" style="1"/>
    <col min="13825" max="13825" width="7" style="1" customWidth="1"/>
    <col min="13826" max="13826" width="55.5" style="1" customWidth="1"/>
    <col min="13827" max="13830" width="12.69921875" style="1" customWidth="1"/>
    <col min="13831" max="13831" width="9" style="1" customWidth="1"/>
    <col min="13832" max="14080" width="9.296875" style="1"/>
    <col min="14081" max="14081" width="7" style="1" customWidth="1"/>
    <col min="14082" max="14082" width="55.5" style="1" customWidth="1"/>
    <col min="14083" max="14086" width="12.69921875" style="1" customWidth="1"/>
    <col min="14087" max="14087" width="9" style="1" customWidth="1"/>
    <col min="14088" max="14336" width="9.296875" style="1"/>
    <col min="14337" max="14337" width="7" style="1" customWidth="1"/>
    <col min="14338" max="14338" width="55.5" style="1" customWidth="1"/>
    <col min="14339" max="14342" width="12.69921875" style="1" customWidth="1"/>
    <col min="14343" max="14343" width="9" style="1" customWidth="1"/>
    <col min="14344" max="14592" width="9.296875" style="1"/>
    <col min="14593" max="14593" width="7" style="1" customWidth="1"/>
    <col min="14594" max="14594" width="55.5" style="1" customWidth="1"/>
    <col min="14595" max="14598" width="12.69921875" style="1" customWidth="1"/>
    <col min="14599" max="14599" width="9" style="1" customWidth="1"/>
    <col min="14600" max="14848" width="9.296875" style="1"/>
    <col min="14849" max="14849" width="7" style="1" customWidth="1"/>
    <col min="14850" max="14850" width="55.5" style="1" customWidth="1"/>
    <col min="14851" max="14854" width="12.69921875" style="1" customWidth="1"/>
    <col min="14855" max="14855" width="9" style="1" customWidth="1"/>
    <col min="14856" max="15104" width="9.296875" style="1"/>
    <col min="15105" max="15105" width="7" style="1" customWidth="1"/>
    <col min="15106" max="15106" width="55.5" style="1" customWidth="1"/>
    <col min="15107" max="15110" width="12.69921875" style="1" customWidth="1"/>
    <col min="15111" max="15111" width="9" style="1" customWidth="1"/>
    <col min="15112" max="15360" width="9.296875" style="1"/>
    <col min="15361" max="15361" width="7" style="1" customWidth="1"/>
    <col min="15362" max="15362" width="55.5" style="1" customWidth="1"/>
    <col min="15363" max="15366" width="12.69921875" style="1" customWidth="1"/>
    <col min="15367" max="15367" width="9" style="1" customWidth="1"/>
    <col min="15368" max="15616" width="9.296875" style="1"/>
    <col min="15617" max="15617" width="7" style="1" customWidth="1"/>
    <col min="15618" max="15618" width="55.5" style="1" customWidth="1"/>
    <col min="15619" max="15622" width="12.69921875" style="1" customWidth="1"/>
    <col min="15623" max="15623" width="9" style="1" customWidth="1"/>
    <col min="15624" max="15872" width="9.296875" style="1"/>
    <col min="15873" max="15873" width="7" style="1" customWidth="1"/>
    <col min="15874" max="15874" width="55.5" style="1" customWidth="1"/>
    <col min="15875" max="15878" width="12.69921875" style="1" customWidth="1"/>
    <col min="15879" max="15879" width="9" style="1" customWidth="1"/>
    <col min="15880" max="16128" width="9.296875" style="1"/>
    <col min="16129" max="16129" width="7" style="1" customWidth="1"/>
    <col min="16130" max="16130" width="55.5" style="1" customWidth="1"/>
    <col min="16131" max="16134" width="12.69921875" style="1" customWidth="1"/>
    <col min="16135" max="16135" width="9" style="1" customWidth="1"/>
    <col min="16136" max="16384" width="9.296875" style="1"/>
  </cols>
  <sheetData>
    <row r="1" spans="1:6" ht="40.5" customHeight="1" x14ac:dyDescent="0.35">
      <c r="A1" s="1879" t="s">
        <v>568</v>
      </c>
      <c r="B1" s="1880"/>
      <c r="C1" s="1880"/>
      <c r="D1" s="1880"/>
      <c r="E1" s="1880"/>
      <c r="F1" s="1880"/>
    </row>
    <row r="3" spans="1:6" ht="16" customHeight="1" x14ac:dyDescent="0.35">
      <c r="A3" s="1741" t="s">
        <v>529</v>
      </c>
      <c r="B3" s="1741"/>
      <c r="C3" s="1741"/>
      <c r="D3" s="1741"/>
      <c r="E3" s="1741"/>
      <c r="F3" s="1741"/>
    </row>
    <row r="4" spans="1:6" ht="16" customHeight="1" x14ac:dyDescent="0.35">
      <c r="A4" s="1844"/>
      <c r="B4" s="1844"/>
      <c r="D4" s="403"/>
      <c r="E4" s="403"/>
      <c r="F4" s="2" t="s">
        <v>397</v>
      </c>
    </row>
    <row r="5" spans="1:6" ht="31.5" customHeight="1" x14ac:dyDescent="0.35">
      <c r="A5" s="285" t="s">
        <v>2</v>
      </c>
      <c r="B5" s="286" t="s">
        <v>3</v>
      </c>
      <c r="C5" s="557" t="s">
        <v>530</v>
      </c>
      <c r="D5" s="557" t="s">
        <v>531</v>
      </c>
      <c r="E5" s="557" t="s">
        <v>906</v>
      </c>
      <c r="F5" s="558" t="s">
        <v>1284</v>
      </c>
    </row>
    <row r="6" spans="1:6" s="3" customFormat="1" ht="12" customHeight="1" x14ac:dyDescent="0.25">
      <c r="A6" s="559" t="s">
        <v>5</v>
      </c>
      <c r="B6" s="560" t="s">
        <v>6</v>
      </c>
      <c r="C6" s="560" t="s">
        <v>7</v>
      </c>
      <c r="D6" s="560" t="s">
        <v>8</v>
      </c>
      <c r="E6" s="561" t="s">
        <v>267</v>
      </c>
      <c r="F6" s="562" t="s">
        <v>449</v>
      </c>
    </row>
    <row r="7" spans="1:6" s="186" customFormat="1" ht="23.25" customHeight="1" x14ac:dyDescent="0.3">
      <c r="A7" s="563" t="s">
        <v>9</v>
      </c>
      <c r="B7" s="564" t="s">
        <v>532</v>
      </c>
      <c r="C7" s="565">
        <v>1291812</v>
      </c>
      <c r="D7" s="565">
        <v>1043070</v>
      </c>
      <c r="E7" s="565">
        <v>1050000</v>
      </c>
      <c r="F7" s="566">
        <v>1155000</v>
      </c>
    </row>
    <row r="8" spans="1:6" s="186" customFormat="1" ht="23.25" customHeight="1" x14ac:dyDescent="0.3">
      <c r="A8" s="567" t="s">
        <v>12</v>
      </c>
      <c r="B8" s="568" t="s">
        <v>533</v>
      </c>
      <c r="C8" s="569">
        <v>246462</v>
      </c>
      <c r="D8" s="569">
        <v>82180</v>
      </c>
      <c r="E8" s="570"/>
      <c r="F8" s="571"/>
    </row>
    <row r="9" spans="1:6" s="186" customFormat="1" ht="23.25" customHeight="1" x14ac:dyDescent="0.3">
      <c r="A9" s="563" t="s">
        <v>15</v>
      </c>
      <c r="B9" s="568" t="s">
        <v>107</v>
      </c>
      <c r="C9" s="569">
        <v>1045067</v>
      </c>
      <c r="D9" s="569">
        <v>937500</v>
      </c>
      <c r="E9" s="570">
        <v>940000</v>
      </c>
      <c r="F9" s="571">
        <v>955000</v>
      </c>
    </row>
    <row r="10" spans="1:6" s="186" customFormat="1" ht="23.25" customHeight="1" x14ac:dyDescent="0.3">
      <c r="A10" s="567" t="s">
        <v>18</v>
      </c>
      <c r="B10" s="568" t="s">
        <v>534</v>
      </c>
      <c r="C10" s="569">
        <v>197829</v>
      </c>
      <c r="D10" s="569">
        <v>221771</v>
      </c>
      <c r="E10" s="569">
        <v>190000</v>
      </c>
      <c r="F10" s="571">
        <v>193000</v>
      </c>
    </row>
    <row r="11" spans="1:6" s="186" customFormat="1" ht="23.25" customHeight="1" x14ac:dyDescent="0.3">
      <c r="A11" s="563" t="s">
        <v>21</v>
      </c>
      <c r="B11" s="568" t="s">
        <v>430</v>
      </c>
      <c r="C11" s="569">
        <v>85766</v>
      </c>
      <c r="D11" s="569">
        <v>16265</v>
      </c>
      <c r="E11" s="569">
        <v>2500</v>
      </c>
      <c r="F11" s="571">
        <v>2500</v>
      </c>
    </row>
    <row r="12" spans="1:6" s="186" customFormat="1" ht="23.25" customHeight="1" x14ac:dyDescent="0.3">
      <c r="A12" s="567" t="s">
        <v>24</v>
      </c>
      <c r="B12" s="568" t="s">
        <v>535</v>
      </c>
      <c r="C12" s="569">
        <v>17</v>
      </c>
      <c r="D12" s="569"/>
      <c r="E12" s="570"/>
      <c r="F12" s="571"/>
    </row>
    <row r="13" spans="1:6" s="186" customFormat="1" ht="23.25" customHeight="1" x14ac:dyDescent="0.3">
      <c r="A13" s="563" t="s">
        <v>27</v>
      </c>
      <c r="B13" s="572" t="s">
        <v>536</v>
      </c>
      <c r="C13" s="569">
        <v>1352</v>
      </c>
      <c r="D13" s="569"/>
      <c r="E13" s="570"/>
      <c r="F13" s="571"/>
    </row>
    <row r="14" spans="1:6" s="186" customFormat="1" ht="14" x14ac:dyDescent="0.3">
      <c r="A14" s="567" t="s">
        <v>30</v>
      </c>
      <c r="B14" s="568" t="s">
        <v>636</v>
      </c>
      <c r="C14" s="573">
        <f>SUM(C7:C13)</f>
        <v>2868305</v>
      </c>
      <c r="D14" s="573">
        <f>SUM(D7:D13)</f>
        <v>2300786</v>
      </c>
      <c r="E14" s="573">
        <f>SUM(E7:E13)</f>
        <v>2182500</v>
      </c>
      <c r="F14" s="574">
        <f>SUM(F7:F13)</f>
        <v>2305500</v>
      </c>
    </row>
    <row r="15" spans="1:6" s="186" customFormat="1" ht="23.25" customHeight="1" x14ac:dyDescent="0.3">
      <c r="A15" s="575" t="s">
        <v>33</v>
      </c>
      <c r="B15" s="576" t="s">
        <v>537</v>
      </c>
      <c r="C15" s="577">
        <v>3294650</v>
      </c>
      <c r="D15" s="577">
        <v>2087019</v>
      </c>
      <c r="E15" s="578">
        <v>80000</v>
      </c>
      <c r="F15" s="579">
        <v>10000</v>
      </c>
    </row>
    <row r="16" spans="1:6" s="4" customFormat="1" ht="27" customHeight="1" x14ac:dyDescent="0.3">
      <c r="A16" s="285" t="s">
        <v>36</v>
      </c>
      <c r="B16" s="580" t="s">
        <v>538</v>
      </c>
      <c r="C16" s="468">
        <f>+C14+C15</f>
        <v>6162955</v>
      </c>
      <c r="D16" s="468">
        <f>+D14+D15</f>
        <v>4387805</v>
      </c>
      <c r="E16" s="468">
        <f>+E14+E15</f>
        <v>2262500</v>
      </c>
      <c r="F16" s="581">
        <f>+F14+F15</f>
        <v>2315500</v>
      </c>
    </row>
    <row r="17" spans="1:10" s="4" customFormat="1" ht="12" customHeight="1" x14ac:dyDescent="0.3">
      <c r="A17" s="118"/>
      <c r="B17" s="119"/>
      <c r="C17" s="120"/>
      <c r="D17" s="121"/>
      <c r="E17" s="121"/>
      <c r="F17" s="122"/>
    </row>
    <row r="18" spans="1:10" s="4" customFormat="1" ht="24" customHeight="1" x14ac:dyDescent="0.3">
      <c r="A18" s="1741" t="s">
        <v>485</v>
      </c>
      <c r="B18" s="1741"/>
      <c r="C18" s="1741"/>
      <c r="D18" s="1741"/>
      <c r="E18" s="1741"/>
      <c r="F18" s="1741"/>
    </row>
    <row r="19" spans="1:10" s="4" customFormat="1" ht="12" customHeight="1" x14ac:dyDescent="0.3">
      <c r="A19" s="1881"/>
      <c r="B19" s="1881"/>
      <c r="C19" s="8"/>
      <c r="D19" s="403"/>
      <c r="E19" s="403"/>
      <c r="F19" s="2" t="s">
        <v>1410</v>
      </c>
    </row>
    <row r="20" spans="1:10" s="4" customFormat="1" ht="31.5" customHeight="1" x14ac:dyDescent="0.3">
      <c r="A20" s="285" t="s">
        <v>2</v>
      </c>
      <c r="B20" s="286" t="s">
        <v>3</v>
      </c>
      <c r="C20" s="557" t="s">
        <v>530</v>
      </c>
      <c r="D20" s="557" t="s">
        <v>531</v>
      </c>
      <c r="E20" s="557" t="s">
        <v>906</v>
      </c>
      <c r="F20" s="558" t="s">
        <v>1284</v>
      </c>
      <c r="G20" s="123"/>
    </row>
    <row r="21" spans="1:10" s="4" customFormat="1" ht="12" customHeight="1" x14ac:dyDescent="0.3">
      <c r="A21" s="559" t="s">
        <v>5</v>
      </c>
      <c r="B21" s="560" t="s">
        <v>6</v>
      </c>
      <c r="C21" s="560" t="s">
        <v>7</v>
      </c>
      <c r="D21" s="560" t="s">
        <v>8</v>
      </c>
      <c r="E21" s="561" t="s">
        <v>267</v>
      </c>
      <c r="F21" s="562" t="s">
        <v>449</v>
      </c>
      <c r="G21" s="123"/>
    </row>
    <row r="22" spans="1:10" s="4" customFormat="1" ht="23.25" customHeight="1" x14ac:dyDescent="0.3">
      <c r="A22" s="582" t="s">
        <v>9</v>
      </c>
      <c r="B22" s="583" t="s">
        <v>539</v>
      </c>
      <c r="C22" s="469">
        <v>2998348</v>
      </c>
      <c r="D22" s="469">
        <v>2648684</v>
      </c>
      <c r="E22" s="469">
        <v>2094931</v>
      </c>
      <c r="F22" s="474">
        <v>2112442</v>
      </c>
      <c r="G22" s="123"/>
      <c r="H22" s="358"/>
      <c r="I22" s="358" t="s">
        <v>698</v>
      </c>
    </row>
    <row r="23" spans="1:10" ht="23.25" customHeight="1" x14ac:dyDescent="0.35">
      <c r="A23" s="582" t="s">
        <v>12</v>
      </c>
      <c r="B23" s="584" t="s">
        <v>540</v>
      </c>
      <c r="C23" s="585">
        <f>SUM(C24:C26)</f>
        <v>2982055</v>
      </c>
      <c r="D23" s="585">
        <f t="shared" ref="D23:F23" si="0">SUM(D24:D26)</f>
        <v>1567864</v>
      </c>
      <c r="E23" s="585">
        <f t="shared" si="0"/>
        <v>126600</v>
      </c>
      <c r="F23" s="585">
        <f t="shared" si="0"/>
        <v>162500</v>
      </c>
    </row>
    <row r="24" spans="1:10" ht="23.25" customHeight="1" x14ac:dyDescent="0.35">
      <c r="A24" s="586" t="s">
        <v>541</v>
      </c>
      <c r="B24" s="587" t="s">
        <v>230</v>
      </c>
      <c r="C24" s="469">
        <v>2008344</v>
      </c>
      <c r="D24" s="469">
        <v>1133564</v>
      </c>
      <c r="E24" s="469">
        <v>111600</v>
      </c>
      <c r="F24" s="474">
        <v>132500</v>
      </c>
    </row>
    <row r="25" spans="1:10" ht="23.25" customHeight="1" x14ac:dyDescent="0.35">
      <c r="A25" s="586" t="s">
        <v>542</v>
      </c>
      <c r="B25" s="587" t="s">
        <v>232</v>
      </c>
      <c r="C25" s="469">
        <v>973322</v>
      </c>
      <c r="D25" s="469">
        <v>429300</v>
      </c>
      <c r="E25" s="469">
        <v>10000</v>
      </c>
      <c r="F25" s="474">
        <v>25000</v>
      </c>
    </row>
    <row r="26" spans="1:10" ht="23.25" customHeight="1" x14ac:dyDescent="0.35">
      <c r="A26" s="586" t="s">
        <v>543</v>
      </c>
      <c r="B26" s="588" t="s">
        <v>234</v>
      </c>
      <c r="C26" s="469">
        <v>389</v>
      </c>
      <c r="D26" s="469">
        <v>5000</v>
      </c>
      <c r="E26" s="469">
        <v>5000</v>
      </c>
      <c r="F26" s="474">
        <v>5000</v>
      </c>
    </row>
    <row r="27" spans="1:10" ht="23.25" customHeight="1" x14ac:dyDescent="0.35">
      <c r="A27" s="582" t="s">
        <v>15</v>
      </c>
      <c r="B27" s="589" t="s">
        <v>544</v>
      </c>
      <c r="C27" s="470">
        <f>+C22+C23</f>
        <v>5980403</v>
      </c>
      <c r="D27" s="470">
        <f>+D22+D23</f>
        <v>4216548</v>
      </c>
      <c r="E27" s="470">
        <f>+E22+E23</f>
        <v>2221531</v>
      </c>
      <c r="F27" s="590">
        <f>+F22+F23</f>
        <v>2274942</v>
      </c>
    </row>
    <row r="28" spans="1:10" ht="23.25" customHeight="1" x14ac:dyDescent="0.35">
      <c r="A28" s="591" t="s">
        <v>18</v>
      </c>
      <c r="B28" s="592" t="s">
        <v>545</v>
      </c>
      <c r="C28" s="593">
        <v>182552</v>
      </c>
      <c r="D28" s="593">
        <v>176257</v>
      </c>
      <c r="E28" s="594">
        <v>40969</v>
      </c>
      <c r="F28" s="595">
        <v>40558</v>
      </c>
      <c r="G28" s="6"/>
      <c r="H28" s="596"/>
      <c r="J28" s="596"/>
    </row>
    <row r="29" spans="1:10" s="4" customFormat="1" ht="23.25" customHeight="1" x14ac:dyDescent="0.3">
      <c r="A29" s="597" t="s">
        <v>21</v>
      </c>
      <c r="B29" s="598" t="s">
        <v>546</v>
      </c>
      <c r="C29" s="471">
        <f>+C27+C28</f>
        <v>6162955</v>
      </c>
      <c r="D29" s="471">
        <f>+D27+D28</f>
        <v>4392805</v>
      </c>
      <c r="E29" s="471">
        <f>+E27+E28</f>
        <v>2262500</v>
      </c>
      <c r="F29" s="599">
        <f>+F27+F28</f>
        <v>2315500</v>
      </c>
    </row>
    <row r="30" spans="1:10" x14ac:dyDescent="0.35">
      <c r="C30" s="7"/>
    </row>
    <row r="31" spans="1:10" x14ac:dyDescent="0.35">
      <c r="C31" s="7"/>
    </row>
    <row r="32" spans="1:10" x14ac:dyDescent="0.35">
      <c r="C32" s="7"/>
    </row>
    <row r="33" spans="3:8" ht="16.5" customHeight="1" x14ac:dyDescent="0.35">
      <c r="C33" s="7"/>
    </row>
    <row r="34" spans="3:8" x14ac:dyDescent="0.35">
      <c r="C34" s="7"/>
    </row>
    <row r="35" spans="3:8" x14ac:dyDescent="0.35">
      <c r="C35" s="7"/>
    </row>
    <row r="36" spans="3:8" s="7" customFormat="1" x14ac:dyDescent="0.35">
      <c r="G36" s="1"/>
      <c r="H36" s="1"/>
    </row>
    <row r="37" spans="3:8" s="7" customFormat="1" x14ac:dyDescent="0.35">
      <c r="G37" s="1"/>
      <c r="H37" s="1"/>
    </row>
    <row r="38" spans="3:8" s="7" customFormat="1" x14ac:dyDescent="0.35">
      <c r="G38" s="1"/>
      <c r="H38" s="1"/>
    </row>
    <row r="39" spans="3:8" s="7" customFormat="1" x14ac:dyDescent="0.35">
      <c r="G39" s="1"/>
      <c r="H39" s="1"/>
    </row>
    <row r="40" spans="3:8" s="7" customFormat="1" x14ac:dyDescent="0.35">
      <c r="G40" s="1"/>
      <c r="H40" s="1"/>
    </row>
    <row r="41" spans="3:8" s="7" customFormat="1" x14ac:dyDescent="0.35">
      <c r="G41" s="1"/>
      <c r="H41" s="1"/>
    </row>
    <row r="42" spans="3:8" s="7" customFormat="1" x14ac:dyDescent="0.35">
      <c r="G42" s="1"/>
      <c r="H42" s="1"/>
    </row>
  </sheetData>
  <mergeCells count="5">
    <mergeCell ref="A1:F1"/>
    <mergeCell ref="A3:F3"/>
    <mergeCell ref="A4:B4"/>
    <mergeCell ref="A18:F18"/>
    <mergeCell ref="A19:B19"/>
  </mergeCells>
  <printOptions horizontalCentered="1"/>
  <pageMargins left="0.51181102362204722" right="0.51181102362204722" top="1.1417322834645669" bottom="0.74803149606299213" header="0.70866141732283472" footer="0.31496062992125984"/>
  <pageSetup paperSize="9" scale="73" orientation="portrait" r:id="rId1"/>
  <headerFooter>
    <oddHeader>&amp;R&amp;"Times New Roman CE,Félkövér dőlt"&amp;11 16. melléklet a 18/2020. (VI.26.)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22"/>
  <sheetViews>
    <sheetView view="pageLayout" zoomScale="78" zoomScalePageLayoutView="78" workbookViewId="0">
      <selection activeCell="E13" sqref="E13"/>
    </sheetView>
  </sheetViews>
  <sheetFormatPr defaultColWidth="9.296875" defaultRowHeight="14" x14ac:dyDescent="0.3"/>
  <cols>
    <col min="1" max="1" width="41.296875" style="98" customWidth="1"/>
    <col min="2" max="2" width="19.69921875" style="98" customWidth="1"/>
    <col min="3" max="3" width="16.69921875" style="98" customWidth="1"/>
    <col min="4" max="9" width="16" style="98" customWidth="1"/>
    <col min="10" max="10" width="17.796875" style="98" customWidth="1"/>
    <col min="11" max="16384" width="9.296875" style="98"/>
  </cols>
  <sheetData>
    <row r="1" spans="1:9" ht="56.25" customHeight="1" x14ac:dyDescent="0.3">
      <c r="A1" s="1882" t="s">
        <v>583</v>
      </c>
      <c r="B1" s="1882"/>
      <c r="C1" s="1882"/>
      <c r="D1" s="1882"/>
      <c r="E1" s="1882"/>
      <c r="F1" s="1882"/>
      <c r="G1" s="1882"/>
      <c r="H1" s="1882"/>
      <c r="I1" s="1882"/>
    </row>
    <row r="2" spans="1:9" ht="18.75" customHeight="1" x14ac:dyDescent="0.3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">
      <c r="A3" s="100"/>
      <c r="B3" s="100"/>
      <c r="C3" s="100"/>
      <c r="D3" s="100"/>
      <c r="E3" s="100"/>
      <c r="F3" s="100"/>
      <c r="G3" s="100"/>
      <c r="H3" s="1883" t="s">
        <v>1</v>
      </c>
      <c r="I3" s="1883"/>
    </row>
    <row r="4" spans="1:9" s="101" customFormat="1" ht="71.25" customHeight="1" x14ac:dyDescent="0.3">
      <c r="A4" s="1884" t="s">
        <v>515</v>
      </c>
      <c r="B4" s="1886" t="s">
        <v>516</v>
      </c>
      <c r="C4" s="1884" t="s">
        <v>517</v>
      </c>
      <c r="D4" s="1888" t="s">
        <v>1267</v>
      </c>
      <c r="E4" s="1888"/>
      <c r="F4" s="1888" t="s">
        <v>1287</v>
      </c>
      <c r="G4" s="1888"/>
      <c r="H4" s="1888" t="s">
        <v>1268</v>
      </c>
      <c r="I4" s="1889"/>
    </row>
    <row r="5" spans="1:9" s="102" customFormat="1" x14ac:dyDescent="0.3">
      <c r="A5" s="1885"/>
      <c r="B5" s="1887"/>
      <c r="C5" s="1885"/>
      <c r="D5" s="600" t="s">
        <v>518</v>
      </c>
      <c r="E5" s="600" t="s">
        <v>519</v>
      </c>
      <c r="F5" s="600" t="s">
        <v>518</v>
      </c>
      <c r="G5" s="600" t="s">
        <v>519</v>
      </c>
      <c r="H5" s="600" t="s">
        <v>518</v>
      </c>
      <c r="I5" s="601" t="s">
        <v>519</v>
      </c>
    </row>
    <row r="6" spans="1:9" ht="119.25" customHeight="1" x14ac:dyDescent="0.3">
      <c r="A6" s="602" t="s">
        <v>1288</v>
      </c>
      <c r="B6" s="603">
        <v>350000000</v>
      </c>
      <c r="C6" s="604" t="s">
        <v>1289</v>
      </c>
      <c r="D6" s="605">
        <v>9460000</v>
      </c>
      <c r="E6" s="605"/>
      <c r="F6" s="605">
        <v>37840000</v>
      </c>
      <c r="G6" s="605">
        <v>3539460</v>
      </c>
      <c r="H6" s="605">
        <v>37840000</v>
      </c>
      <c r="I6" s="606">
        <v>3128949</v>
      </c>
    </row>
    <row r="7" spans="1:9" s="104" customFormat="1" ht="32.5" customHeight="1" x14ac:dyDescent="0.3">
      <c r="A7" s="149" t="s">
        <v>395</v>
      </c>
      <c r="B7" s="607">
        <f>SUM(B6:B6)</f>
        <v>350000000</v>
      </c>
      <c r="C7" s="103"/>
      <c r="D7" s="608">
        <f t="shared" ref="D7:I7" si="0">SUM(D6:D6)</f>
        <v>9460000</v>
      </c>
      <c r="E7" s="608">
        <f t="shared" si="0"/>
        <v>0</v>
      </c>
      <c r="F7" s="608">
        <f t="shared" si="0"/>
        <v>37840000</v>
      </c>
      <c r="G7" s="608">
        <f t="shared" si="0"/>
        <v>3539460</v>
      </c>
      <c r="H7" s="608">
        <f t="shared" si="0"/>
        <v>37840000</v>
      </c>
      <c r="I7" s="609">
        <f t="shared" si="0"/>
        <v>3128949</v>
      </c>
    </row>
    <row r="8" spans="1:9" ht="26.25" customHeight="1" x14ac:dyDescent="0.3">
      <c r="A8" s="100"/>
      <c r="B8" s="100"/>
      <c r="C8" s="100"/>
      <c r="D8" s="100"/>
      <c r="E8" s="100"/>
      <c r="F8" s="100"/>
      <c r="G8" s="100"/>
      <c r="H8" s="100"/>
      <c r="I8" s="100"/>
    </row>
    <row r="9" spans="1:9" x14ac:dyDescent="0.3">
      <c r="A9" s="100"/>
      <c r="B9" s="100"/>
      <c r="C9" s="100"/>
      <c r="D9" s="100"/>
      <c r="E9" s="100"/>
      <c r="F9" s="100"/>
      <c r="G9" s="100"/>
      <c r="H9" s="100"/>
      <c r="I9" s="100"/>
    </row>
    <row r="10" spans="1:9" x14ac:dyDescent="0.3">
      <c r="A10" s="100"/>
      <c r="B10" s="100"/>
      <c r="C10" s="100"/>
      <c r="D10" s="100"/>
      <c r="E10" s="100"/>
      <c r="F10" s="100"/>
      <c r="G10" s="100"/>
      <c r="H10" s="100"/>
      <c r="I10" s="100"/>
    </row>
    <row r="11" spans="1:9" x14ac:dyDescent="0.3">
      <c r="A11" s="100"/>
      <c r="B11" s="100"/>
      <c r="C11" s="100"/>
      <c r="D11" s="100"/>
      <c r="E11" s="100"/>
      <c r="F11" s="100"/>
      <c r="G11" s="100"/>
      <c r="H11" s="100"/>
      <c r="I11" s="100"/>
    </row>
    <row r="12" spans="1:9" x14ac:dyDescent="0.3">
      <c r="A12" s="100"/>
      <c r="B12" s="100"/>
      <c r="C12" s="100"/>
      <c r="D12" s="100"/>
      <c r="E12" s="100"/>
      <c r="F12" s="100"/>
      <c r="G12" s="100"/>
      <c r="H12" s="100"/>
      <c r="I12" s="100"/>
    </row>
    <row r="13" spans="1:9" x14ac:dyDescent="0.3">
      <c r="A13" s="100"/>
      <c r="B13" s="100"/>
      <c r="C13" s="100"/>
      <c r="D13" s="100"/>
      <c r="E13" s="100"/>
      <c r="F13" s="100"/>
      <c r="G13" s="100"/>
      <c r="H13" s="100"/>
      <c r="I13" s="100"/>
    </row>
    <row r="14" spans="1:9" x14ac:dyDescent="0.3">
      <c r="A14" s="100"/>
      <c r="B14" s="100"/>
      <c r="C14" s="100"/>
      <c r="D14" s="100"/>
      <c r="E14" s="100"/>
      <c r="F14" s="100"/>
      <c r="G14" s="100"/>
      <c r="H14" s="100"/>
      <c r="I14" s="100"/>
    </row>
    <row r="15" spans="1:9" x14ac:dyDescent="0.3">
      <c r="A15" s="100"/>
      <c r="B15" s="100"/>
      <c r="C15" s="100"/>
      <c r="D15" s="100"/>
      <c r="E15" s="100"/>
      <c r="F15" s="100"/>
      <c r="G15" s="100"/>
      <c r="H15" s="100"/>
      <c r="I15" s="100"/>
    </row>
    <row r="16" spans="1:9" x14ac:dyDescent="0.3">
      <c r="A16" s="100"/>
      <c r="B16" s="100"/>
      <c r="C16" s="100"/>
      <c r="D16" s="100"/>
      <c r="E16" s="100"/>
      <c r="F16" s="100"/>
      <c r="G16" s="100"/>
      <c r="H16" s="100"/>
      <c r="I16" s="100"/>
    </row>
    <row r="17" spans="1:9" x14ac:dyDescent="0.3">
      <c r="A17" s="100"/>
      <c r="B17" s="100"/>
      <c r="C17" s="100"/>
      <c r="D17" s="100"/>
      <c r="E17" s="100"/>
      <c r="F17" s="100"/>
      <c r="G17" s="100"/>
      <c r="H17" s="100"/>
      <c r="I17" s="100"/>
    </row>
    <row r="18" spans="1:9" x14ac:dyDescent="0.3">
      <c r="A18" s="100"/>
      <c r="B18" s="100"/>
      <c r="C18" s="100"/>
      <c r="D18" s="100"/>
      <c r="E18" s="100"/>
      <c r="F18" s="100"/>
      <c r="G18" s="100"/>
      <c r="H18" s="100"/>
      <c r="I18" s="100"/>
    </row>
    <row r="19" spans="1:9" x14ac:dyDescent="0.3">
      <c r="A19" s="100"/>
      <c r="B19" s="100"/>
      <c r="C19" s="100"/>
      <c r="D19" s="100"/>
      <c r="E19" s="100"/>
      <c r="F19" s="100"/>
      <c r="G19" s="100"/>
      <c r="H19" s="100"/>
      <c r="I19" s="100"/>
    </row>
    <row r="20" spans="1:9" x14ac:dyDescent="0.3">
      <c r="A20" s="100"/>
      <c r="B20" s="100"/>
      <c r="C20" s="100"/>
      <c r="D20" s="100"/>
      <c r="E20" s="100"/>
      <c r="F20" s="100"/>
      <c r="G20" s="100"/>
      <c r="H20" s="100"/>
      <c r="I20" s="100"/>
    </row>
    <row r="21" spans="1:9" x14ac:dyDescent="0.3">
      <c r="A21" s="100"/>
      <c r="B21" s="100"/>
      <c r="C21" s="100"/>
      <c r="D21" s="100"/>
      <c r="E21" s="100"/>
      <c r="F21" s="100"/>
      <c r="G21" s="100"/>
      <c r="H21" s="100"/>
      <c r="I21" s="100"/>
    </row>
    <row r="22" spans="1:9" x14ac:dyDescent="0.3">
      <c r="A22" s="100"/>
      <c r="B22" s="100"/>
      <c r="C22" s="100"/>
      <c r="D22" s="100"/>
      <c r="E22" s="100"/>
      <c r="F22" s="100"/>
      <c r="G22" s="100"/>
      <c r="H22" s="100"/>
      <c r="I22" s="100"/>
    </row>
  </sheetData>
  <mergeCells count="8">
    <mergeCell ref="A1:I1"/>
    <mergeCell ref="H3:I3"/>
    <mergeCell ref="A4:A5"/>
    <mergeCell ref="B4:B5"/>
    <mergeCell ref="C4:C5"/>
    <mergeCell ref="D4:E4"/>
    <mergeCell ref="F4:G4"/>
    <mergeCell ref="H4:I4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17. melléklet a 18/2020. (VI.26.)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20"/>
  <sheetViews>
    <sheetView view="pageLayout" zoomScaleNormal="100" workbookViewId="0">
      <selection activeCell="E17" sqref="E17"/>
    </sheetView>
  </sheetViews>
  <sheetFormatPr defaultColWidth="9.296875" defaultRowHeight="14" x14ac:dyDescent="0.3"/>
  <cols>
    <col min="1" max="1" width="8" style="132" customWidth="1"/>
    <col min="2" max="2" width="75.296875" style="132" customWidth="1"/>
    <col min="3" max="3" width="21.5" style="132" customWidth="1"/>
    <col min="4" max="4" width="16.69921875" style="132" bestFit="1" customWidth="1"/>
    <col min="5" max="5" width="17.19921875" style="132" bestFit="1" customWidth="1"/>
    <col min="6" max="16384" width="9.296875" style="132"/>
  </cols>
  <sheetData>
    <row r="1" spans="1:5" s="131" customFormat="1" ht="60" customHeight="1" x14ac:dyDescent="0.3">
      <c r="A1" s="1890" t="s">
        <v>584</v>
      </c>
      <c r="B1" s="1890"/>
      <c r="C1" s="1890"/>
      <c r="D1" s="1890"/>
      <c r="E1" s="1890"/>
    </row>
    <row r="2" spans="1:5" x14ac:dyDescent="0.3">
      <c r="E2" s="150" t="s">
        <v>1</v>
      </c>
    </row>
    <row r="3" spans="1:5" ht="33.75" customHeight="1" x14ac:dyDescent="0.3">
      <c r="A3" s="1559" t="s">
        <v>561</v>
      </c>
      <c r="B3" s="1560" t="s">
        <v>266</v>
      </c>
      <c r="C3" s="1560" t="s">
        <v>559</v>
      </c>
      <c r="D3" s="1561" t="s">
        <v>695</v>
      </c>
      <c r="E3" s="610" t="s">
        <v>714</v>
      </c>
    </row>
    <row r="4" spans="1:5" ht="22.5" customHeight="1" x14ac:dyDescent="0.3">
      <c r="A4" s="1555" t="s">
        <v>9</v>
      </c>
      <c r="B4" s="1556" t="s">
        <v>608</v>
      </c>
      <c r="C4" s="1557">
        <v>754300000</v>
      </c>
      <c r="D4" s="1557">
        <v>991959829</v>
      </c>
      <c r="E4" s="1723">
        <v>991905535</v>
      </c>
    </row>
    <row r="5" spans="1:5" ht="22.5" customHeight="1" x14ac:dyDescent="0.3">
      <c r="A5" s="1550" t="s">
        <v>12</v>
      </c>
      <c r="B5" s="1551" t="s">
        <v>609</v>
      </c>
      <c r="C5" s="1552">
        <v>29559542</v>
      </c>
      <c r="D5" s="1552">
        <v>19956658</v>
      </c>
      <c r="E5" s="1724">
        <v>19956658</v>
      </c>
    </row>
    <row r="6" spans="1:5" ht="22.5" customHeight="1" x14ac:dyDescent="0.3">
      <c r="A6" s="1550" t="s">
        <v>15</v>
      </c>
      <c r="B6" s="1551" t="s">
        <v>610</v>
      </c>
      <c r="C6" s="1552"/>
      <c r="D6" s="1552"/>
      <c r="E6" s="1724"/>
    </row>
    <row r="7" spans="1:5" ht="31.5" customHeight="1" x14ac:dyDescent="0.3">
      <c r="A7" s="1550" t="s">
        <v>18</v>
      </c>
      <c r="B7" s="1551" t="s">
        <v>611</v>
      </c>
      <c r="C7" s="1552">
        <v>30555600</v>
      </c>
      <c r="D7" s="1552">
        <v>85781265</v>
      </c>
      <c r="E7" s="1724">
        <v>85781265</v>
      </c>
    </row>
    <row r="8" spans="1:5" ht="22.5" customHeight="1" x14ac:dyDescent="0.3">
      <c r="A8" s="1550" t="s">
        <v>21</v>
      </c>
      <c r="B8" s="1551" t="s">
        <v>612</v>
      </c>
      <c r="C8" s="1552">
        <v>2000000</v>
      </c>
      <c r="D8" s="1552">
        <v>6513008</v>
      </c>
      <c r="E8" s="1724">
        <v>3014203</v>
      </c>
    </row>
    <row r="9" spans="1:5" ht="28.5" customHeight="1" x14ac:dyDescent="0.3">
      <c r="A9" s="1562" t="s">
        <v>24</v>
      </c>
      <c r="B9" s="1563" t="s">
        <v>613</v>
      </c>
      <c r="C9" s="1564"/>
      <c r="D9" s="1564"/>
      <c r="E9" s="1725"/>
    </row>
    <row r="10" spans="1:5" s="131" customFormat="1" ht="22.5" customHeight="1" x14ac:dyDescent="0.3">
      <c r="A10" s="1566" t="s">
        <v>27</v>
      </c>
      <c r="B10" s="1567" t="s">
        <v>614</v>
      </c>
      <c r="C10" s="1568">
        <f>SUM(C4:C9)</f>
        <v>816415142</v>
      </c>
      <c r="D10" s="1568">
        <f>SUM(D4:D9)</f>
        <v>1104210760</v>
      </c>
      <c r="E10" s="611">
        <f>SUM(E4:E9)</f>
        <v>1100657661</v>
      </c>
    </row>
    <row r="11" spans="1:5" s="131" customFormat="1" ht="22.5" customHeight="1" x14ac:dyDescent="0.3">
      <c r="A11" s="1566" t="s">
        <v>30</v>
      </c>
      <c r="B11" s="1567" t="s">
        <v>615</v>
      </c>
      <c r="C11" s="1568">
        <f>C10/2</f>
        <v>408207571</v>
      </c>
      <c r="D11" s="1568">
        <f>D10/2</f>
        <v>552105380</v>
      </c>
      <c r="E11" s="611">
        <f>E10/2</f>
        <v>550328830.5</v>
      </c>
    </row>
    <row r="12" spans="1:5" s="131" customFormat="1" ht="27" customHeight="1" x14ac:dyDescent="0.3">
      <c r="A12" s="1555" t="s">
        <v>33</v>
      </c>
      <c r="B12" s="1556" t="s">
        <v>616</v>
      </c>
      <c r="C12" s="1557">
        <v>18782887</v>
      </c>
      <c r="D12" s="1557">
        <v>9460000</v>
      </c>
      <c r="E12" s="1558">
        <v>9460000</v>
      </c>
    </row>
    <row r="13" spans="1:5" ht="34.5" customHeight="1" x14ac:dyDescent="0.3">
      <c r="A13" s="1550" t="s">
        <v>36</v>
      </c>
      <c r="B13" s="1551" t="s">
        <v>617</v>
      </c>
      <c r="C13" s="1552"/>
      <c r="D13" s="1554"/>
      <c r="E13" s="1553"/>
    </row>
    <row r="14" spans="1:5" ht="34.5" customHeight="1" x14ac:dyDescent="0.3">
      <c r="A14" s="1550" t="s">
        <v>38</v>
      </c>
      <c r="B14" s="1551" t="s">
        <v>618</v>
      </c>
      <c r="C14" s="1552"/>
      <c r="D14" s="1554"/>
      <c r="E14" s="1553"/>
    </row>
    <row r="15" spans="1:5" ht="34.5" customHeight="1" x14ac:dyDescent="0.3">
      <c r="A15" s="1550" t="s">
        <v>40</v>
      </c>
      <c r="B15" s="1551" t="s">
        <v>619</v>
      </c>
      <c r="C15" s="1552"/>
      <c r="D15" s="1554"/>
      <c r="E15" s="1553"/>
    </row>
    <row r="16" spans="1:5" ht="34.5" customHeight="1" x14ac:dyDescent="0.3">
      <c r="A16" s="1550" t="s">
        <v>42</v>
      </c>
      <c r="B16" s="1551" t="s">
        <v>620</v>
      </c>
      <c r="C16" s="1552"/>
      <c r="D16" s="1554"/>
      <c r="E16" s="1553"/>
    </row>
    <row r="17" spans="1:5" ht="34.5" customHeight="1" x14ac:dyDescent="0.3">
      <c r="A17" s="1550" t="s">
        <v>44</v>
      </c>
      <c r="B17" s="1551" t="s">
        <v>621</v>
      </c>
      <c r="C17" s="1552"/>
      <c r="D17" s="1554"/>
      <c r="E17" s="1553"/>
    </row>
    <row r="18" spans="1:5" ht="34.5" customHeight="1" x14ac:dyDescent="0.3">
      <c r="A18" s="1562" t="s">
        <v>46</v>
      </c>
      <c r="B18" s="1563" t="s">
        <v>622</v>
      </c>
      <c r="C18" s="1564"/>
      <c r="D18" s="1569"/>
      <c r="E18" s="1565"/>
    </row>
    <row r="19" spans="1:5" ht="34.5" customHeight="1" x14ac:dyDescent="0.3">
      <c r="A19" s="1566" t="s">
        <v>48</v>
      </c>
      <c r="B19" s="1567" t="s">
        <v>623</v>
      </c>
      <c r="C19" s="1568">
        <f>SUM(C12:C18)</f>
        <v>18782887</v>
      </c>
      <c r="D19" s="1568">
        <f>SUM(D12:D18)</f>
        <v>9460000</v>
      </c>
      <c r="E19" s="611">
        <f>SUM(E12:E18)</f>
        <v>9460000</v>
      </c>
    </row>
    <row r="20" spans="1:5" s="131" customFormat="1" ht="24" customHeight="1" x14ac:dyDescent="0.3">
      <c r="A20" s="1573" t="s">
        <v>50</v>
      </c>
      <c r="B20" s="1570" t="s">
        <v>624</v>
      </c>
      <c r="C20" s="1571">
        <f>C11-C19</f>
        <v>389424684</v>
      </c>
      <c r="D20" s="1571">
        <f>D11-D19</f>
        <v>542645380</v>
      </c>
      <c r="E20" s="1572">
        <f>E11-E19</f>
        <v>540868830.5</v>
      </c>
    </row>
  </sheetData>
  <mergeCells count="1">
    <mergeCell ref="A1:E1"/>
  </mergeCells>
  <printOptions horizontalCentered="1"/>
  <pageMargins left="0.51181102362204722" right="0.51181102362204722" top="1.1417322834645669" bottom="0.74803149606299213" header="0.51181102362204722" footer="0.31496062992125984"/>
  <pageSetup paperSize="9" scale="70" orientation="portrait" horizontalDpi="4294967293" verticalDpi="4294967293" r:id="rId1"/>
  <headerFooter>
    <oddHeader>&amp;R&amp;"Times New Roman,Félkövér dőlt"&amp;11 18. melléklet a 18/2020.(VI.26.)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G54"/>
  <sheetViews>
    <sheetView view="pageLayout" workbookViewId="0">
      <selection activeCell="A27" sqref="A27"/>
    </sheetView>
  </sheetViews>
  <sheetFormatPr defaultRowHeight="14.5" x14ac:dyDescent="0.35"/>
  <cols>
    <col min="1" max="1" width="7.296875" style="133" customWidth="1"/>
    <col min="2" max="2" width="45.19921875" style="133" customWidth="1"/>
    <col min="3" max="5" width="22.796875" style="140" customWidth="1"/>
    <col min="6" max="6" width="9.296875" style="133"/>
    <col min="7" max="7" width="12.796875" style="133" bestFit="1" customWidth="1"/>
    <col min="8" max="256" width="9.296875" style="133"/>
    <col min="257" max="257" width="5" style="133" customWidth="1"/>
    <col min="258" max="258" width="76.296875" style="133" customWidth="1"/>
    <col min="259" max="259" width="17.19921875" style="133" customWidth="1"/>
    <col min="260" max="260" width="19.19921875" style="133" customWidth="1"/>
    <col min="261" max="261" width="17.19921875" style="133" customWidth="1"/>
    <col min="262" max="262" width="9.296875" style="133"/>
    <col min="263" max="263" width="12.796875" style="133" bestFit="1" customWidth="1"/>
    <col min="264" max="512" width="9.296875" style="133"/>
    <col min="513" max="513" width="5" style="133" customWidth="1"/>
    <col min="514" max="514" width="76.296875" style="133" customWidth="1"/>
    <col min="515" max="515" width="17.19921875" style="133" customWidth="1"/>
    <col min="516" max="516" width="19.19921875" style="133" customWidth="1"/>
    <col min="517" max="517" width="17.19921875" style="133" customWidth="1"/>
    <col min="518" max="518" width="9.296875" style="133"/>
    <col min="519" max="519" width="12.796875" style="133" bestFit="1" customWidth="1"/>
    <col min="520" max="768" width="9.296875" style="133"/>
    <col min="769" max="769" width="5" style="133" customWidth="1"/>
    <col min="770" max="770" width="76.296875" style="133" customWidth="1"/>
    <col min="771" max="771" width="17.19921875" style="133" customWidth="1"/>
    <col min="772" max="772" width="19.19921875" style="133" customWidth="1"/>
    <col min="773" max="773" width="17.19921875" style="133" customWidth="1"/>
    <col min="774" max="774" width="9.296875" style="133"/>
    <col min="775" max="775" width="12.796875" style="133" bestFit="1" customWidth="1"/>
    <col min="776" max="1024" width="9.296875" style="133"/>
    <col min="1025" max="1025" width="5" style="133" customWidth="1"/>
    <col min="1026" max="1026" width="76.296875" style="133" customWidth="1"/>
    <col min="1027" max="1027" width="17.19921875" style="133" customWidth="1"/>
    <col min="1028" max="1028" width="19.19921875" style="133" customWidth="1"/>
    <col min="1029" max="1029" width="17.19921875" style="133" customWidth="1"/>
    <col min="1030" max="1030" width="9.296875" style="133"/>
    <col min="1031" max="1031" width="12.796875" style="133" bestFit="1" customWidth="1"/>
    <col min="1032" max="1280" width="9.296875" style="133"/>
    <col min="1281" max="1281" width="5" style="133" customWidth="1"/>
    <col min="1282" max="1282" width="76.296875" style="133" customWidth="1"/>
    <col min="1283" max="1283" width="17.19921875" style="133" customWidth="1"/>
    <col min="1284" max="1284" width="19.19921875" style="133" customWidth="1"/>
    <col min="1285" max="1285" width="17.19921875" style="133" customWidth="1"/>
    <col min="1286" max="1286" width="9.296875" style="133"/>
    <col min="1287" max="1287" width="12.796875" style="133" bestFit="1" customWidth="1"/>
    <col min="1288" max="1536" width="9.296875" style="133"/>
    <col min="1537" max="1537" width="5" style="133" customWidth="1"/>
    <col min="1538" max="1538" width="76.296875" style="133" customWidth="1"/>
    <col min="1539" max="1539" width="17.19921875" style="133" customWidth="1"/>
    <col min="1540" max="1540" width="19.19921875" style="133" customWidth="1"/>
    <col min="1541" max="1541" width="17.19921875" style="133" customWidth="1"/>
    <col min="1542" max="1542" width="9.296875" style="133"/>
    <col min="1543" max="1543" width="12.796875" style="133" bestFit="1" customWidth="1"/>
    <col min="1544" max="1792" width="9.296875" style="133"/>
    <col min="1793" max="1793" width="5" style="133" customWidth="1"/>
    <col min="1794" max="1794" width="76.296875" style="133" customWidth="1"/>
    <col min="1795" max="1795" width="17.19921875" style="133" customWidth="1"/>
    <col min="1796" max="1796" width="19.19921875" style="133" customWidth="1"/>
    <col min="1797" max="1797" width="17.19921875" style="133" customWidth="1"/>
    <col min="1798" max="1798" width="9.296875" style="133"/>
    <col min="1799" max="1799" width="12.796875" style="133" bestFit="1" customWidth="1"/>
    <col min="1800" max="2048" width="9.296875" style="133"/>
    <col min="2049" max="2049" width="5" style="133" customWidth="1"/>
    <col min="2050" max="2050" width="76.296875" style="133" customWidth="1"/>
    <col min="2051" max="2051" width="17.19921875" style="133" customWidth="1"/>
    <col min="2052" max="2052" width="19.19921875" style="133" customWidth="1"/>
    <col min="2053" max="2053" width="17.19921875" style="133" customWidth="1"/>
    <col min="2054" max="2054" width="9.296875" style="133"/>
    <col min="2055" max="2055" width="12.796875" style="133" bestFit="1" customWidth="1"/>
    <col min="2056" max="2304" width="9.296875" style="133"/>
    <col min="2305" max="2305" width="5" style="133" customWidth="1"/>
    <col min="2306" max="2306" width="76.296875" style="133" customWidth="1"/>
    <col min="2307" max="2307" width="17.19921875" style="133" customWidth="1"/>
    <col min="2308" max="2308" width="19.19921875" style="133" customWidth="1"/>
    <col min="2309" max="2309" width="17.19921875" style="133" customWidth="1"/>
    <col min="2310" max="2310" width="9.296875" style="133"/>
    <col min="2311" max="2311" width="12.796875" style="133" bestFit="1" customWidth="1"/>
    <col min="2312" max="2560" width="9.296875" style="133"/>
    <col min="2561" max="2561" width="5" style="133" customWidth="1"/>
    <col min="2562" max="2562" width="76.296875" style="133" customWidth="1"/>
    <col min="2563" max="2563" width="17.19921875" style="133" customWidth="1"/>
    <col min="2564" max="2564" width="19.19921875" style="133" customWidth="1"/>
    <col min="2565" max="2565" width="17.19921875" style="133" customWidth="1"/>
    <col min="2566" max="2566" width="9.296875" style="133"/>
    <col min="2567" max="2567" width="12.796875" style="133" bestFit="1" customWidth="1"/>
    <col min="2568" max="2816" width="9.296875" style="133"/>
    <col min="2817" max="2817" width="5" style="133" customWidth="1"/>
    <col min="2818" max="2818" width="76.296875" style="133" customWidth="1"/>
    <col min="2819" max="2819" width="17.19921875" style="133" customWidth="1"/>
    <col min="2820" max="2820" width="19.19921875" style="133" customWidth="1"/>
    <col min="2821" max="2821" width="17.19921875" style="133" customWidth="1"/>
    <col min="2822" max="2822" width="9.296875" style="133"/>
    <col min="2823" max="2823" width="12.796875" style="133" bestFit="1" customWidth="1"/>
    <col min="2824" max="3072" width="9.296875" style="133"/>
    <col min="3073" max="3073" width="5" style="133" customWidth="1"/>
    <col min="3074" max="3074" width="76.296875" style="133" customWidth="1"/>
    <col min="3075" max="3075" width="17.19921875" style="133" customWidth="1"/>
    <col min="3076" max="3076" width="19.19921875" style="133" customWidth="1"/>
    <col min="3077" max="3077" width="17.19921875" style="133" customWidth="1"/>
    <col min="3078" max="3078" width="9.296875" style="133"/>
    <col min="3079" max="3079" width="12.796875" style="133" bestFit="1" customWidth="1"/>
    <col min="3080" max="3328" width="9.296875" style="133"/>
    <col min="3329" max="3329" width="5" style="133" customWidth="1"/>
    <col min="3330" max="3330" width="76.296875" style="133" customWidth="1"/>
    <col min="3331" max="3331" width="17.19921875" style="133" customWidth="1"/>
    <col min="3332" max="3332" width="19.19921875" style="133" customWidth="1"/>
    <col min="3333" max="3333" width="17.19921875" style="133" customWidth="1"/>
    <col min="3334" max="3334" width="9.296875" style="133"/>
    <col min="3335" max="3335" width="12.796875" style="133" bestFit="1" customWidth="1"/>
    <col min="3336" max="3584" width="9.296875" style="133"/>
    <col min="3585" max="3585" width="5" style="133" customWidth="1"/>
    <col min="3586" max="3586" width="76.296875" style="133" customWidth="1"/>
    <col min="3587" max="3587" width="17.19921875" style="133" customWidth="1"/>
    <col min="3588" max="3588" width="19.19921875" style="133" customWidth="1"/>
    <col min="3589" max="3589" width="17.19921875" style="133" customWidth="1"/>
    <col min="3590" max="3590" width="9.296875" style="133"/>
    <col min="3591" max="3591" width="12.796875" style="133" bestFit="1" customWidth="1"/>
    <col min="3592" max="3840" width="9.296875" style="133"/>
    <col min="3841" max="3841" width="5" style="133" customWidth="1"/>
    <col min="3842" max="3842" width="76.296875" style="133" customWidth="1"/>
    <col min="3843" max="3843" width="17.19921875" style="133" customWidth="1"/>
    <col min="3844" max="3844" width="19.19921875" style="133" customWidth="1"/>
    <col min="3845" max="3845" width="17.19921875" style="133" customWidth="1"/>
    <col min="3846" max="3846" width="9.296875" style="133"/>
    <col min="3847" max="3847" width="12.796875" style="133" bestFit="1" customWidth="1"/>
    <col min="3848" max="4096" width="9.296875" style="133"/>
    <col min="4097" max="4097" width="5" style="133" customWidth="1"/>
    <col min="4098" max="4098" width="76.296875" style="133" customWidth="1"/>
    <col min="4099" max="4099" width="17.19921875" style="133" customWidth="1"/>
    <col min="4100" max="4100" width="19.19921875" style="133" customWidth="1"/>
    <col min="4101" max="4101" width="17.19921875" style="133" customWidth="1"/>
    <col min="4102" max="4102" width="9.296875" style="133"/>
    <col min="4103" max="4103" width="12.796875" style="133" bestFit="1" customWidth="1"/>
    <col min="4104" max="4352" width="9.296875" style="133"/>
    <col min="4353" max="4353" width="5" style="133" customWidth="1"/>
    <col min="4354" max="4354" width="76.296875" style="133" customWidth="1"/>
    <col min="4355" max="4355" width="17.19921875" style="133" customWidth="1"/>
    <col min="4356" max="4356" width="19.19921875" style="133" customWidth="1"/>
    <col min="4357" max="4357" width="17.19921875" style="133" customWidth="1"/>
    <col min="4358" max="4358" width="9.296875" style="133"/>
    <col min="4359" max="4359" width="12.796875" style="133" bestFit="1" customWidth="1"/>
    <col min="4360" max="4608" width="9.296875" style="133"/>
    <col min="4609" max="4609" width="5" style="133" customWidth="1"/>
    <col min="4610" max="4610" width="76.296875" style="133" customWidth="1"/>
    <col min="4611" max="4611" width="17.19921875" style="133" customWidth="1"/>
    <col min="4612" max="4612" width="19.19921875" style="133" customWidth="1"/>
    <col min="4613" max="4613" width="17.19921875" style="133" customWidth="1"/>
    <col min="4614" max="4614" width="9.296875" style="133"/>
    <col min="4615" max="4615" width="12.796875" style="133" bestFit="1" customWidth="1"/>
    <col min="4616" max="4864" width="9.296875" style="133"/>
    <col min="4865" max="4865" width="5" style="133" customWidth="1"/>
    <col min="4866" max="4866" width="76.296875" style="133" customWidth="1"/>
    <col min="4867" max="4867" width="17.19921875" style="133" customWidth="1"/>
    <col min="4868" max="4868" width="19.19921875" style="133" customWidth="1"/>
    <col min="4869" max="4869" width="17.19921875" style="133" customWidth="1"/>
    <col min="4870" max="4870" width="9.296875" style="133"/>
    <col min="4871" max="4871" width="12.796875" style="133" bestFit="1" customWidth="1"/>
    <col min="4872" max="5120" width="9.296875" style="133"/>
    <col min="5121" max="5121" width="5" style="133" customWidth="1"/>
    <col min="5122" max="5122" width="76.296875" style="133" customWidth="1"/>
    <col min="5123" max="5123" width="17.19921875" style="133" customWidth="1"/>
    <col min="5124" max="5124" width="19.19921875" style="133" customWidth="1"/>
    <col min="5125" max="5125" width="17.19921875" style="133" customWidth="1"/>
    <col min="5126" max="5126" width="9.296875" style="133"/>
    <col min="5127" max="5127" width="12.796875" style="133" bestFit="1" customWidth="1"/>
    <col min="5128" max="5376" width="9.296875" style="133"/>
    <col min="5377" max="5377" width="5" style="133" customWidth="1"/>
    <col min="5378" max="5378" width="76.296875" style="133" customWidth="1"/>
    <col min="5379" max="5379" width="17.19921875" style="133" customWidth="1"/>
    <col min="5380" max="5380" width="19.19921875" style="133" customWidth="1"/>
    <col min="5381" max="5381" width="17.19921875" style="133" customWidth="1"/>
    <col min="5382" max="5382" width="9.296875" style="133"/>
    <col min="5383" max="5383" width="12.796875" style="133" bestFit="1" customWidth="1"/>
    <col min="5384" max="5632" width="9.296875" style="133"/>
    <col min="5633" max="5633" width="5" style="133" customWidth="1"/>
    <col min="5634" max="5634" width="76.296875" style="133" customWidth="1"/>
    <col min="5635" max="5635" width="17.19921875" style="133" customWidth="1"/>
    <col min="5636" max="5636" width="19.19921875" style="133" customWidth="1"/>
    <col min="5637" max="5637" width="17.19921875" style="133" customWidth="1"/>
    <col min="5638" max="5638" width="9.296875" style="133"/>
    <col min="5639" max="5639" width="12.796875" style="133" bestFit="1" customWidth="1"/>
    <col min="5640" max="5888" width="9.296875" style="133"/>
    <col min="5889" max="5889" width="5" style="133" customWidth="1"/>
    <col min="5890" max="5890" width="76.296875" style="133" customWidth="1"/>
    <col min="5891" max="5891" width="17.19921875" style="133" customWidth="1"/>
    <col min="5892" max="5892" width="19.19921875" style="133" customWidth="1"/>
    <col min="5893" max="5893" width="17.19921875" style="133" customWidth="1"/>
    <col min="5894" max="5894" width="9.296875" style="133"/>
    <col min="5895" max="5895" width="12.796875" style="133" bestFit="1" customWidth="1"/>
    <col min="5896" max="6144" width="9.296875" style="133"/>
    <col min="6145" max="6145" width="5" style="133" customWidth="1"/>
    <col min="6146" max="6146" width="76.296875" style="133" customWidth="1"/>
    <col min="6147" max="6147" width="17.19921875" style="133" customWidth="1"/>
    <col min="6148" max="6148" width="19.19921875" style="133" customWidth="1"/>
    <col min="6149" max="6149" width="17.19921875" style="133" customWidth="1"/>
    <col min="6150" max="6150" width="9.296875" style="133"/>
    <col min="6151" max="6151" width="12.796875" style="133" bestFit="1" customWidth="1"/>
    <col min="6152" max="6400" width="9.296875" style="133"/>
    <col min="6401" max="6401" width="5" style="133" customWidth="1"/>
    <col min="6402" max="6402" width="76.296875" style="133" customWidth="1"/>
    <col min="6403" max="6403" width="17.19921875" style="133" customWidth="1"/>
    <col min="6404" max="6404" width="19.19921875" style="133" customWidth="1"/>
    <col min="6405" max="6405" width="17.19921875" style="133" customWidth="1"/>
    <col min="6406" max="6406" width="9.296875" style="133"/>
    <col min="6407" max="6407" width="12.796875" style="133" bestFit="1" customWidth="1"/>
    <col min="6408" max="6656" width="9.296875" style="133"/>
    <col min="6657" max="6657" width="5" style="133" customWidth="1"/>
    <col min="6658" max="6658" width="76.296875" style="133" customWidth="1"/>
    <col min="6659" max="6659" width="17.19921875" style="133" customWidth="1"/>
    <col min="6660" max="6660" width="19.19921875" style="133" customWidth="1"/>
    <col min="6661" max="6661" width="17.19921875" style="133" customWidth="1"/>
    <col min="6662" max="6662" width="9.296875" style="133"/>
    <col min="6663" max="6663" width="12.796875" style="133" bestFit="1" customWidth="1"/>
    <col min="6664" max="6912" width="9.296875" style="133"/>
    <col min="6913" max="6913" width="5" style="133" customWidth="1"/>
    <col min="6914" max="6914" width="76.296875" style="133" customWidth="1"/>
    <col min="6915" max="6915" width="17.19921875" style="133" customWidth="1"/>
    <col min="6916" max="6916" width="19.19921875" style="133" customWidth="1"/>
    <col min="6917" max="6917" width="17.19921875" style="133" customWidth="1"/>
    <col min="6918" max="6918" width="9.296875" style="133"/>
    <col min="6919" max="6919" width="12.796875" style="133" bestFit="1" customWidth="1"/>
    <col min="6920" max="7168" width="9.296875" style="133"/>
    <col min="7169" max="7169" width="5" style="133" customWidth="1"/>
    <col min="7170" max="7170" width="76.296875" style="133" customWidth="1"/>
    <col min="7171" max="7171" width="17.19921875" style="133" customWidth="1"/>
    <col min="7172" max="7172" width="19.19921875" style="133" customWidth="1"/>
    <col min="7173" max="7173" width="17.19921875" style="133" customWidth="1"/>
    <col min="7174" max="7174" width="9.296875" style="133"/>
    <col min="7175" max="7175" width="12.796875" style="133" bestFit="1" customWidth="1"/>
    <col min="7176" max="7424" width="9.296875" style="133"/>
    <col min="7425" max="7425" width="5" style="133" customWidth="1"/>
    <col min="7426" max="7426" width="76.296875" style="133" customWidth="1"/>
    <col min="7427" max="7427" width="17.19921875" style="133" customWidth="1"/>
    <col min="7428" max="7428" width="19.19921875" style="133" customWidth="1"/>
    <col min="7429" max="7429" width="17.19921875" style="133" customWidth="1"/>
    <col min="7430" max="7430" width="9.296875" style="133"/>
    <col min="7431" max="7431" width="12.796875" style="133" bestFit="1" customWidth="1"/>
    <col min="7432" max="7680" width="9.296875" style="133"/>
    <col min="7681" max="7681" width="5" style="133" customWidth="1"/>
    <col min="7682" max="7682" width="76.296875" style="133" customWidth="1"/>
    <col min="7683" max="7683" width="17.19921875" style="133" customWidth="1"/>
    <col min="7684" max="7684" width="19.19921875" style="133" customWidth="1"/>
    <col min="7685" max="7685" width="17.19921875" style="133" customWidth="1"/>
    <col min="7686" max="7686" width="9.296875" style="133"/>
    <col min="7687" max="7687" width="12.796875" style="133" bestFit="1" customWidth="1"/>
    <col min="7688" max="7936" width="9.296875" style="133"/>
    <col min="7937" max="7937" width="5" style="133" customWidth="1"/>
    <col min="7938" max="7938" width="76.296875" style="133" customWidth="1"/>
    <col min="7939" max="7939" width="17.19921875" style="133" customWidth="1"/>
    <col min="7940" max="7940" width="19.19921875" style="133" customWidth="1"/>
    <col min="7941" max="7941" width="17.19921875" style="133" customWidth="1"/>
    <col min="7942" max="7942" width="9.296875" style="133"/>
    <col min="7943" max="7943" width="12.796875" style="133" bestFit="1" customWidth="1"/>
    <col min="7944" max="8192" width="9.296875" style="133"/>
    <col min="8193" max="8193" width="5" style="133" customWidth="1"/>
    <col min="8194" max="8194" width="76.296875" style="133" customWidth="1"/>
    <col min="8195" max="8195" width="17.19921875" style="133" customWidth="1"/>
    <col min="8196" max="8196" width="19.19921875" style="133" customWidth="1"/>
    <col min="8197" max="8197" width="17.19921875" style="133" customWidth="1"/>
    <col min="8198" max="8198" width="9.296875" style="133"/>
    <col min="8199" max="8199" width="12.796875" style="133" bestFit="1" customWidth="1"/>
    <col min="8200" max="8448" width="9.296875" style="133"/>
    <col min="8449" max="8449" width="5" style="133" customWidth="1"/>
    <col min="8450" max="8450" width="76.296875" style="133" customWidth="1"/>
    <col min="8451" max="8451" width="17.19921875" style="133" customWidth="1"/>
    <col min="8452" max="8452" width="19.19921875" style="133" customWidth="1"/>
    <col min="8453" max="8453" width="17.19921875" style="133" customWidth="1"/>
    <col min="8454" max="8454" width="9.296875" style="133"/>
    <col min="8455" max="8455" width="12.796875" style="133" bestFit="1" customWidth="1"/>
    <col min="8456" max="8704" width="9.296875" style="133"/>
    <col min="8705" max="8705" width="5" style="133" customWidth="1"/>
    <col min="8706" max="8706" width="76.296875" style="133" customWidth="1"/>
    <col min="8707" max="8707" width="17.19921875" style="133" customWidth="1"/>
    <col min="8708" max="8708" width="19.19921875" style="133" customWidth="1"/>
    <col min="8709" max="8709" width="17.19921875" style="133" customWidth="1"/>
    <col min="8710" max="8710" width="9.296875" style="133"/>
    <col min="8711" max="8711" width="12.796875" style="133" bestFit="1" customWidth="1"/>
    <col min="8712" max="8960" width="9.296875" style="133"/>
    <col min="8961" max="8961" width="5" style="133" customWidth="1"/>
    <col min="8962" max="8962" width="76.296875" style="133" customWidth="1"/>
    <col min="8963" max="8963" width="17.19921875" style="133" customWidth="1"/>
    <col min="8964" max="8964" width="19.19921875" style="133" customWidth="1"/>
    <col min="8965" max="8965" width="17.19921875" style="133" customWidth="1"/>
    <col min="8966" max="8966" width="9.296875" style="133"/>
    <col min="8967" max="8967" width="12.796875" style="133" bestFit="1" customWidth="1"/>
    <col min="8968" max="9216" width="9.296875" style="133"/>
    <col min="9217" max="9217" width="5" style="133" customWidth="1"/>
    <col min="9218" max="9218" width="76.296875" style="133" customWidth="1"/>
    <col min="9219" max="9219" width="17.19921875" style="133" customWidth="1"/>
    <col min="9220" max="9220" width="19.19921875" style="133" customWidth="1"/>
    <col min="9221" max="9221" width="17.19921875" style="133" customWidth="1"/>
    <col min="9222" max="9222" width="9.296875" style="133"/>
    <col min="9223" max="9223" width="12.796875" style="133" bestFit="1" customWidth="1"/>
    <col min="9224" max="9472" width="9.296875" style="133"/>
    <col min="9473" max="9473" width="5" style="133" customWidth="1"/>
    <col min="9474" max="9474" width="76.296875" style="133" customWidth="1"/>
    <col min="9475" max="9475" width="17.19921875" style="133" customWidth="1"/>
    <col min="9476" max="9476" width="19.19921875" style="133" customWidth="1"/>
    <col min="9477" max="9477" width="17.19921875" style="133" customWidth="1"/>
    <col min="9478" max="9478" width="9.296875" style="133"/>
    <col min="9479" max="9479" width="12.796875" style="133" bestFit="1" customWidth="1"/>
    <col min="9480" max="9728" width="9.296875" style="133"/>
    <col min="9729" max="9729" width="5" style="133" customWidth="1"/>
    <col min="9730" max="9730" width="76.296875" style="133" customWidth="1"/>
    <col min="9731" max="9731" width="17.19921875" style="133" customWidth="1"/>
    <col min="9732" max="9732" width="19.19921875" style="133" customWidth="1"/>
    <col min="9733" max="9733" width="17.19921875" style="133" customWidth="1"/>
    <col min="9734" max="9734" width="9.296875" style="133"/>
    <col min="9735" max="9735" width="12.796875" style="133" bestFit="1" customWidth="1"/>
    <col min="9736" max="9984" width="9.296875" style="133"/>
    <col min="9985" max="9985" width="5" style="133" customWidth="1"/>
    <col min="9986" max="9986" width="76.296875" style="133" customWidth="1"/>
    <col min="9987" max="9987" width="17.19921875" style="133" customWidth="1"/>
    <col min="9988" max="9988" width="19.19921875" style="133" customWidth="1"/>
    <col min="9989" max="9989" width="17.19921875" style="133" customWidth="1"/>
    <col min="9990" max="9990" width="9.296875" style="133"/>
    <col min="9991" max="9991" width="12.796875" style="133" bestFit="1" customWidth="1"/>
    <col min="9992" max="10240" width="9.296875" style="133"/>
    <col min="10241" max="10241" width="5" style="133" customWidth="1"/>
    <col min="10242" max="10242" width="76.296875" style="133" customWidth="1"/>
    <col min="10243" max="10243" width="17.19921875" style="133" customWidth="1"/>
    <col min="10244" max="10244" width="19.19921875" style="133" customWidth="1"/>
    <col min="10245" max="10245" width="17.19921875" style="133" customWidth="1"/>
    <col min="10246" max="10246" width="9.296875" style="133"/>
    <col min="10247" max="10247" width="12.796875" style="133" bestFit="1" customWidth="1"/>
    <col min="10248" max="10496" width="9.296875" style="133"/>
    <col min="10497" max="10497" width="5" style="133" customWidth="1"/>
    <col min="10498" max="10498" width="76.296875" style="133" customWidth="1"/>
    <col min="10499" max="10499" width="17.19921875" style="133" customWidth="1"/>
    <col min="10500" max="10500" width="19.19921875" style="133" customWidth="1"/>
    <col min="10501" max="10501" width="17.19921875" style="133" customWidth="1"/>
    <col min="10502" max="10502" width="9.296875" style="133"/>
    <col min="10503" max="10503" width="12.796875" style="133" bestFit="1" customWidth="1"/>
    <col min="10504" max="10752" width="9.296875" style="133"/>
    <col min="10753" max="10753" width="5" style="133" customWidth="1"/>
    <col min="10754" max="10754" width="76.296875" style="133" customWidth="1"/>
    <col min="10755" max="10755" width="17.19921875" style="133" customWidth="1"/>
    <col min="10756" max="10756" width="19.19921875" style="133" customWidth="1"/>
    <col min="10757" max="10757" width="17.19921875" style="133" customWidth="1"/>
    <col min="10758" max="10758" width="9.296875" style="133"/>
    <col min="10759" max="10759" width="12.796875" style="133" bestFit="1" customWidth="1"/>
    <col min="10760" max="11008" width="9.296875" style="133"/>
    <col min="11009" max="11009" width="5" style="133" customWidth="1"/>
    <col min="11010" max="11010" width="76.296875" style="133" customWidth="1"/>
    <col min="11011" max="11011" width="17.19921875" style="133" customWidth="1"/>
    <col min="11012" max="11012" width="19.19921875" style="133" customWidth="1"/>
    <col min="11013" max="11013" width="17.19921875" style="133" customWidth="1"/>
    <col min="11014" max="11014" width="9.296875" style="133"/>
    <col min="11015" max="11015" width="12.796875" style="133" bestFit="1" customWidth="1"/>
    <col min="11016" max="11264" width="9.296875" style="133"/>
    <col min="11265" max="11265" width="5" style="133" customWidth="1"/>
    <col min="11266" max="11266" width="76.296875" style="133" customWidth="1"/>
    <col min="11267" max="11267" width="17.19921875" style="133" customWidth="1"/>
    <col min="11268" max="11268" width="19.19921875" style="133" customWidth="1"/>
    <col min="11269" max="11269" width="17.19921875" style="133" customWidth="1"/>
    <col min="11270" max="11270" width="9.296875" style="133"/>
    <col min="11271" max="11271" width="12.796875" style="133" bestFit="1" customWidth="1"/>
    <col min="11272" max="11520" width="9.296875" style="133"/>
    <col min="11521" max="11521" width="5" style="133" customWidth="1"/>
    <col min="11522" max="11522" width="76.296875" style="133" customWidth="1"/>
    <col min="11523" max="11523" width="17.19921875" style="133" customWidth="1"/>
    <col min="11524" max="11524" width="19.19921875" style="133" customWidth="1"/>
    <col min="11525" max="11525" width="17.19921875" style="133" customWidth="1"/>
    <col min="11526" max="11526" width="9.296875" style="133"/>
    <col min="11527" max="11527" width="12.796875" style="133" bestFit="1" customWidth="1"/>
    <col min="11528" max="11776" width="9.296875" style="133"/>
    <col min="11777" max="11777" width="5" style="133" customWidth="1"/>
    <col min="11778" max="11778" width="76.296875" style="133" customWidth="1"/>
    <col min="11779" max="11779" width="17.19921875" style="133" customWidth="1"/>
    <col min="11780" max="11780" width="19.19921875" style="133" customWidth="1"/>
    <col min="11781" max="11781" width="17.19921875" style="133" customWidth="1"/>
    <col min="11782" max="11782" width="9.296875" style="133"/>
    <col min="11783" max="11783" width="12.796875" style="133" bestFit="1" customWidth="1"/>
    <col min="11784" max="12032" width="9.296875" style="133"/>
    <col min="12033" max="12033" width="5" style="133" customWidth="1"/>
    <col min="12034" max="12034" width="76.296875" style="133" customWidth="1"/>
    <col min="12035" max="12035" width="17.19921875" style="133" customWidth="1"/>
    <col min="12036" max="12036" width="19.19921875" style="133" customWidth="1"/>
    <col min="12037" max="12037" width="17.19921875" style="133" customWidth="1"/>
    <col min="12038" max="12038" width="9.296875" style="133"/>
    <col min="12039" max="12039" width="12.796875" style="133" bestFit="1" customWidth="1"/>
    <col min="12040" max="12288" width="9.296875" style="133"/>
    <col min="12289" max="12289" width="5" style="133" customWidth="1"/>
    <col min="12290" max="12290" width="76.296875" style="133" customWidth="1"/>
    <col min="12291" max="12291" width="17.19921875" style="133" customWidth="1"/>
    <col min="12292" max="12292" width="19.19921875" style="133" customWidth="1"/>
    <col min="12293" max="12293" width="17.19921875" style="133" customWidth="1"/>
    <col min="12294" max="12294" width="9.296875" style="133"/>
    <col min="12295" max="12295" width="12.796875" style="133" bestFit="1" customWidth="1"/>
    <col min="12296" max="12544" width="9.296875" style="133"/>
    <col min="12545" max="12545" width="5" style="133" customWidth="1"/>
    <col min="12546" max="12546" width="76.296875" style="133" customWidth="1"/>
    <col min="12547" max="12547" width="17.19921875" style="133" customWidth="1"/>
    <col min="12548" max="12548" width="19.19921875" style="133" customWidth="1"/>
    <col min="12549" max="12549" width="17.19921875" style="133" customWidth="1"/>
    <col min="12550" max="12550" width="9.296875" style="133"/>
    <col min="12551" max="12551" width="12.796875" style="133" bestFit="1" customWidth="1"/>
    <col min="12552" max="12800" width="9.296875" style="133"/>
    <col min="12801" max="12801" width="5" style="133" customWidth="1"/>
    <col min="12802" max="12802" width="76.296875" style="133" customWidth="1"/>
    <col min="12803" max="12803" width="17.19921875" style="133" customWidth="1"/>
    <col min="12804" max="12804" width="19.19921875" style="133" customWidth="1"/>
    <col min="12805" max="12805" width="17.19921875" style="133" customWidth="1"/>
    <col min="12806" max="12806" width="9.296875" style="133"/>
    <col min="12807" max="12807" width="12.796875" style="133" bestFit="1" customWidth="1"/>
    <col min="12808" max="13056" width="9.296875" style="133"/>
    <col min="13057" max="13057" width="5" style="133" customWidth="1"/>
    <col min="13058" max="13058" width="76.296875" style="133" customWidth="1"/>
    <col min="13059" max="13059" width="17.19921875" style="133" customWidth="1"/>
    <col min="13060" max="13060" width="19.19921875" style="133" customWidth="1"/>
    <col min="13061" max="13061" width="17.19921875" style="133" customWidth="1"/>
    <col min="13062" max="13062" width="9.296875" style="133"/>
    <col min="13063" max="13063" width="12.796875" style="133" bestFit="1" customWidth="1"/>
    <col min="13064" max="13312" width="9.296875" style="133"/>
    <col min="13313" max="13313" width="5" style="133" customWidth="1"/>
    <col min="13314" max="13314" width="76.296875" style="133" customWidth="1"/>
    <col min="13315" max="13315" width="17.19921875" style="133" customWidth="1"/>
    <col min="13316" max="13316" width="19.19921875" style="133" customWidth="1"/>
    <col min="13317" max="13317" width="17.19921875" style="133" customWidth="1"/>
    <col min="13318" max="13318" width="9.296875" style="133"/>
    <col min="13319" max="13319" width="12.796875" style="133" bestFit="1" customWidth="1"/>
    <col min="13320" max="13568" width="9.296875" style="133"/>
    <col min="13569" max="13569" width="5" style="133" customWidth="1"/>
    <col min="13570" max="13570" width="76.296875" style="133" customWidth="1"/>
    <col min="13571" max="13571" width="17.19921875" style="133" customWidth="1"/>
    <col min="13572" max="13572" width="19.19921875" style="133" customWidth="1"/>
    <col min="13573" max="13573" width="17.19921875" style="133" customWidth="1"/>
    <col min="13574" max="13574" width="9.296875" style="133"/>
    <col min="13575" max="13575" width="12.796875" style="133" bestFit="1" customWidth="1"/>
    <col min="13576" max="13824" width="9.296875" style="133"/>
    <col min="13825" max="13825" width="5" style="133" customWidth="1"/>
    <col min="13826" max="13826" width="76.296875" style="133" customWidth="1"/>
    <col min="13827" max="13827" width="17.19921875" style="133" customWidth="1"/>
    <col min="13828" max="13828" width="19.19921875" style="133" customWidth="1"/>
    <col min="13829" max="13829" width="17.19921875" style="133" customWidth="1"/>
    <col min="13830" max="13830" width="9.296875" style="133"/>
    <col min="13831" max="13831" width="12.796875" style="133" bestFit="1" customWidth="1"/>
    <col min="13832" max="14080" width="9.296875" style="133"/>
    <col min="14081" max="14081" width="5" style="133" customWidth="1"/>
    <col min="14082" max="14082" width="76.296875" style="133" customWidth="1"/>
    <col min="14083" max="14083" width="17.19921875" style="133" customWidth="1"/>
    <col min="14084" max="14084" width="19.19921875" style="133" customWidth="1"/>
    <col min="14085" max="14085" width="17.19921875" style="133" customWidth="1"/>
    <col min="14086" max="14086" width="9.296875" style="133"/>
    <col min="14087" max="14087" width="12.796875" style="133" bestFit="1" customWidth="1"/>
    <col min="14088" max="14336" width="9.296875" style="133"/>
    <col min="14337" max="14337" width="5" style="133" customWidth="1"/>
    <col min="14338" max="14338" width="76.296875" style="133" customWidth="1"/>
    <col min="14339" max="14339" width="17.19921875" style="133" customWidth="1"/>
    <col min="14340" max="14340" width="19.19921875" style="133" customWidth="1"/>
    <col min="14341" max="14341" width="17.19921875" style="133" customWidth="1"/>
    <col min="14342" max="14342" width="9.296875" style="133"/>
    <col min="14343" max="14343" width="12.796875" style="133" bestFit="1" customWidth="1"/>
    <col min="14344" max="14592" width="9.296875" style="133"/>
    <col min="14593" max="14593" width="5" style="133" customWidth="1"/>
    <col min="14594" max="14594" width="76.296875" style="133" customWidth="1"/>
    <col min="14595" max="14595" width="17.19921875" style="133" customWidth="1"/>
    <col min="14596" max="14596" width="19.19921875" style="133" customWidth="1"/>
    <col min="14597" max="14597" width="17.19921875" style="133" customWidth="1"/>
    <col min="14598" max="14598" width="9.296875" style="133"/>
    <col min="14599" max="14599" width="12.796875" style="133" bestFit="1" customWidth="1"/>
    <col min="14600" max="14848" width="9.296875" style="133"/>
    <col min="14849" max="14849" width="5" style="133" customWidth="1"/>
    <col min="14850" max="14850" width="76.296875" style="133" customWidth="1"/>
    <col min="14851" max="14851" width="17.19921875" style="133" customWidth="1"/>
    <col min="14852" max="14852" width="19.19921875" style="133" customWidth="1"/>
    <col min="14853" max="14853" width="17.19921875" style="133" customWidth="1"/>
    <col min="14854" max="14854" width="9.296875" style="133"/>
    <col min="14855" max="14855" width="12.796875" style="133" bestFit="1" customWidth="1"/>
    <col min="14856" max="15104" width="9.296875" style="133"/>
    <col min="15105" max="15105" width="5" style="133" customWidth="1"/>
    <col min="15106" max="15106" width="76.296875" style="133" customWidth="1"/>
    <col min="15107" max="15107" width="17.19921875" style="133" customWidth="1"/>
    <col min="15108" max="15108" width="19.19921875" style="133" customWidth="1"/>
    <col min="15109" max="15109" width="17.19921875" style="133" customWidth="1"/>
    <col min="15110" max="15110" width="9.296875" style="133"/>
    <col min="15111" max="15111" width="12.796875" style="133" bestFit="1" customWidth="1"/>
    <col min="15112" max="15360" width="9.296875" style="133"/>
    <col min="15361" max="15361" width="5" style="133" customWidth="1"/>
    <col min="15362" max="15362" width="76.296875" style="133" customWidth="1"/>
    <col min="15363" max="15363" width="17.19921875" style="133" customWidth="1"/>
    <col min="15364" max="15364" width="19.19921875" style="133" customWidth="1"/>
    <col min="15365" max="15365" width="17.19921875" style="133" customWidth="1"/>
    <col min="15366" max="15366" width="9.296875" style="133"/>
    <col min="15367" max="15367" width="12.796875" style="133" bestFit="1" customWidth="1"/>
    <col min="15368" max="15616" width="9.296875" style="133"/>
    <col min="15617" max="15617" width="5" style="133" customWidth="1"/>
    <col min="15618" max="15618" width="76.296875" style="133" customWidth="1"/>
    <col min="15619" max="15619" width="17.19921875" style="133" customWidth="1"/>
    <col min="15620" max="15620" width="19.19921875" style="133" customWidth="1"/>
    <col min="15621" max="15621" width="17.19921875" style="133" customWidth="1"/>
    <col min="15622" max="15622" width="9.296875" style="133"/>
    <col min="15623" max="15623" width="12.796875" style="133" bestFit="1" customWidth="1"/>
    <col min="15624" max="15872" width="9.296875" style="133"/>
    <col min="15873" max="15873" width="5" style="133" customWidth="1"/>
    <col min="15874" max="15874" width="76.296875" style="133" customWidth="1"/>
    <col min="15875" max="15875" width="17.19921875" style="133" customWidth="1"/>
    <col min="15876" max="15876" width="19.19921875" style="133" customWidth="1"/>
    <col min="15877" max="15877" width="17.19921875" style="133" customWidth="1"/>
    <col min="15878" max="15878" width="9.296875" style="133"/>
    <col min="15879" max="15879" width="12.796875" style="133" bestFit="1" customWidth="1"/>
    <col min="15880" max="16128" width="9.296875" style="133"/>
    <col min="16129" max="16129" width="5" style="133" customWidth="1"/>
    <col min="16130" max="16130" width="76.296875" style="133" customWidth="1"/>
    <col min="16131" max="16131" width="17.19921875" style="133" customWidth="1"/>
    <col min="16132" max="16132" width="19.19921875" style="133" customWidth="1"/>
    <col min="16133" max="16133" width="17.19921875" style="133" customWidth="1"/>
    <col min="16134" max="16134" width="9.296875" style="133"/>
    <col min="16135" max="16135" width="12.796875" style="133" bestFit="1" customWidth="1"/>
    <col min="16136" max="16384" width="9.296875" style="133"/>
  </cols>
  <sheetData>
    <row r="1" spans="1:7" ht="36.75" customHeight="1" x14ac:dyDescent="0.35">
      <c r="A1" s="1891" t="s">
        <v>1269</v>
      </c>
      <c r="B1" s="1891"/>
      <c r="C1" s="1891"/>
      <c r="D1" s="1891"/>
      <c r="E1" s="1891"/>
    </row>
    <row r="2" spans="1:7" ht="15" customHeight="1" x14ac:dyDescent="0.35">
      <c r="A2" s="130"/>
      <c r="B2" s="130"/>
      <c r="C2" s="130"/>
      <c r="D2" s="130"/>
      <c r="E2" s="130"/>
    </row>
    <row r="3" spans="1:7" x14ac:dyDescent="0.35">
      <c r="A3" s="30"/>
      <c r="B3" s="30"/>
      <c r="C3" s="134"/>
      <c r="D3" s="134"/>
      <c r="E3" s="141" t="s">
        <v>521</v>
      </c>
    </row>
    <row r="4" spans="1:7" s="135" customFormat="1" ht="56" x14ac:dyDescent="0.3">
      <c r="A4" s="612" t="s">
        <v>394</v>
      </c>
      <c r="B4" s="613" t="s">
        <v>562</v>
      </c>
      <c r="C4" s="614" t="s">
        <v>1270</v>
      </c>
      <c r="D4" s="614" t="s">
        <v>1271</v>
      </c>
      <c r="E4" s="615" t="s">
        <v>563</v>
      </c>
      <c r="G4" s="136"/>
    </row>
    <row r="5" spans="1:7" s="135" customFormat="1" ht="12" customHeight="1" x14ac:dyDescent="0.3">
      <c r="A5" s="616">
        <v>1</v>
      </c>
      <c r="B5" s="617">
        <v>2</v>
      </c>
      <c r="C5" s="618">
        <v>3</v>
      </c>
      <c r="D5" s="618">
        <v>4</v>
      </c>
      <c r="E5" s="619">
        <v>5</v>
      </c>
    </row>
    <row r="6" spans="1:7" s="135" customFormat="1" ht="18" customHeight="1" x14ac:dyDescent="0.3">
      <c r="A6" s="620" t="s">
        <v>9</v>
      </c>
      <c r="B6" s="621" t="s">
        <v>934</v>
      </c>
      <c r="C6" s="622">
        <v>25140</v>
      </c>
      <c r="D6" s="622">
        <f>C6-E6</f>
        <v>4053</v>
      </c>
      <c r="E6" s="623">
        <v>21087</v>
      </c>
    </row>
    <row r="7" spans="1:7" s="135" customFormat="1" ht="18" customHeight="1" x14ac:dyDescent="0.3">
      <c r="A7" s="624" t="s">
        <v>12</v>
      </c>
      <c r="B7" s="625" t="s">
        <v>912</v>
      </c>
      <c r="C7" s="626">
        <v>14729</v>
      </c>
      <c r="D7" s="622">
        <f t="shared" ref="D7:D20" si="0">C7-E7</f>
        <v>2373</v>
      </c>
      <c r="E7" s="627">
        <v>12356</v>
      </c>
    </row>
    <row r="8" spans="1:7" s="135" customFormat="1" ht="18" customHeight="1" x14ac:dyDescent="0.3">
      <c r="A8" s="624" t="s">
        <v>15</v>
      </c>
      <c r="B8" s="628" t="s">
        <v>913</v>
      </c>
      <c r="C8" s="626">
        <v>13329</v>
      </c>
      <c r="D8" s="622">
        <f t="shared" si="0"/>
        <v>2149</v>
      </c>
      <c r="E8" s="627">
        <v>11180</v>
      </c>
    </row>
    <row r="9" spans="1:7" s="135" customFormat="1" ht="18" customHeight="1" x14ac:dyDescent="0.3">
      <c r="A9" s="620" t="s">
        <v>18</v>
      </c>
      <c r="B9" s="625" t="s">
        <v>914</v>
      </c>
      <c r="C9" s="629">
        <v>17736</v>
      </c>
      <c r="D9" s="622">
        <f t="shared" si="0"/>
        <v>2859</v>
      </c>
      <c r="E9" s="627">
        <v>14877</v>
      </c>
    </row>
    <row r="10" spans="1:7" s="135" customFormat="1" ht="18" customHeight="1" x14ac:dyDescent="0.3">
      <c r="A10" s="624" t="s">
        <v>21</v>
      </c>
      <c r="B10" s="630" t="s">
        <v>915</v>
      </c>
      <c r="C10" s="631">
        <v>12610</v>
      </c>
      <c r="D10" s="622">
        <f t="shared" si="0"/>
        <v>2033</v>
      </c>
      <c r="E10" s="627">
        <v>10577</v>
      </c>
    </row>
    <row r="11" spans="1:7" s="135" customFormat="1" ht="18" customHeight="1" x14ac:dyDescent="0.3">
      <c r="A11" s="624" t="s">
        <v>24</v>
      </c>
      <c r="B11" s="632" t="s">
        <v>916</v>
      </c>
      <c r="C11" s="629">
        <v>9975</v>
      </c>
      <c r="D11" s="622">
        <f t="shared" si="0"/>
        <v>1608</v>
      </c>
      <c r="E11" s="627">
        <v>8367</v>
      </c>
    </row>
    <row r="12" spans="1:7" s="135" customFormat="1" ht="18" customHeight="1" x14ac:dyDescent="0.3">
      <c r="A12" s="620" t="s">
        <v>27</v>
      </c>
      <c r="B12" s="632" t="s">
        <v>917</v>
      </c>
      <c r="C12" s="629">
        <v>10368</v>
      </c>
      <c r="D12" s="622">
        <f t="shared" si="0"/>
        <v>1671</v>
      </c>
      <c r="E12" s="627">
        <v>8697</v>
      </c>
    </row>
    <row r="13" spans="1:7" s="135" customFormat="1" ht="18" customHeight="1" x14ac:dyDescent="0.3">
      <c r="A13" s="624" t="s">
        <v>30</v>
      </c>
      <c r="B13" s="632" t="s">
        <v>918</v>
      </c>
      <c r="C13" s="629">
        <v>5296</v>
      </c>
      <c r="D13" s="622">
        <f t="shared" si="0"/>
        <v>854</v>
      </c>
      <c r="E13" s="627">
        <v>4442</v>
      </c>
    </row>
    <row r="14" spans="1:7" s="135" customFormat="1" ht="18" customHeight="1" x14ac:dyDescent="0.3">
      <c r="A14" s="624" t="s">
        <v>33</v>
      </c>
      <c r="B14" s="632" t="s">
        <v>919</v>
      </c>
      <c r="C14" s="629">
        <v>9005</v>
      </c>
      <c r="D14" s="622">
        <f t="shared" si="0"/>
        <v>1452</v>
      </c>
      <c r="E14" s="627">
        <v>7553</v>
      </c>
    </row>
    <row r="15" spans="1:7" s="135" customFormat="1" ht="18" customHeight="1" x14ac:dyDescent="0.3">
      <c r="A15" s="633" t="s">
        <v>36</v>
      </c>
      <c r="B15" s="634" t="s">
        <v>920</v>
      </c>
      <c r="C15" s="635">
        <v>12832</v>
      </c>
      <c r="D15" s="622">
        <f t="shared" si="0"/>
        <v>2069</v>
      </c>
      <c r="E15" s="636">
        <v>10763</v>
      </c>
    </row>
    <row r="16" spans="1:7" s="135" customFormat="1" x14ac:dyDescent="0.3">
      <c r="A16" s="633" t="s">
        <v>38</v>
      </c>
      <c r="B16" s="634" t="s">
        <v>921</v>
      </c>
      <c r="C16" s="635">
        <v>5630</v>
      </c>
      <c r="D16" s="622">
        <f t="shared" si="0"/>
        <v>908</v>
      </c>
      <c r="E16" s="636">
        <v>4722</v>
      </c>
    </row>
    <row r="17" spans="1:6" s="135" customFormat="1" x14ac:dyDescent="0.3">
      <c r="A17" s="624" t="s">
        <v>40</v>
      </c>
      <c r="B17" s="625" t="s">
        <v>922</v>
      </c>
      <c r="C17" s="626">
        <v>9020</v>
      </c>
      <c r="D17" s="622">
        <f t="shared" si="0"/>
        <v>1454</v>
      </c>
      <c r="E17" s="627">
        <v>7566</v>
      </c>
    </row>
    <row r="18" spans="1:6" s="135" customFormat="1" x14ac:dyDescent="0.3">
      <c r="A18" s="624" t="s">
        <v>42</v>
      </c>
      <c r="B18" s="628" t="s">
        <v>923</v>
      </c>
      <c r="C18" s="626">
        <v>14728</v>
      </c>
      <c r="D18" s="622">
        <f t="shared" si="0"/>
        <v>2374</v>
      </c>
      <c r="E18" s="627">
        <v>12354</v>
      </c>
    </row>
    <row r="19" spans="1:6" s="135" customFormat="1" ht="28" x14ac:dyDescent="0.3">
      <c r="A19" s="620" t="s">
        <v>44</v>
      </c>
      <c r="B19" s="625" t="s">
        <v>924</v>
      </c>
      <c r="C19" s="629">
        <v>10510</v>
      </c>
      <c r="D19" s="622">
        <f t="shared" si="0"/>
        <v>1694</v>
      </c>
      <c r="E19" s="627">
        <v>8816</v>
      </c>
    </row>
    <row r="20" spans="1:6" s="135" customFormat="1" x14ac:dyDescent="0.3">
      <c r="A20" s="624" t="s">
        <v>46</v>
      </c>
      <c r="B20" s="630" t="s">
        <v>935</v>
      </c>
      <c r="C20" s="631">
        <v>7920</v>
      </c>
      <c r="D20" s="622">
        <f t="shared" si="0"/>
        <v>1277</v>
      </c>
      <c r="E20" s="627">
        <v>6643</v>
      </c>
    </row>
    <row r="21" spans="1:6" s="135" customFormat="1" ht="28" x14ac:dyDescent="0.3">
      <c r="A21" s="624" t="s">
        <v>48</v>
      </c>
      <c r="B21" s="625" t="s">
        <v>936</v>
      </c>
      <c r="C21" s="629">
        <v>123636</v>
      </c>
      <c r="D21" s="622">
        <v>0</v>
      </c>
      <c r="E21" s="627">
        <v>79000</v>
      </c>
    </row>
    <row r="22" spans="1:6" s="135" customFormat="1" ht="28" x14ac:dyDescent="0.3">
      <c r="A22" s="620" t="s">
        <v>50</v>
      </c>
      <c r="B22" s="625" t="s">
        <v>937</v>
      </c>
      <c r="C22" s="629">
        <v>136413</v>
      </c>
      <c r="D22" s="622">
        <v>269</v>
      </c>
      <c r="E22" s="627">
        <v>11000</v>
      </c>
    </row>
    <row r="23" spans="1:6" s="135" customFormat="1" ht="28" x14ac:dyDescent="0.3">
      <c r="A23" s="624" t="s">
        <v>53</v>
      </c>
      <c r="B23" s="625" t="s">
        <v>938</v>
      </c>
      <c r="C23" s="629">
        <v>161262</v>
      </c>
      <c r="D23" s="622">
        <v>0</v>
      </c>
      <c r="E23" s="627">
        <v>1500</v>
      </c>
    </row>
    <row r="24" spans="1:6" s="135" customFormat="1" ht="42" x14ac:dyDescent="0.3">
      <c r="A24" s="624" t="s">
        <v>56</v>
      </c>
      <c r="B24" s="625" t="s">
        <v>939</v>
      </c>
      <c r="C24" s="629">
        <v>94431</v>
      </c>
      <c r="D24" s="622">
        <v>85</v>
      </c>
      <c r="E24" s="627">
        <v>41000</v>
      </c>
    </row>
    <row r="25" spans="1:6" s="135" customFormat="1" ht="27" customHeight="1" x14ac:dyDescent="0.3">
      <c r="A25" s="633" t="s">
        <v>59</v>
      </c>
      <c r="B25" s="625" t="s">
        <v>940</v>
      </c>
      <c r="C25" s="635">
        <v>463292</v>
      </c>
      <c r="D25" s="622">
        <v>8792</v>
      </c>
      <c r="E25" s="636">
        <v>67500</v>
      </c>
    </row>
    <row r="26" spans="1:6" x14ac:dyDescent="0.35">
      <c r="A26" s="637" t="s">
        <v>61</v>
      </c>
      <c r="B26" s="638" t="s">
        <v>564</v>
      </c>
      <c r="C26" s="639">
        <f>SUM(C6:C25)</f>
        <v>1157862</v>
      </c>
      <c r="D26" s="639">
        <f>SUM(D6:D25)</f>
        <v>37974</v>
      </c>
      <c r="E26" s="640">
        <f>SUM(E6:E25)</f>
        <v>350000</v>
      </c>
    </row>
    <row r="27" spans="1:6" x14ac:dyDescent="0.35">
      <c r="A27" s="1574" t="s">
        <v>63</v>
      </c>
      <c r="B27" s="641"/>
      <c r="C27" s="642"/>
      <c r="D27" s="642"/>
      <c r="E27" s="643"/>
    </row>
    <row r="28" spans="1:6" x14ac:dyDescent="0.35">
      <c r="A28" s="637" t="s">
        <v>65</v>
      </c>
      <c r="B28" s="638" t="s">
        <v>565</v>
      </c>
      <c r="C28" s="639">
        <f>SUM(C27:C27)</f>
        <v>0</v>
      </c>
      <c r="D28" s="639">
        <f>SUM(D27:D27)</f>
        <v>0</v>
      </c>
      <c r="E28" s="640">
        <f>SUM(E27:E27)</f>
        <v>0</v>
      </c>
    </row>
    <row r="29" spans="1:6" x14ac:dyDescent="0.35">
      <c r="A29" s="620" t="s">
        <v>67</v>
      </c>
      <c r="B29" s="644"/>
      <c r="C29" s="645"/>
      <c r="D29" s="645"/>
      <c r="E29" s="623"/>
    </row>
    <row r="30" spans="1:6" x14ac:dyDescent="0.35">
      <c r="A30" s="624" t="s">
        <v>69</v>
      </c>
      <c r="B30" s="646"/>
      <c r="C30" s="647"/>
      <c r="D30" s="647"/>
      <c r="E30" s="627"/>
      <c r="F30" s="139"/>
    </row>
    <row r="31" spans="1:6" x14ac:dyDescent="0.35">
      <c r="A31" s="620" t="s">
        <v>71</v>
      </c>
      <c r="B31" s="648"/>
      <c r="C31" s="649"/>
      <c r="D31" s="649"/>
      <c r="E31" s="627"/>
    </row>
    <row r="32" spans="1:6" x14ac:dyDescent="0.35">
      <c r="A32" s="624" t="s">
        <v>74</v>
      </c>
      <c r="B32" s="648"/>
      <c r="C32" s="649"/>
      <c r="D32" s="649"/>
      <c r="E32" s="627"/>
    </row>
    <row r="33" spans="1:5" x14ac:dyDescent="0.35">
      <c r="A33" s="650" t="s">
        <v>77</v>
      </c>
      <c r="B33" s="651"/>
      <c r="C33" s="652"/>
      <c r="D33" s="652"/>
      <c r="E33" s="636"/>
    </row>
    <row r="34" spans="1:5" x14ac:dyDescent="0.35">
      <c r="A34" s="637" t="s">
        <v>80</v>
      </c>
      <c r="B34" s="638" t="s">
        <v>566</v>
      </c>
      <c r="C34" s="639">
        <f>SUM(C29:C33)</f>
        <v>0</v>
      </c>
      <c r="D34" s="639">
        <f>SUM(D29:D33)</f>
        <v>0</v>
      </c>
      <c r="E34" s="640">
        <f>SUM(E29:E33)</f>
        <v>0</v>
      </c>
    </row>
    <row r="35" spans="1:5" ht="42" x14ac:dyDescent="0.35">
      <c r="A35" s="653" t="s">
        <v>82</v>
      </c>
      <c r="B35" s="654" t="s">
        <v>567</v>
      </c>
      <c r="C35" s="655">
        <f>SUM(C34,C28,C26)</f>
        <v>1157862</v>
      </c>
      <c r="D35" s="655">
        <f>SUM(D34,D28,D26)</f>
        <v>37974</v>
      </c>
      <c r="E35" s="656">
        <f>SUM(E34,E28,E26)</f>
        <v>350000</v>
      </c>
    </row>
    <row r="38" spans="1:5" x14ac:dyDescent="0.35">
      <c r="A38" s="137"/>
      <c r="B38" s="138"/>
      <c r="C38" s="137"/>
      <c r="D38" s="137"/>
      <c r="E38" s="137"/>
    </row>
    <row r="39" spans="1:5" x14ac:dyDescent="0.35">
      <c r="A39" s="137"/>
      <c r="B39" s="138"/>
      <c r="C39" s="137"/>
      <c r="D39" s="137"/>
      <c r="E39" s="137"/>
    </row>
    <row r="40" spans="1:5" x14ac:dyDescent="0.35">
      <c r="A40" s="137"/>
      <c r="B40" s="138"/>
      <c r="C40" s="137"/>
      <c r="D40" s="137"/>
      <c r="E40" s="137"/>
    </row>
    <row r="41" spans="1:5" x14ac:dyDescent="0.35">
      <c r="A41" s="137"/>
      <c r="B41" s="138"/>
      <c r="C41" s="137"/>
      <c r="D41" s="137"/>
      <c r="E41" s="137"/>
    </row>
    <row r="42" spans="1:5" x14ac:dyDescent="0.35">
      <c r="A42" s="137"/>
      <c r="B42" s="138"/>
      <c r="C42" s="137"/>
      <c r="D42" s="137"/>
      <c r="E42" s="137"/>
    </row>
    <row r="43" spans="1:5" x14ac:dyDescent="0.35">
      <c r="A43" s="137"/>
      <c r="B43" s="138"/>
      <c r="C43" s="137"/>
      <c r="D43" s="137"/>
      <c r="E43" s="137"/>
    </row>
    <row r="44" spans="1:5" x14ac:dyDescent="0.35">
      <c r="A44" s="137"/>
      <c r="B44" s="138"/>
      <c r="C44" s="137"/>
      <c r="D44" s="137"/>
      <c r="E44" s="137"/>
    </row>
    <row r="45" spans="1:5" x14ac:dyDescent="0.35">
      <c r="A45" s="137"/>
      <c r="B45" s="138"/>
      <c r="C45" s="137"/>
      <c r="D45" s="137"/>
      <c r="E45" s="137"/>
    </row>
    <row r="46" spans="1:5" x14ac:dyDescent="0.35">
      <c r="A46" s="137"/>
      <c r="B46" s="138"/>
      <c r="C46" s="137"/>
      <c r="D46" s="137"/>
      <c r="E46" s="137"/>
    </row>
    <row r="47" spans="1:5" x14ac:dyDescent="0.35">
      <c r="A47" s="137"/>
      <c r="B47" s="137"/>
      <c r="C47" s="137"/>
      <c r="D47" s="137"/>
      <c r="E47" s="137"/>
    </row>
    <row r="48" spans="1:5" x14ac:dyDescent="0.35">
      <c r="A48" s="137"/>
      <c r="B48" s="137"/>
      <c r="C48" s="137"/>
      <c r="D48" s="137"/>
      <c r="E48" s="137"/>
    </row>
    <row r="49" spans="1:5" x14ac:dyDescent="0.35">
      <c r="A49" s="137"/>
      <c r="B49" s="137"/>
      <c r="C49" s="137"/>
      <c r="D49" s="137"/>
      <c r="E49" s="137"/>
    </row>
    <row r="50" spans="1:5" x14ac:dyDescent="0.35">
      <c r="A50" s="137"/>
      <c r="B50" s="137"/>
      <c r="C50" s="137"/>
      <c r="D50" s="137"/>
      <c r="E50" s="137"/>
    </row>
    <row r="51" spans="1:5" x14ac:dyDescent="0.35">
      <c r="A51" s="137"/>
      <c r="B51" s="137"/>
      <c r="C51" s="137"/>
      <c r="D51" s="137"/>
      <c r="E51" s="137"/>
    </row>
    <row r="52" spans="1:5" x14ac:dyDescent="0.35">
      <c r="A52" s="137"/>
      <c r="B52" s="137"/>
      <c r="C52" s="137"/>
      <c r="D52" s="137"/>
      <c r="E52" s="137"/>
    </row>
    <row r="53" spans="1:5" x14ac:dyDescent="0.35">
      <c r="A53" s="137"/>
      <c r="B53" s="137"/>
      <c r="C53" s="137"/>
      <c r="D53" s="137"/>
      <c r="E53" s="137"/>
    </row>
    <row r="54" spans="1:5" x14ac:dyDescent="0.35">
      <c r="A54" s="137"/>
      <c r="B54" s="137"/>
      <c r="C54" s="137"/>
      <c r="D54" s="137"/>
      <c r="E54" s="137"/>
    </row>
  </sheetData>
  <mergeCells count="1"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3" firstPageNumber="53" fitToHeight="0" orientation="portrait" useFirstPageNumber="1" r:id="rId1"/>
  <headerFooter>
    <oddHeader>&amp;R&amp;"Times New Roman CE,Félkövér dőlt"&amp;11 19. melléklet a 182020. (VI.26.)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C59"/>
  <sheetViews>
    <sheetView view="pageLayout" zoomScaleNormal="100" workbookViewId="0">
      <selection activeCell="C54" sqref="C54"/>
    </sheetView>
  </sheetViews>
  <sheetFormatPr defaultRowHeight="14" x14ac:dyDescent="0.3"/>
  <cols>
    <col min="1" max="1" width="8" style="360" customWidth="1"/>
    <col min="2" max="2" width="67.5" style="360" customWidth="1"/>
    <col min="3" max="3" width="19.796875" style="1583" bestFit="1" customWidth="1"/>
  </cols>
  <sheetData>
    <row r="2" spans="1:3" ht="17.5" customHeight="1" x14ac:dyDescent="0.3">
      <c r="A2" s="1892" t="s">
        <v>1272</v>
      </c>
      <c r="B2" s="1892"/>
      <c r="C2" s="1892"/>
    </row>
    <row r="3" spans="1:3" x14ac:dyDescent="0.3">
      <c r="A3" s="361"/>
      <c r="B3" s="361"/>
      <c r="C3" s="1579" t="s">
        <v>1</v>
      </c>
    </row>
    <row r="4" spans="1:3" ht="28" x14ac:dyDescent="0.3">
      <c r="A4" s="363" t="s">
        <v>394</v>
      </c>
      <c r="B4" s="364" t="s">
        <v>266</v>
      </c>
      <c r="C4" s="1580" t="s">
        <v>776</v>
      </c>
    </row>
    <row r="5" spans="1:3" x14ac:dyDescent="0.3">
      <c r="A5" s="365" t="s">
        <v>9</v>
      </c>
      <c r="B5" s="366" t="s">
        <v>777</v>
      </c>
      <c r="C5" s="1581">
        <v>259840844</v>
      </c>
    </row>
    <row r="6" spans="1:3" x14ac:dyDescent="0.3">
      <c r="A6" s="367" t="s">
        <v>12</v>
      </c>
      <c r="B6" s="368" t="s">
        <v>778</v>
      </c>
      <c r="C6" s="1582">
        <v>0</v>
      </c>
    </row>
    <row r="7" spans="1:3" x14ac:dyDescent="0.3">
      <c r="A7" s="367" t="s">
        <v>15</v>
      </c>
      <c r="B7" s="368" t="s">
        <v>779</v>
      </c>
      <c r="C7" s="1582">
        <v>0</v>
      </c>
    </row>
    <row r="8" spans="1:3" x14ac:dyDescent="0.3">
      <c r="A8" s="365" t="s">
        <v>18</v>
      </c>
      <c r="B8" s="368" t="s">
        <v>780</v>
      </c>
      <c r="C8" s="1582">
        <v>0</v>
      </c>
    </row>
    <row r="9" spans="1:3" x14ac:dyDescent="0.3">
      <c r="A9" s="365" t="s">
        <v>21</v>
      </c>
      <c r="B9" s="368" t="s">
        <v>781</v>
      </c>
      <c r="C9" s="1582">
        <v>0</v>
      </c>
    </row>
    <row r="10" spans="1:3" x14ac:dyDescent="0.3">
      <c r="A10" s="367" t="s">
        <v>24</v>
      </c>
      <c r="B10" s="368" t="s">
        <v>782</v>
      </c>
      <c r="C10" s="1582">
        <v>0</v>
      </c>
    </row>
    <row r="11" spans="1:3" x14ac:dyDescent="0.3">
      <c r="A11" s="367" t="s">
        <v>27</v>
      </c>
      <c r="B11" s="368" t="s">
        <v>783</v>
      </c>
      <c r="C11" s="1582">
        <v>0</v>
      </c>
    </row>
    <row r="12" spans="1:3" x14ac:dyDescent="0.3">
      <c r="A12" s="365" t="s">
        <v>30</v>
      </c>
      <c r="B12" s="368" t="s">
        <v>784</v>
      </c>
      <c r="C12" s="1582">
        <v>228615</v>
      </c>
    </row>
    <row r="13" spans="1:3" x14ac:dyDescent="0.3">
      <c r="A13" s="365" t="s">
        <v>33</v>
      </c>
      <c r="B13" s="368" t="s">
        <v>785</v>
      </c>
      <c r="C13" s="1582">
        <v>0</v>
      </c>
    </row>
    <row r="14" spans="1:3" x14ac:dyDescent="0.3">
      <c r="A14" s="367" t="s">
        <v>36</v>
      </c>
      <c r="B14" s="368" t="s">
        <v>786</v>
      </c>
      <c r="C14" s="1582">
        <v>1540831</v>
      </c>
    </row>
    <row r="15" spans="1:3" x14ac:dyDescent="0.3">
      <c r="A15" s="367" t="s">
        <v>38</v>
      </c>
      <c r="B15" s="368" t="s">
        <v>787</v>
      </c>
      <c r="C15" s="1582">
        <v>0</v>
      </c>
    </row>
    <row r="16" spans="1:3" x14ac:dyDescent="0.3">
      <c r="A16" s="365" t="s">
        <v>40</v>
      </c>
      <c r="B16" s="368" t="s">
        <v>788</v>
      </c>
      <c r="C16" s="1582">
        <v>0</v>
      </c>
    </row>
    <row r="17" spans="1:3" x14ac:dyDescent="0.3">
      <c r="A17" s="365" t="s">
        <v>42</v>
      </c>
      <c r="B17" s="368" t="s">
        <v>789</v>
      </c>
      <c r="C17" s="1582">
        <v>902263</v>
      </c>
    </row>
    <row r="18" spans="1:3" x14ac:dyDescent="0.3">
      <c r="A18" s="367" t="s">
        <v>44</v>
      </c>
      <c r="B18" s="368" t="s">
        <v>790</v>
      </c>
      <c r="C18" s="1582">
        <v>9268000</v>
      </c>
    </row>
    <row r="19" spans="1:3" x14ac:dyDescent="0.3">
      <c r="A19" s="367" t="s">
        <v>46</v>
      </c>
      <c r="B19" s="368" t="s">
        <v>791</v>
      </c>
      <c r="C19" s="1582">
        <v>148270</v>
      </c>
    </row>
    <row r="20" spans="1:3" x14ac:dyDescent="0.3">
      <c r="A20" s="365" t="s">
        <v>48</v>
      </c>
      <c r="B20" s="368" t="s">
        <v>792</v>
      </c>
      <c r="C20" s="1582">
        <v>0</v>
      </c>
    </row>
    <row r="21" spans="1:3" x14ac:dyDescent="0.3">
      <c r="A21" s="365" t="s">
        <v>50</v>
      </c>
      <c r="B21" s="368" t="s">
        <v>793</v>
      </c>
      <c r="C21" s="1582">
        <v>0</v>
      </c>
    </row>
    <row r="22" spans="1:3" x14ac:dyDescent="0.3">
      <c r="A22" s="367" t="s">
        <v>53</v>
      </c>
      <c r="B22" s="368" t="s">
        <v>794</v>
      </c>
      <c r="C22" s="1582">
        <v>0</v>
      </c>
    </row>
    <row r="23" spans="1:3" x14ac:dyDescent="0.3">
      <c r="A23" s="367" t="s">
        <v>56</v>
      </c>
      <c r="B23" s="368" t="s">
        <v>795</v>
      </c>
      <c r="C23" s="1582">
        <v>1201730</v>
      </c>
    </row>
    <row r="24" spans="1:3" x14ac:dyDescent="0.3">
      <c r="A24" s="365" t="s">
        <v>59</v>
      </c>
      <c r="B24" s="368" t="s">
        <v>796</v>
      </c>
      <c r="C24" s="1582">
        <v>0</v>
      </c>
    </row>
    <row r="25" spans="1:3" x14ac:dyDescent="0.3">
      <c r="A25" s="365" t="s">
        <v>61</v>
      </c>
      <c r="B25" s="368" t="s">
        <v>797</v>
      </c>
      <c r="C25" s="1582">
        <v>56093842</v>
      </c>
    </row>
    <row r="26" spans="1:3" x14ac:dyDescent="0.3">
      <c r="A26" s="367" t="s">
        <v>63</v>
      </c>
      <c r="B26" s="368" t="s">
        <v>903</v>
      </c>
      <c r="C26" s="1582">
        <v>0</v>
      </c>
    </row>
    <row r="27" spans="1:3" x14ac:dyDescent="0.3">
      <c r="A27" s="367" t="s">
        <v>65</v>
      </c>
      <c r="B27" s="368" t="s">
        <v>887</v>
      </c>
      <c r="C27" s="1582">
        <v>55510750</v>
      </c>
    </row>
    <row r="28" spans="1:3" x14ac:dyDescent="0.3">
      <c r="A28" s="365" t="s">
        <v>67</v>
      </c>
      <c r="B28" s="368" t="s">
        <v>888</v>
      </c>
      <c r="C28" s="1582">
        <v>18269453</v>
      </c>
    </row>
    <row r="29" spans="1:3" x14ac:dyDescent="0.3">
      <c r="A29" s="365" t="s">
        <v>69</v>
      </c>
      <c r="B29" s="368" t="s">
        <v>900</v>
      </c>
      <c r="C29" s="1582">
        <v>10071152</v>
      </c>
    </row>
    <row r="30" spans="1:3" x14ac:dyDescent="0.3">
      <c r="A30" s="367" t="s">
        <v>71</v>
      </c>
      <c r="B30" s="368" t="s">
        <v>901</v>
      </c>
      <c r="C30" s="1582">
        <v>81676351</v>
      </c>
    </row>
    <row r="31" spans="1:3" x14ac:dyDescent="0.3">
      <c r="A31" s="367" t="s">
        <v>74</v>
      </c>
      <c r="B31" s="368" t="s">
        <v>902</v>
      </c>
      <c r="C31" s="1582">
        <v>409710900</v>
      </c>
    </row>
    <row r="32" spans="1:3" x14ac:dyDescent="0.3">
      <c r="A32" s="365" t="s">
        <v>77</v>
      </c>
      <c r="B32" s="368" t="s">
        <v>905</v>
      </c>
      <c r="C32" s="1582">
        <v>80569</v>
      </c>
    </row>
    <row r="33" spans="1:3" x14ac:dyDescent="0.3">
      <c r="A33" s="365" t="s">
        <v>80</v>
      </c>
      <c r="B33" s="368" t="s">
        <v>904</v>
      </c>
      <c r="C33" s="1582">
        <v>276740752</v>
      </c>
    </row>
    <row r="34" spans="1:3" x14ac:dyDescent="0.3">
      <c r="A34" s="367" t="s">
        <v>82</v>
      </c>
      <c r="B34" s="368" t="s">
        <v>945</v>
      </c>
      <c r="C34" s="1582">
        <v>307664935</v>
      </c>
    </row>
    <row r="35" spans="1:3" x14ac:dyDescent="0.3">
      <c r="A35" s="367" t="s">
        <v>84</v>
      </c>
      <c r="B35" s="368" t="s">
        <v>944</v>
      </c>
      <c r="C35" s="1582">
        <v>34470232</v>
      </c>
    </row>
    <row r="36" spans="1:3" x14ac:dyDescent="0.3">
      <c r="A36" s="365" t="s">
        <v>86</v>
      </c>
      <c r="B36" s="368" t="s">
        <v>943</v>
      </c>
      <c r="C36" s="1582">
        <v>0</v>
      </c>
    </row>
    <row r="37" spans="1:3" x14ac:dyDescent="0.3">
      <c r="A37" s="365" t="s">
        <v>89</v>
      </c>
      <c r="B37" s="368" t="s">
        <v>942</v>
      </c>
      <c r="C37" s="1582">
        <v>24113327</v>
      </c>
    </row>
    <row r="38" spans="1:3" x14ac:dyDescent="0.3">
      <c r="A38" s="367" t="s">
        <v>91</v>
      </c>
      <c r="B38" s="368" t="s">
        <v>946</v>
      </c>
      <c r="C38" s="1582">
        <v>12734821</v>
      </c>
    </row>
    <row r="39" spans="1:3" x14ac:dyDescent="0.3">
      <c r="A39" s="367" t="s">
        <v>93</v>
      </c>
      <c r="B39" s="368" t="s">
        <v>947</v>
      </c>
      <c r="C39" s="1582">
        <v>3978545</v>
      </c>
    </row>
    <row r="40" spans="1:3" x14ac:dyDescent="0.3">
      <c r="A40" s="365" t="s">
        <v>96</v>
      </c>
      <c r="B40" s="368" t="s">
        <v>948</v>
      </c>
      <c r="C40" s="1582">
        <v>12084806</v>
      </c>
    </row>
    <row r="41" spans="1:3" x14ac:dyDescent="0.3">
      <c r="A41" s="365" t="s">
        <v>99</v>
      </c>
      <c r="B41" s="368" t="s">
        <v>949</v>
      </c>
      <c r="C41" s="1582">
        <v>309828904</v>
      </c>
    </row>
    <row r="42" spans="1:3" x14ac:dyDescent="0.3">
      <c r="A42" s="367" t="s">
        <v>101</v>
      </c>
      <c r="B42" s="368" t="s">
        <v>950</v>
      </c>
      <c r="C42" s="1582">
        <v>39563944</v>
      </c>
    </row>
    <row r="43" spans="1:3" x14ac:dyDescent="0.3">
      <c r="A43" s="367" t="s">
        <v>103</v>
      </c>
      <c r="B43" s="368" t="s">
        <v>798</v>
      </c>
      <c r="C43" s="1582">
        <v>0</v>
      </c>
    </row>
    <row r="44" spans="1:3" x14ac:dyDescent="0.3">
      <c r="A44" s="365" t="s">
        <v>106</v>
      </c>
      <c r="B44" s="368" t="s">
        <v>799</v>
      </c>
      <c r="C44" s="1582">
        <v>9774045</v>
      </c>
    </row>
    <row r="45" spans="1:3" x14ac:dyDescent="0.3">
      <c r="A45" s="365" t="s">
        <v>109</v>
      </c>
      <c r="B45" s="368" t="s">
        <v>800</v>
      </c>
      <c r="C45" s="1582">
        <v>172671</v>
      </c>
    </row>
    <row r="46" spans="1:3" x14ac:dyDescent="0.3">
      <c r="A46" s="367" t="s">
        <v>112</v>
      </c>
      <c r="B46" s="368" t="s">
        <v>801</v>
      </c>
      <c r="C46" s="1582">
        <v>0</v>
      </c>
    </row>
    <row r="47" spans="1:3" x14ac:dyDescent="0.3">
      <c r="A47" s="367" t="s">
        <v>115</v>
      </c>
      <c r="B47" s="368" t="s">
        <v>802</v>
      </c>
      <c r="C47" s="1582">
        <v>16898569</v>
      </c>
    </row>
    <row r="48" spans="1:3" x14ac:dyDescent="0.3">
      <c r="A48" s="365" t="s">
        <v>118</v>
      </c>
      <c r="B48" s="368" t="s">
        <v>1281</v>
      </c>
      <c r="C48" s="1582">
        <v>5200650</v>
      </c>
    </row>
    <row r="49" spans="1:3" x14ac:dyDescent="0.3">
      <c r="A49" s="365" t="s">
        <v>121</v>
      </c>
      <c r="B49" s="368" t="s">
        <v>1282</v>
      </c>
      <c r="C49" s="1582">
        <v>1</v>
      </c>
    </row>
    <row r="50" spans="1:3" x14ac:dyDescent="0.3">
      <c r="A50" s="365" t="s">
        <v>124</v>
      </c>
      <c r="B50" s="368" t="s">
        <v>1283</v>
      </c>
      <c r="C50" s="1581">
        <v>30000000</v>
      </c>
    </row>
    <row r="51" spans="1:3" x14ac:dyDescent="0.3">
      <c r="A51" s="367" t="s">
        <v>127</v>
      </c>
      <c r="B51" s="368" t="s">
        <v>803</v>
      </c>
      <c r="C51" s="1582">
        <v>423260</v>
      </c>
    </row>
    <row r="52" spans="1:3" x14ac:dyDescent="0.3">
      <c r="A52" s="367" t="s">
        <v>130</v>
      </c>
      <c r="B52" s="366" t="s">
        <v>804</v>
      </c>
      <c r="C52" s="1007">
        <v>0</v>
      </c>
    </row>
    <row r="53" spans="1:3" x14ac:dyDescent="0.3">
      <c r="A53" s="1575" t="s">
        <v>133</v>
      </c>
      <c r="B53" s="369" t="s">
        <v>805</v>
      </c>
      <c r="C53" s="389">
        <v>0</v>
      </c>
    </row>
    <row r="54" spans="1:3" x14ac:dyDescent="0.3">
      <c r="A54" s="1576" t="s">
        <v>136</v>
      </c>
      <c r="B54" s="370" t="s">
        <v>806</v>
      </c>
      <c r="C54" s="390">
        <f>SUM(C5:C53)</f>
        <v>1988193032</v>
      </c>
    </row>
    <row r="55" spans="1:3" x14ac:dyDescent="0.3">
      <c r="A55" s="365" t="s">
        <v>139</v>
      </c>
      <c r="B55" s="371" t="s">
        <v>807</v>
      </c>
      <c r="C55" s="1008">
        <v>0</v>
      </c>
    </row>
    <row r="56" spans="1:3" x14ac:dyDescent="0.3">
      <c r="A56" s="1577" t="s">
        <v>142</v>
      </c>
      <c r="B56" s="372" t="s">
        <v>808</v>
      </c>
      <c r="C56" s="1578">
        <v>342886</v>
      </c>
    </row>
    <row r="57" spans="1:3" x14ac:dyDescent="0.3">
      <c r="A57" s="1576" t="s">
        <v>145</v>
      </c>
      <c r="B57" s="370" t="s">
        <v>809</v>
      </c>
      <c r="C57" s="390">
        <f>SUM(C52+C55+C56)</f>
        <v>342886</v>
      </c>
    </row>
    <row r="58" spans="1:3" x14ac:dyDescent="0.3">
      <c r="A58" s="1584" t="s">
        <v>148</v>
      </c>
      <c r="B58" s="1585" t="s">
        <v>810</v>
      </c>
      <c r="C58" s="1586">
        <v>0</v>
      </c>
    </row>
    <row r="59" spans="1:3" x14ac:dyDescent="0.3">
      <c r="A59" s="1587" t="s">
        <v>151</v>
      </c>
      <c r="B59" s="370" t="s">
        <v>811</v>
      </c>
      <c r="C59" s="1588">
        <f>C54+C57+C58</f>
        <v>1988535918</v>
      </c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Header>&amp;R20. melléklet a 18/2020. (VI.26.)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C161"/>
  <sheetViews>
    <sheetView showWhiteSpace="0" zoomScaleNormal="100" workbookViewId="0">
      <selection activeCell="K99" sqref="K99"/>
    </sheetView>
  </sheetViews>
  <sheetFormatPr defaultRowHeight="13" x14ac:dyDescent="0.3"/>
  <cols>
    <col min="1" max="1" width="73.796875" customWidth="1"/>
    <col min="2" max="2" width="11" customWidth="1"/>
    <col min="3" max="3" width="23.5" style="822" customWidth="1"/>
    <col min="4" max="4" width="13.296875" customWidth="1"/>
  </cols>
  <sheetData>
    <row r="1" spans="1:3" ht="17.5" x14ac:dyDescent="0.35">
      <c r="A1" s="1897" t="s">
        <v>1280</v>
      </c>
      <c r="B1" s="1897"/>
      <c r="C1" s="1897"/>
    </row>
    <row r="2" spans="1:3" ht="17.5" x14ac:dyDescent="0.35">
      <c r="A2" s="1209"/>
      <c r="B2" s="1209"/>
      <c r="C2" s="1006"/>
    </row>
    <row r="3" spans="1:3" x14ac:dyDescent="0.3">
      <c r="A3" s="1893" t="s">
        <v>1218</v>
      </c>
      <c r="B3" s="1893"/>
      <c r="C3" s="1893"/>
    </row>
    <row r="4" spans="1:3" x14ac:dyDescent="0.3">
      <c r="C4" s="1589" t="s">
        <v>1</v>
      </c>
    </row>
    <row r="5" spans="1:3" x14ac:dyDescent="0.3">
      <c r="A5" s="1596" t="s">
        <v>266</v>
      </c>
      <c r="B5" s="1597" t="s">
        <v>522</v>
      </c>
      <c r="C5" s="1598"/>
    </row>
    <row r="6" spans="1:3" x14ac:dyDescent="0.3">
      <c r="A6" s="1594" t="s">
        <v>698</v>
      </c>
      <c r="B6" s="1590" t="s">
        <v>698</v>
      </c>
      <c r="C6" s="1595" t="s">
        <v>698</v>
      </c>
    </row>
    <row r="7" spans="1:3" x14ac:dyDescent="0.3">
      <c r="A7" s="1592" t="s">
        <v>1171</v>
      </c>
      <c r="B7" s="1202" t="s">
        <v>698</v>
      </c>
      <c r="C7" s="1593" t="s">
        <v>698</v>
      </c>
    </row>
    <row r="8" spans="1:3" x14ac:dyDescent="0.3">
      <c r="A8" s="1592" t="s">
        <v>1172</v>
      </c>
      <c r="B8" s="1202" t="s">
        <v>698</v>
      </c>
      <c r="C8" s="1593" t="s">
        <v>1173</v>
      </c>
    </row>
    <row r="9" spans="1:3" x14ac:dyDescent="0.3">
      <c r="A9" s="1592" t="s">
        <v>1174</v>
      </c>
      <c r="B9" s="1202" t="s">
        <v>698</v>
      </c>
      <c r="C9" s="1593" t="s">
        <v>1173</v>
      </c>
    </row>
    <row r="10" spans="1:3" x14ac:dyDescent="0.3">
      <c r="A10" s="1592" t="s">
        <v>1175</v>
      </c>
      <c r="B10" s="1202" t="s">
        <v>698</v>
      </c>
      <c r="C10" s="1593">
        <v>0</v>
      </c>
    </row>
    <row r="11" spans="1:3" x14ac:dyDescent="0.3">
      <c r="A11" s="1592" t="s">
        <v>1176</v>
      </c>
      <c r="B11" s="1202" t="s">
        <v>698</v>
      </c>
      <c r="C11" s="1593" t="s">
        <v>698</v>
      </c>
    </row>
    <row r="12" spans="1:3" x14ac:dyDescent="0.3">
      <c r="A12" s="1592" t="s">
        <v>1177</v>
      </c>
      <c r="B12" s="1202">
        <v>1</v>
      </c>
      <c r="C12" s="1593">
        <v>3015979372</v>
      </c>
    </row>
    <row r="13" spans="1:3" x14ac:dyDescent="0.3">
      <c r="A13" s="1592" t="s">
        <v>1178</v>
      </c>
      <c r="B13" s="1202">
        <v>2</v>
      </c>
      <c r="C13" s="1593">
        <v>-4012310421</v>
      </c>
    </row>
    <row r="14" spans="1:3" x14ac:dyDescent="0.3">
      <c r="A14" s="1592" t="s">
        <v>1179</v>
      </c>
      <c r="B14" s="1202">
        <v>3</v>
      </c>
      <c r="C14" s="1593">
        <v>5968663469</v>
      </c>
    </row>
    <row r="15" spans="1:3" x14ac:dyDescent="0.3">
      <c r="A15" s="1592" t="s">
        <v>1180</v>
      </c>
      <c r="B15" s="1202">
        <v>4</v>
      </c>
      <c r="C15" s="1593">
        <v>-2929063278</v>
      </c>
    </row>
    <row r="16" spans="1:3" x14ac:dyDescent="0.3">
      <c r="A16" s="1592" t="s">
        <v>1181</v>
      </c>
      <c r="B16" s="1202">
        <v>5</v>
      </c>
      <c r="C16" s="1593">
        <v>-14693215</v>
      </c>
    </row>
    <row r="17" spans="1:3" x14ac:dyDescent="0.3">
      <c r="A17" s="1592" t="s">
        <v>1182</v>
      </c>
      <c r="B17" s="1202">
        <v>6</v>
      </c>
      <c r="C17" s="1593">
        <v>0</v>
      </c>
    </row>
    <row r="18" spans="1:3" x14ac:dyDescent="0.3">
      <c r="A18" s="1592" t="s">
        <v>1183</v>
      </c>
      <c r="B18" s="1202">
        <v>7</v>
      </c>
      <c r="C18" s="1593">
        <v>0</v>
      </c>
    </row>
    <row r="19" spans="1:3" x14ac:dyDescent="0.3">
      <c r="A19" s="1592" t="s">
        <v>1184</v>
      </c>
      <c r="B19" s="1202">
        <v>8</v>
      </c>
      <c r="C19" s="1593">
        <v>0</v>
      </c>
    </row>
    <row r="20" spans="1:3" x14ac:dyDescent="0.3">
      <c r="A20" s="1592" t="s">
        <v>1185</v>
      </c>
      <c r="B20" s="1202">
        <v>9</v>
      </c>
      <c r="C20" s="1593">
        <v>0</v>
      </c>
    </row>
    <row r="21" spans="1:3" x14ac:dyDescent="0.3">
      <c r="A21" s="1592" t="s">
        <v>1186</v>
      </c>
      <c r="B21" s="1202">
        <v>10</v>
      </c>
      <c r="C21" s="1593">
        <v>0</v>
      </c>
    </row>
    <row r="22" spans="1:3" x14ac:dyDescent="0.3">
      <c r="A22" s="1592" t="s">
        <v>1187</v>
      </c>
      <c r="B22" s="1202">
        <v>11</v>
      </c>
      <c r="C22" s="1593">
        <v>0</v>
      </c>
    </row>
    <row r="23" spans="1:3" x14ac:dyDescent="0.3">
      <c r="A23" s="1592" t="s">
        <v>1188</v>
      </c>
      <c r="B23" s="1202">
        <v>12</v>
      </c>
      <c r="C23" s="1593">
        <v>0</v>
      </c>
    </row>
    <row r="24" spans="1:3" x14ac:dyDescent="0.3">
      <c r="A24" s="1592" t="s">
        <v>1189</v>
      </c>
      <c r="B24" s="1202">
        <v>13</v>
      </c>
      <c r="C24" s="1593">
        <v>0</v>
      </c>
    </row>
    <row r="25" spans="1:3" x14ac:dyDescent="0.3">
      <c r="A25" s="1592" t="s">
        <v>1190</v>
      </c>
      <c r="B25" s="1202">
        <v>14</v>
      </c>
      <c r="C25" s="1593">
        <v>0</v>
      </c>
    </row>
    <row r="26" spans="1:3" x14ac:dyDescent="0.3">
      <c r="A26" s="1592" t="s">
        <v>1191</v>
      </c>
      <c r="B26" s="1202">
        <v>15</v>
      </c>
      <c r="C26" s="1593">
        <v>314000</v>
      </c>
    </row>
    <row r="27" spans="1:3" x14ac:dyDescent="0.3">
      <c r="A27" s="1592" t="s">
        <v>1192</v>
      </c>
      <c r="B27" s="1202">
        <v>16</v>
      </c>
      <c r="C27" s="1593">
        <v>0</v>
      </c>
    </row>
    <row r="28" spans="1:3" x14ac:dyDescent="0.3">
      <c r="A28" s="1592" t="s">
        <v>1193</v>
      </c>
      <c r="B28" s="1202">
        <v>17</v>
      </c>
      <c r="C28" s="1593">
        <v>0</v>
      </c>
    </row>
    <row r="29" spans="1:3" x14ac:dyDescent="0.3">
      <c r="A29" s="1592" t="s">
        <v>1194</v>
      </c>
      <c r="B29" s="1202">
        <v>18</v>
      </c>
      <c r="C29" s="1593">
        <v>0</v>
      </c>
    </row>
    <row r="30" spans="1:3" x14ac:dyDescent="0.3">
      <c r="A30" s="1592" t="s">
        <v>1195</v>
      </c>
      <c r="B30" s="1202">
        <v>19</v>
      </c>
      <c r="C30" s="1593">
        <v>0</v>
      </c>
    </row>
    <row r="31" spans="1:3" x14ac:dyDescent="0.3">
      <c r="A31" s="1592" t="s">
        <v>1196</v>
      </c>
      <c r="B31" s="1202">
        <v>20</v>
      </c>
      <c r="C31" s="1593">
        <v>-40638053</v>
      </c>
    </row>
    <row r="32" spans="1:3" x14ac:dyDescent="0.3">
      <c r="A32" s="1592" t="s">
        <v>1197</v>
      </c>
      <c r="B32" s="1202">
        <v>21</v>
      </c>
      <c r="C32" s="1593">
        <v>0</v>
      </c>
    </row>
    <row r="33" spans="1:3" x14ac:dyDescent="0.3">
      <c r="A33" s="1592" t="s">
        <v>1198</v>
      </c>
      <c r="B33" s="1202">
        <v>22</v>
      </c>
      <c r="C33" s="1593">
        <v>1199043</v>
      </c>
    </row>
    <row r="34" spans="1:3" x14ac:dyDescent="0.3">
      <c r="A34" s="1592" t="s">
        <v>1199</v>
      </c>
      <c r="B34" s="1202">
        <v>23</v>
      </c>
      <c r="C34" s="1593">
        <v>0</v>
      </c>
    </row>
    <row r="35" spans="1:3" x14ac:dyDescent="0.3">
      <c r="A35" s="1592" t="s">
        <v>1200</v>
      </c>
      <c r="B35" s="1202">
        <v>24</v>
      </c>
      <c r="C35" s="1593">
        <v>0</v>
      </c>
    </row>
    <row r="36" spans="1:3" x14ac:dyDescent="0.3">
      <c r="A36" s="1592" t="s">
        <v>1201</v>
      </c>
      <c r="B36" s="1202">
        <v>26</v>
      </c>
      <c r="C36" s="1593">
        <v>-1257885</v>
      </c>
    </row>
    <row r="37" spans="1:3" x14ac:dyDescent="0.3">
      <c r="A37" s="1592" t="s">
        <v>1202</v>
      </c>
      <c r="B37" s="1202">
        <v>27</v>
      </c>
      <c r="C37" s="1593">
        <v>0</v>
      </c>
    </row>
    <row r="38" spans="1:3" x14ac:dyDescent="0.3">
      <c r="A38" s="1592" t="s">
        <v>1203</v>
      </c>
      <c r="B38" s="1202">
        <v>28</v>
      </c>
      <c r="C38" s="1593">
        <v>0</v>
      </c>
    </row>
    <row r="39" spans="1:3" x14ac:dyDescent="0.3">
      <c r="A39" s="1592" t="s">
        <v>1204</v>
      </c>
      <c r="B39" s="1202">
        <v>29</v>
      </c>
      <c r="C39" s="1593">
        <v>0</v>
      </c>
    </row>
    <row r="40" spans="1:3" x14ac:dyDescent="0.3">
      <c r="A40" s="1599" t="s">
        <v>1279</v>
      </c>
      <c r="B40" s="1600">
        <v>30</v>
      </c>
      <c r="C40" s="1601">
        <v>0</v>
      </c>
    </row>
    <row r="41" spans="1:3" x14ac:dyDescent="0.3">
      <c r="A41" s="1602" t="s">
        <v>1205</v>
      </c>
      <c r="B41" s="1603">
        <v>31</v>
      </c>
      <c r="C41" s="1604">
        <v>1988193032</v>
      </c>
    </row>
    <row r="42" spans="1:3" x14ac:dyDescent="0.3">
      <c r="A42" s="1605" t="s">
        <v>1206</v>
      </c>
      <c r="B42" s="1606">
        <v>32</v>
      </c>
      <c r="C42" s="1607">
        <v>1988193032</v>
      </c>
    </row>
    <row r="43" spans="1:3" x14ac:dyDescent="0.3">
      <c r="A43" s="1602" t="s">
        <v>1207</v>
      </c>
      <c r="B43" s="1603">
        <v>33</v>
      </c>
      <c r="C43" s="1604">
        <v>0</v>
      </c>
    </row>
    <row r="44" spans="1:3" x14ac:dyDescent="0.3">
      <c r="A44" s="1594" t="s">
        <v>698</v>
      </c>
      <c r="B44" s="1590" t="s">
        <v>698</v>
      </c>
      <c r="C44" s="1595" t="s">
        <v>698</v>
      </c>
    </row>
    <row r="45" spans="1:3" x14ac:dyDescent="0.3">
      <c r="A45" s="1592" t="s">
        <v>1208</v>
      </c>
      <c r="B45" s="1202" t="s">
        <v>698</v>
      </c>
      <c r="C45" s="1593">
        <v>0</v>
      </c>
    </row>
    <row r="46" spans="1:3" x14ac:dyDescent="0.3">
      <c r="A46" s="1592" t="s">
        <v>1209</v>
      </c>
      <c r="B46" s="1202">
        <v>36</v>
      </c>
      <c r="C46" s="1593">
        <v>0</v>
      </c>
    </row>
    <row r="47" spans="1:3" x14ac:dyDescent="0.3">
      <c r="A47" s="1592" t="s">
        <v>1210</v>
      </c>
      <c r="B47" s="1202">
        <v>37</v>
      </c>
      <c r="C47" s="1593">
        <v>0</v>
      </c>
    </row>
    <row r="48" spans="1:3" x14ac:dyDescent="0.3">
      <c r="A48" s="1592" t="s">
        <v>1211</v>
      </c>
      <c r="B48" s="1202">
        <v>38</v>
      </c>
      <c r="C48" s="1593">
        <v>0</v>
      </c>
    </row>
    <row r="49" spans="1:3" x14ac:dyDescent="0.3">
      <c r="A49" s="1592" t="s">
        <v>1212</v>
      </c>
      <c r="B49" s="1202">
        <v>39</v>
      </c>
      <c r="C49" s="1593">
        <v>0</v>
      </c>
    </row>
    <row r="50" spans="1:3" x14ac:dyDescent="0.3">
      <c r="A50" s="1592" t="s">
        <v>1213</v>
      </c>
      <c r="B50" s="1202">
        <v>40</v>
      </c>
      <c r="C50" s="1593">
        <v>0</v>
      </c>
    </row>
    <row r="51" spans="1:3" x14ac:dyDescent="0.3">
      <c r="A51" s="1599" t="s">
        <v>1214</v>
      </c>
      <c r="B51" s="1600">
        <v>41</v>
      </c>
      <c r="C51" s="1601">
        <v>0</v>
      </c>
    </row>
    <row r="52" spans="1:3" x14ac:dyDescent="0.3">
      <c r="A52" s="1602" t="s">
        <v>1215</v>
      </c>
      <c r="B52" s="1603">
        <v>42</v>
      </c>
      <c r="C52" s="1604">
        <v>0</v>
      </c>
    </row>
    <row r="53" spans="1:3" x14ac:dyDescent="0.3">
      <c r="A53" s="1605" t="s">
        <v>1216</v>
      </c>
      <c r="B53" s="1606">
        <v>43</v>
      </c>
      <c r="C53" s="1607">
        <v>0</v>
      </c>
    </row>
    <row r="54" spans="1:3" x14ac:dyDescent="0.3">
      <c r="A54" s="1602" t="s">
        <v>1217</v>
      </c>
      <c r="B54" s="1603">
        <v>44</v>
      </c>
      <c r="C54" s="1604">
        <v>0</v>
      </c>
    </row>
    <row r="55" spans="1:3" x14ac:dyDescent="0.3">
      <c r="A55" s="1590"/>
      <c r="B55" s="1590"/>
      <c r="C55" s="1591"/>
    </row>
    <row r="56" spans="1:3" x14ac:dyDescent="0.3">
      <c r="A56" s="1202"/>
      <c r="B56" s="1202"/>
      <c r="C56" s="1203"/>
    </row>
    <row r="57" spans="1:3" x14ac:dyDescent="0.3">
      <c r="A57" s="1894" t="s">
        <v>1416</v>
      </c>
      <c r="B57" s="1895"/>
      <c r="C57" s="1896"/>
    </row>
    <row r="58" spans="1:3" x14ac:dyDescent="0.3">
      <c r="C58" s="1589" t="s">
        <v>1</v>
      </c>
    </row>
    <row r="59" spans="1:3" x14ac:dyDescent="0.3">
      <c r="A59" s="1596" t="s">
        <v>266</v>
      </c>
      <c r="B59" s="1597" t="s">
        <v>522</v>
      </c>
      <c r="C59" s="1598"/>
    </row>
    <row r="60" spans="1:3" x14ac:dyDescent="0.3">
      <c r="A60" s="1592" t="s">
        <v>698</v>
      </c>
      <c r="B60" s="1202" t="s">
        <v>698</v>
      </c>
      <c r="C60" s="1726" t="s">
        <v>698</v>
      </c>
    </row>
    <row r="61" spans="1:3" x14ac:dyDescent="0.3">
      <c r="A61" s="1592" t="s">
        <v>1171</v>
      </c>
      <c r="B61" s="1202" t="s">
        <v>698</v>
      </c>
      <c r="C61" s="1726" t="s">
        <v>698</v>
      </c>
    </row>
    <row r="62" spans="1:3" x14ac:dyDescent="0.3">
      <c r="A62" s="1592" t="s">
        <v>1172</v>
      </c>
      <c r="B62" s="1202" t="s">
        <v>698</v>
      </c>
      <c r="C62" s="1726" t="s">
        <v>1173</v>
      </c>
    </row>
    <row r="63" spans="1:3" x14ac:dyDescent="0.3">
      <c r="A63" s="1592" t="s">
        <v>1174</v>
      </c>
      <c r="B63" s="1202" t="s">
        <v>698</v>
      </c>
      <c r="C63" s="1726" t="s">
        <v>1173</v>
      </c>
    </row>
    <row r="64" spans="1:3" x14ac:dyDescent="0.3">
      <c r="A64" s="1592" t="s">
        <v>1175</v>
      </c>
      <c r="B64" s="1202" t="s">
        <v>698</v>
      </c>
      <c r="C64" s="1726">
        <v>0</v>
      </c>
    </row>
    <row r="65" spans="1:3" x14ac:dyDescent="0.3">
      <c r="A65" s="1592" t="s">
        <v>1176</v>
      </c>
      <c r="B65" s="1202" t="s">
        <v>698</v>
      </c>
      <c r="C65" s="1726" t="s">
        <v>698</v>
      </c>
    </row>
    <row r="66" spans="1:3" x14ac:dyDescent="0.3">
      <c r="A66" s="1592" t="s">
        <v>1177</v>
      </c>
      <c r="B66" s="1202">
        <v>1</v>
      </c>
      <c r="C66" s="1726">
        <v>5000</v>
      </c>
    </row>
    <row r="67" spans="1:3" x14ac:dyDescent="0.3">
      <c r="A67" s="1592" t="s">
        <v>1178</v>
      </c>
      <c r="B67" s="1202">
        <v>2</v>
      </c>
      <c r="C67" s="1726">
        <v>-378955515</v>
      </c>
    </row>
    <row r="68" spans="1:3" x14ac:dyDescent="0.3">
      <c r="A68" s="1592" t="s">
        <v>1179</v>
      </c>
      <c r="B68" s="1202">
        <v>3</v>
      </c>
      <c r="C68" s="1726">
        <v>379578279</v>
      </c>
    </row>
    <row r="69" spans="1:3" x14ac:dyDescent="0.3">
      <c r="A69" s="1592" t="s">
        <v>1180</v>
      </c>
      <c r="B69" s="1202">
        <v>4</v>
      </c>
      <c r="C69" s="1726">
        <v>-686586</v>
      </c>
    </row>
    <row r="70" spans="1:3" x14ac:dyDescent="0.3">
      <c r="A70" s="1592" t="s">
        <v>1181</v>
      </c>
      <c r="B70" s="1202">
        <v>5</v>
      </c>
      <c r="C70" s="1726">
        <v>0</v>
      </c>
    </row>
    <row r="71" spans="1:3" x14ac:dyDescent="0.3">
      <c r="A71" s="1592" t="s">
        <v>1182</v>
      </c>
      <c r="B71" s="1202">
        <v>6</v>
      </c>
      <c r="C71" s="1726">
        <v>0</v>
      </c>
    </row>
    <row r="72" spans="1:3" x14ac:dyDescent="0.3">
      <c r="A72" s="1592" t="s">
        <v>1183</v>
      </c>
      <c r="B72" s="1202">
        <v>7</v>
      </c>
      <c r="C72" s="1726">
        <v>0</v>
      </c>
    </row>
    <row r="73" spans="1:3" x14ac:dyDescent="0.3">
      <c r="A73" s="1592" t="s">
        <v>1184</v>
      </c>
      <c r="B73" s="1202">
        <v>8</v>
      </c>
      <c r="C73" s="1726">
        <v>0</v>
      </c>
    </row>
    <row r="74" spans="1:3" x14ac:dyDescent="0.3">
      <c r="A74" s="1592" t="s">
        <v>1185</v>
      </c>
      <c r="B74" s="1202">
        <v>9</v>
      </c>
      <c r="C74" s="1726">
        <v>0</v>
      </c>
    </row>
    <row r="75" spans="1:3" x14ac:dyDescent="0.3">
      <c r="A75" s="1592" t="s">
        <v>1186</v>
      </c>
      <c r="B75" s="1202">
        <v>10</v>
      </c>
      <c r="C75" s="1726">
        <v>0</v>
      </c>
    </row>
    <row r="76" spans="1:3" x14ac:dyDescent="0.3">
      <c r="A76" s="1592" t="s">
        <v>1187</v>
      </c>
      <c r="B76" s="1202">
        <v>11</v>
      </c>
      <c r="C76" s="1726">
        <v>0</v>
      </c>
    </row>
    <row r="77" spans="1:3" x14ac:dyDescent="0.3">
      <c r="A77" s="1592" t="s">
        <v>1188</v>
      </c>
      <c r="B77" s="1202">
        <v>12</v>
      </c>
      <c r="C77" s="1726">
        <v>53822</v>
      </c>
    </row>
    <row r="78" spans="1:3" x14ac:dyDescent="0.3">
      <c r="A78" s="1592" t="s">
        <v>1189</v>
      </c>
      <c r="B78" s="1202">
        <v>13</v>
      </c>
      <c r="C78" s="1726">
        <v>0</v>
      </c>
    </row>
    <row r="79" spans="1:3" x14ac:dyDescent="0.3">
      <c r="A79" s="1592" t="s">
        <v>1190</v>
      </c>
      <c r="B79" s="1202">
        <v>14</v>
      </c>
      <c r="C79" s="1726">
        <v>0</v>
      </c>
    </row>
    <row r="80" spans="1:3" x14ac:dyDescent="0.3">
      <c r="A80" s="1592" t="s">
        <v>1191</v>
      </c>
      <c r="B80" s="1202">
        <v>15</v>
      </c>
      <c r="C80" s="1726">
        <v>0</v>
      </c>
    </row>
    <row r="81" spans="1:3" x14ac:dyDescent="0.3">
      <c r="A81" s="1592" t="s">
        <v>1192</v>
      </c>
      <c r="B81" s="1202">
        <v>16</v>
      </c>
      <c r="C81" s="1726">
        <v>0</v>
      </c>
    </row>
    <row r="82" spans="1:3" x14ac:dyDescent="0.3">
      <c r="A82" s="1592" t="s">
        <v>1193</v>
      </c>
      <c r="B82" s="1202">
        <v>17</v>
      </c>
      <c r="C82" s="1726">
        <v>0</v>
      </c>
    </row>
    <row r="83" spans="1:3" x14ac:dyDescent="0.3">
      <c r="A83" s="1592" t="s">
        <v>1194</v>
      </c>
      <c r="B83" s="1202">
        <v>18</v>
      </c>
      <c r="C83" s="1726">
        <v>0</v>
      </c>
    </row>
    <row r="84" spans="1:3" x14ac:dyDescent="0.3">
      <c r="A84" s="1592" t="s">
        <v>1195</v>
      </c>
      <c r="B84" s="1202">
        <v>19</v>
      </c>
      <c r="C84" s="1726">
        <v>0</v>
      </c>
    </row>
    <row r="85" spans="1:3" x14ac:dyDescent="0.3">
      <c r="A85" s="1592" t="s">
        <v>1196</v>
      </c>
      <c r="B85" s="1202">
        <v>20</v>
      </c>
      <c r="C85" s="1726">
        <v>0</v>
      </c>
    </row>
    <row r="86" spans="1:3" x14ac:dyDescent="0.3">
      <c r="A86" s="1592" t="s">
        <v>1197</v>
      </c>
      <c r="B86" s="1202">
        <v>21</v>
      </c>
      <c r="C86" s="1726">
        <v>0</v>
      </c>
    </row>
    <row r="87" spans="1:3" x14ac:dyDescent="0.3">
      <c r="A87" s="1592" t="s">
        <v>1198</v>
      </c>
      <c r="B87" s="1202">
        <v>22</v>
      </c>
      <c r="C87" s="1726">
        <v>5000</v>
      </c>
    </row>
    <row r="88" spans="1:3" x14ac:dyDescent="0.3">
      <c r="A88" s="1592" t="s">
        <v>1199</v>
      </c>
      <c r="B88" s="1202">
        <v>23</v>
      </c>
      <c r="C88" s="1726">
        <v>0</v>
      </c>
    </row>
    <row r="89" spans="1:3" x14ac:dyDescent="0.3">
      <c r="A89" s="1592" t="s">
        <v>1200</v>
      </c>
      <c r="B89" s="1202">
        <v>24</v>
      </c>
      <c r="C89" s="1726">
        <v>0</v>
      </c>
    </row>
    <row r="90" spans="1:3" x14ac:dyDescent="0.3">
      <c r="A90" s="1592" t="s">
        <v>1201</v>
      </c>
      <c r="B90" s="1202">
        <v>26</v>
      </c>
      <c r="C90" s="1726">
        <v>0</v>
      </c>
    </row>
    <row r="91" spans="1:3" x14ac:dyDescent="0.3">
      <c r="A91" s="1592" t="s">
        <v>1202</v>
      </c>
      <c r="B91" s="1202">
        <v>27</v>
      </c>
      <c r="C91" s="1726">
        <v>0</v>
      </c>
    </row>
    <row r="92" spans="1:3" x14ac:dyDescent="0.3">
      <c r="A92" s="1592" t="s">
        <v>1203</v>
      </c>
      <c r="B92" s="1202">
        <v>28</v>
      </c>
      <c r="C92" s="1726">
        <v>0</v>
      </c>
    </row>
    <row r="93" spans="1:3" x14ac:dyDescent="0.3">
      <c r="A93" s="1592" t="s">
        <v>1204</v>
      </c>
      <c r="B93" s="1202">
        <v>29</v>
      </c>
      <c r="C93" s="1726">
        <v>0</v>
      </c>
    </row>
    <row r="94" spans="1:3" x14ac:dyDescent="0.3">
      <c r="A94" s="1599" t="s">
        <v>1279</v>
      </c>
      <c r="B94" s="1600">
        <v>30</v>
      </c>
      <c r="C94" s="1601">
        <v>0</v>
      </c>
    </row>
    <row r="95" spans="1:3" x14ac:dyDescent="0.3">
      <c r="A95" s="1602" t="s">
        <v>1205</v>
      </c>
      <c r="B95" s="1603">
        <v>31</v>
      </c>
      <c r="C95" s="1604">
        <v>0</v>
      </c>
    </row>
    <row r="96" spans="1:3" x14ac:dyDescent="0.3">
      <c r="A96" s="1605" t="s">
        <v>1206</v>
      </c>
      <c r="B96" s="1606">
        <v>32</v>
      </c>
      <c r="C96" s="1607">
        <v>0</v>
      </c>
    </row>
    <row r="97" spans="1:3" x14ac:dyDescent="0.3">
      <c r="A97" s="1602" t="s">
        <v>1207</v>
      </c>
      <c r="B97" s="1603">
        <v>33</v>
      </c>
      <c r="C97" s="1604">
        <v>0</v>
      </c>
    </row>
    <row r="98" spans="1:3" x14ac:dyDescent="0.3">
      <c r="A98" s="1594" t="s">
        <v>698</v>
      </c>
      <c r="B98" s="1590" t="s">
        <v>698</v>
      </c>
      <c r="C98" s="1595" t="s">
        <v>698</v>
      </c>
    </row>
    <row r="99" spans="1:3" x14ac:dyDescent="0.3">
      <c r="A99" s="1592" t="s">
        <v>1208</v>
      </c>
      <c r="B99" s="1202" t="s">
        <v>698</v>
      </c>
      <c r="C99" s="1593">
        <v>0</v>
      </c>
    </row>
    <row r="100" spans="1:3" x14ac:dyDescent="0.3">
      <c r="A100" s="1592" t="s">
        <v>1209</v>
      </c>
      <c r="B100" s="1202">
        <v>36</v>
      </c>
      <c r="C100" s="1593">
        <v>0</v>
      </c>
    </row>
    <row r="101" spans="1:3" x14ac:dyDescent="0.3">
      <c r="A101" s="1592" t="s">
        <v>1210</v>
      </c>
      <c r="B101" s="1202">
        <v>37</v>
      </c>
      <c r="C101" s="1593">
        <v>0</v>
      </c>
    </row>
    <row r="102" spans="1:3" x14ac:dyDescent="0.3">
      <c r="A102" s="1592" t="s">
        <v>1211</v>
      </c>
      <c r="B102" s="1202">
        <v>38</v>
      </c>
      <c r="C102" s="1593">
        <v>0</v>
      </c>
    </row>
    <row r="103" spans="1:3" x14ac:dyDescent="0.3">
      <c r="A103" s="1592" t="s">
        <v>1212</v>
      </c>
      <c r="B103" s="1202">
        <v>39</v>
      </c>
      <c r="C103" s="1593">
        <v>0</v>
      </c>
    </row>
    <row r="104" spans="1:3" x14ac:dyDescent="0.3">
      <c r="A104" s="1592" t="s">
        <v>1213</v>
      </c>
      <c r="B104" s="1202">
        <v>40</v>
      </c>
      <c r="C104" s="1593">
        <v>0</v>
      </c>
    </row>
    <row r="105" spans="1:3" x14ac:dyDescent="0.3">
      <c r="A105" s="1599" t="s">
        <v>1214</v>
      </c>
      <c r="B105" s="1600">
        <v>41</v>
      </c>
      <c r="C105" s="1601">
        <v>0</v>
      </c>
    </row>
    <row r="106" spans="1:3" x14ac:dyDescent="0.3">
      <c r="A106" s="1602" t="s">
        <v>1215</v>
      </c>
      <c r="B106" s="1603">
        <v>42</v>
      </c>
      <c r="C106" s="1604">
        <v>0</v>
      </c>
    </row>
    <row r="107" spans="1:3" x14ac:dyDescent="0.3">
      <c r="A107" s="1605" t="s">
        <v>1216</v>
      </c>
      <c r="B107" s="1606">
        <v>43</v>
      </c>
      <c r="C107" s="1607">
        <v>0</v>
      </c>
    </row>
    <row r="108" spans="1:3" x14ac:dyDescent="0.3">
      <c r="A108" s="1602" t="s">
        <v>1217</v>
      </c>
      <c r="B108" s="1603">
        <v>44</v>
      </c>
      <c r="C108" s="1604">
        <v>0</v>
      </c>
    </row>
    <row r="109" spans="1:3" x14ac:dyDescent="0.3">
      <c r="C109"/>
    </row>
    <row r="110" spans="1:3" x14ac:dyDescent="0.3">
      <c r="A110" s="1893" t="s">
        <v>1417</v>
      </c>
      <c r="B110" s="1893"/>
      <c r="C110" s="1893"/>
    </row>
    <row r="111" spans="1:3" x14ac:dyDescent="0.3">
      <c r="A111" s="1609"/>
      <c r="B111" s="1609"/>
      <c r="C111" s="1610" t="s">
        <v>1</v>
      </c>
    </row>
    <row r="112" spans="1:3" x14ac:dyDescent="0.3">
      <c r="A112" s="1613" t="s">
        <v>266</v>
      </c>
      <c r="B112" s="1614" t="s">
        <v>522</v>
      </c>
      <c r="C112" s="1615" t="s">
        <v>1170</v>
      </c>
    </row>
    <row r="113" spans="1:3" x14ac:dyDescent="0.3">
      <c r="A113" s="1611" t="s">
        <v>698</v>
      </c>
      <c r="B113" s="1608" t="s">
        <v>698</v>
      </c>
      <c r="C113" s="1612" t="s">
        <v>698</v>
      </c>
    </row>
    <row r="114" spans="1:3" x14ac:dyDescent="0.3">
      <c r="A114" s="1594" t="s">
        <v>1171</v>
      </c>
      <c r="B114" s="1590" t="s">
        <v>698</v>
      </c>
      <c r="C114" s="1595" t="s">
        <v>698</v>
      </c>
    </row>
    <row r="115" spans="1:3" x14ac:dyDescent="0.3">
      <c r="A115" s="1592" t="s">
        <v>1172</v>
      </c>
      <c r="B115" s="1202" t="s">
        <v>698</v>
      </c>
      <c r="C115" s="1593" t="s">
        <v>1173</v>
      </c>
    </row>
    <row r="116" spans="1:3" x14ac:dyDescent="0.3">
      <c r="A116" s="1592" t="s">
        <v>1174</v>
      </c>
      <c r="B116" s="1202" t="s">
        <v>698</v>
      </c>
      <c r="C116" s="1593" t="s">
        <v>1173</v>
      </c>
    </row>
    <row r="117" spans="1:3" x14ac:dyDescent="0.3">
      <c r="A117" s="1592" t="s">
        <v>1175</v>
      </c>
      <c r="B117" s="1202" t="s">
        <v>698</v>
      </c>
      <c r="C117" s="1593">
        <v>0</v>
      </c>
    </row>
    <row r="118" spans="1:3" x14ac:dyDescent="0.3">
      <c r="A118" s="1592" t="s">
        <v>1176</v>
      </c>
      <c r="B118" s="1202" t="s">
        <v>698</v>
      </c>
      <c r="C118" s="1593" t="s">
        <v>698</v>
      </c>
    </row>
    <row r="119" spans="1:3" x14ac:dyDescent="0.3">
      <c r="A119" s="1592" t="s">
        <v>1177</v>
      </c>
      <c r="B119" s="1202">
        <v>1</v>
      </c>
      <c r="C119" s="1593">
        <v>207657</v>
      </c>
    </row>
    <row r="120" spans="1:3" x14ac:dyDescent="0.3">
      <c r="A120" s="1592" t="s">
        <v>1178</v>
      </c>
      <c r="B120" s="1202">
        <v>2</v>
      </c>
      <c r="C120" s="1593">
        <v>-39557298</v>
      </c>
    </row>
    <row r="121" spans="1:3" x14ac:dyDescent="0.3">
      <c r="A121" s="1592" t="s">
        <v>1179</v>
      </c>
      <c r="B121" s="1202">
        <v>3</v>
      </c>
      <c r="C121" s="1593">
        <v>39899721</v>
      </c>
    </row>
    <row r="122" spans="1:3" x14ac:dyDescent="0.3">
      <c r="A122" s="1592" t="s">
        <v>1180</v>
      </c>
      <c r="B122" s="1202">
        <v>4</v>
      </c>
      <c r="C122" s="1593">
        <v>-207194</v>
      </c>
    </row>
    <row r="123" spans="1:3" x14ac:dyDescent="0.3">
      <c r="A123" s="1592" t="s">
        <v>1181</v>
      </c>
      <c r="B123" s="1202">
        <v>5</v>
      </c>
      <c r="C123" s="1593">
        <v>0</v>
      </c>
    </row>
    <row r="124" spans="1:3" x14ac:dyDescent="0.3">
      <c r="A124" s="1592" t="s">
        <v>1182</v>
      </c>
      <c r="B124" s="1202">
        <v>6</v>
      </c>
      <c r="C124" s="1593">
        <v>0</v>
      </c>
    </row>
    <row r="125" spans="1:3" x14ac:dyDescent="0.3">
      <c r="A125" s="1592" t="s">
        <v>1183</v>
      </c>
      <c r="B125" s="1202">
        <v>7</v>
      </c>
      <c r="C125" s="1593">
        <v>0</v>
      </c>
    </row>
    <row r="126" spans="1:3" x14ac:dyDescent="0.3">
      <c r="A126" s="1592" t="s">
        <v>1184</v>
      </c>
      <c r="B126" s="1202">
        <v>8</v>
      </c>
      <c r="C126" s="1593">
        <v>0</v>
      </c>
    </row>
    <row r="127" spans="1:3" x14ac:dyDescent="0.3">
      <c r="A127" s="1592" t="s">
        <v>1185</v>
      </c>
      <c r="B127" s="1202">
        <v>9</v>
      </c>
      <c r="C127" s="1593">
        <v>0</v>
      </c>
    </row>
    <row r="128" spans="1:3" x14ac:dyDescent="0.3">
      <c r="A128" s="1592" t="s">
        <v>1186</v>
      </c>
      <c r="B128" s="1202">
        <v>10</v>
      </c>
      <c r="C128" s="1593">
        <v>0</v>
      </c>
    </row>
    <row r="129" spans="1:3" x14ac:dyDescent="0.3">
      <c r="A129" s="1592" t="s">
        <v>1187</v>
      </c>
      <c r="B129" s="1202">
        <v>11</v>
      </c>
      <c r="C129" s="1593">
        <v>0</v>
      </c>
    </row>
    <row r="130" spans="1:3" x14ac:dyDescent="0.3">
      <c r="A130" s="1592" t="s">
        <v>1188</v>
      </c>
      <c r="B130" s="1202">
        <v>12</v>
      </c>
      <c r="C130" s="1593">
        <v>0</v>
      </c>
    </row>
    <row r="131" spans="1:3" x14ac:dyDescent="0.3">
      <c r="A131" s="1592" t="s">
        <v>1189</v>
      </c>
      <c r="B131" s="1202">
        <v>13</v>
      </c>
      <c r="C131" s="1593">
        <v>0</v>
      </c>
    </row>
    <row r="132" spans="1:3" x14ac:dyDescent="0.3">
      <c r="A132" s="1592" t="s">
        <v>1190</v>
      </c>
      <c r="B132" s="1202">
        <v>14</v>
      </c>
      <c r="C132" s="1593">
        <v>0</v>
      </c>
    </row>
    <row r="133" spans="1:3" x14ac:dyDescent="0.3">
      <c r="A133" s="1592" t="s">
        <v>1191</v>
      </c>
      <c r="B133" s="1202">
        <v>15</v>
      </c>
      <c r="C133" s="1593">
        <v>0</v>
      </c>
    </row>
    <row r="134" spans="1:3" x14ac:dyDescent="0.3">
      <c r="A134" s="1592" t="s">
        <v>1192</v>
      </c>
      <c r="B134" s="1202">
        <v>16</v>
      </c>
      <c r="C134" s="1593">
        <v>0</v>
      </c>
    </row>
    <row r="135" spans="1:3" x14ac:dyDescent="0.3">
      <c r="A135" s="1592" t="s">
        <v>1193</v>
      </c>
      <c r="B135" s="1202">
        <v>17</v>
      </c>
      <c r="C135" s="1593">
        <v>0</v>
      </c>
    </row>
    <row r="136" spans="1:3" x14ac:dyDescent="0.3">
      <c r="A136" s="1592" t="s">
        <v>1194</v>
      </c>
      <c r="B136" s="1202">
        <v>18</v>
      </c>
      <c r="C136" s="1593">
        <v>0</v>
      </c>
    </row>
    <row r="137" spans="1:3" x14ac:dyDescent="0.3">
      <c r="A137" s="1592" t="s">
        <v>1195</v>
      </c>
      <c r="B137" s="1202">
        <v>19</v>
      </c>
      <c r="C137" s="1593">
        <v>0</v>
      </c>
    </row>
    <row r="138" spans="1:3" x14ac:dyDescent="0.3">
      <c r="A138" s="1592" t="s">
        <v>1196</v>
      </c>
      <c r="B138" s="1202">
        <v>20</v>
      </c>
      <c r="C138" s="1593">
        <v>0</v>
      </c>
    </row>
    <row r="139" spans="1:3" x14ac:dyDescent="0.3">
      <c r="A139" s="1592" t="s">
        <v>1197</v>
      </c>
      <c r="B139" s="1202">
        <v>21</v>
      </c>
      <c r="C139" s="1593">
        <v>0</v>
      </c>
    </row>
    <row r="140" spans="1:3" x14ac:dyDescent="0.3">
      <c r="A140" s="1592" t="s">
        <v>1198</v>
      </c>
      <c r="B140" s="1202">
        <v>22</v>
      </c>
      <c r="C140" s="1593">
        <v>0</v>
      </c>
    </row>
    <row r="141" spans="1:3" x14ac:dyDescent="0.3">
      <c r="A141" s="1592" t="s">
        <v>1199</v>
      </c>
      <c r="B141" s="1202">
        <v>23</v>
      </c>
      <c r="C141" s="1593">
        <v>0</v>
      </c>
    </row>
    <row r="142" spans="1:3" x14ac:dyDescent="0.3">
      <c r="A142" s="1592" t="s">
        <v>1200</v>
      </c>
      <c r="B142" s="1202">
        <v>24</v>
      </c>
      <c r="C142" s="1593">
        <v>0</v>
      </c>
    </row>
    <row r="143" spans="1:3" x14ac:dyDescent="0.3">
      <c r="A143" s="1592" t="s">
        <v>1201</v>
      </c>
      <c r="B143" s="1202">
        <v>26</v>
      </c>
      <c r="C143" s="1593">
        <v>0</v>
      </c>
    </row>
    <row r="144" spans="1:3" x14ac:dyDescent="0.3">
      <c r="A144" s="1592" t="s">
        <v>1202</v>
      </c>
      <c r="B144" s="1202">
        <v>27</v>
      </c>
      <c r="C144" s="1593">
        <v>0</v>
      </c>
    </row>
    <row r="145" spans="1:3" x14ac:dyDescent="0.3">
      <c r="A145" s="1592" t="s">
        <v>1203</v>
      </c>
      <c r="B145" s="1202">
        <v>28</v>
      </c>
      <c r="C145" s="1593">
        <v>0</v>
      </c>
    </row>
    <row r="146" spans="1:3" x14ac:dyDescent="0.3">
      <c r="A146" s="1592" t="s">
        <v>1204</v>
      </c>
      <c r="B146" s="1202">
        <v>29</v>
      </c>
      <c r="C146" s="1593">
        <v>0</v>
      </c>
    </row>
    <row r="147" spans="1:3" x14ac:dyDescent="0.3">
      <c r="A147" s="1599" t="s">
        <v>1279</v>
      </c>
      <c r="B147" s="1600">
        <v>30</v>
      </c>
      <c r="C147" s="1601">
        <v>0</v>
      </c>
    </row>
    <row r="148" spans="1:3" x14ac:dyDescent="0.3">
      <c r="A148" s="1602" t="s">
        <v>1205</v>
      </c>
      <c r="B148" s="1603">
        <v>31</v>
      </c>
      <c r="C148" s="1604">
        <v>342886</v>
      </c>
    </row>
    <row r="149" spans="1:3" x14ac:dyDescent="0.3">
      <c r="A149" s="1605" t="s">
        <v>1206</v>
      </c>
      <c r="B149" s="1606">
        <v>32</v>
      </c>
      <c r="C149" s="1607">
        <v>342886</v>
      </c>
    </row>
    <row r="150" spans="1:3" x14ac:dyDescent="0.3">
      <c r="A150" s="1602" t="s">
        <v>1207</v>
      </c>
      <c r="B150" s="1603">
        <v>33</v>
      </c>
      <c r="C150" s="1604">
        <v>0</v>
      </c>
    </row>
    <row r="151" spans="1:3" x14ac:dyDescent="0.3">
      <c r="A151" s="1594" t="s">
        <v>698</v>
      </c>
      <c r="B151" s="1590" t="s">
        <v>698</v>
      </c>
      <c r="C151" s="1595" t="s">
        <v>698</v>
      </c>
    </row>
    <row r="152" spans="1:3" x14ac:dyDescent="0.3">
      <c r="A152" s="1592" t="s">
        <v>1208</v>
      </c>
      <c r="B152" s="1202" t="s">
        <v>698</v>
      </c>
      <c r="C152" s="1593" t="s">
        <v>698</v>
      </c>
    </row>
    <row r="153" spans="1:3" x14ac:dyDescent="0.3">
      <c r="A153" s="1592" t="s">
        <v>1209</v>
      </c>
      <c r="B153" s="1202">
        <v>36</v>
      </c>
      <c r="C153" s="1593">
        <v>0</v>
      </c>
    </row>
    <row r="154" spans="1:3" x14ac:dyDescent="0.3">
      <c r="A154" s="1592" t="s">
        <v>1210</v>
      </c>
      <c r="B154" s="1202">
        <v>37</v>
      </c>
      <c r="C154" s="1593">
        <v>0</v>
      </c>
    </row>
    <row r="155" spans="1:3" x14ac:dyDescent="0.3">
      <c r="A155" s="1592" t="s">
        <v>1211</v>
      </c>
      <c r="B155" s="1202">
        <v>38</v>
      </c>
      <c r="C155" s="1593">
        <v>0</v>
      </c>
    </row>
    <row r="156" spans="1:3" x14ac:dyDescent="0.3">
      <c r="A156" s="1592" t="s">
        <v>1212</v>
      </c>
      <c r="B156" s="1202">
        <v>39</v>
      </c>
      <c r="C156" s="1593">
        <v>0</v>
      </c>
    </row>
    <row r="157" spans="1:3" x14ac:dyDescent="0.3">
      <c r="A157" s="1592" t="s">
        <v>1213</v>
      </c>
      <c r="B157" s="1202">
        <v>40</v>
      </c>
      <c r="C157" s="1593">
        <v>0</v>
      </c>
    </row>
    <row r="158" spans="1:3" x14ac:dyDescent="0.3">
      <c r="A158" s="1599" t="s">
        <v>1214</v>
      </c>
      <c r="B158" s="1600">
        <v>41</v>
      </c>
      <c r="C158" s="1601">
        <v>0</v>
      </c>
    </row>
    <row r="159" spans="1:3" x14ac:dyDescent="0.3">
      <c r="A159" s="1602" t="s">
        <v>1215</v>
      </c>
      <c r="B159" s="1603">
        <v>42</v>
      </c>
      <c r="C159" s="1604">
        <v>0</v>
      </c>
    </row>
    <row r="160" spans="1:3" x14ac:dyDescent="0.3">
      <c r="A160" s="1605" t="s">
        <v>1216</v>
      </c>
      <c r="B160" s="1606">
        <v>43</v>
      </c>
      <c r="C160" s="1607">
        <v>0</v>
      </c>
    </row>
    <row r="161" spans="1:3" x14ac:dyDescent="0.3">
      <c r="A161" s="1602" t="s">
        <v>1217</v>
      </c>
      <c r="B161" s="1603">
        <v>44</v>
      </c>
      <c r="C161" s="1604">
        <v>0</v>
      </c>
    </row>
  </sheetData>
  <mergeCells count="4">
    <mergeCell ref="A3:C3"/>
    <mergeCell ref="A57:C57"/>
    <mergeCell ref="A1:C1"/>
    <mergeCell ref="A110:C110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Header>&amp;R20/1. melléklet a 18/2020.(VI.26.) önkormányzati rendelethez</oddHeader>
  </headerFooter>
  <rowBreaks count="2" manualBreakCount="2">
    <brk id="55" max="16383" man="1"/>
    <brk id="10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M23"/>
  <sheetViews>
    <sheetView zoomScaleNormal="100" zoomScaleSheetLayoutView="100" zoomScalePageLayoutView="98" workbookViewId="0">
      <selection activeCell="H8" sqref="H8"/>
    </sheetView>
  </sheetViews>
  <sheetFormatPr defaultColWidth="9.296875" defaultRowHeight="13" x14ac:dyDescent="0.3"/>
  <cols>
    <col min="1" max="1" width="7" style="10" customWidth="1"/>
    <col min="2" max="2" width="58" style="11" customWidth="1"/>
    <col min="3" max="6" width="18.296875" style="10" customWidth="1"/>
    <col min="7" max="7" width="11.19921875" style="320" customWidth="1"/>
    <col min="8" max="8" width="56" style="10" customWidth="1"/>
    <col min="9" max="9" width="19.19921875" style="10" customWidth="1"/>
    <col min="10" max="10" width="19.69921875" style="296" customWidth="1"/>
    <col min="11" max="11" width="17.296875" style="674" customWidth="1"/>
    <col min="12" max="12" width="17" style="674" customWidth="1"/>
    <col min="13" max="13" width="15.5" style="320" customWidth="1"/>
    <col min="14" max="16384" width="9.296875" style="10"/>
  </cols>
  <sheetData>
    <row r="1" spans="1:13" ht="44.25" customHeight="1" x14ac:dyDescent="0.3">
      <c r="A1" s="1746" t="s">
        <v>1226</v>
      </c>
      <c r="B1" s="1746"/>
      <c r="C1" s="1746"/>
      <c r="D1" s="1746"/>
      <c r="E1" s="1746"/>
      <c r="F1" s="1746"/>
      <c r="G1" s="1746"/>
      <c r="H1" s="1746"/>
      <c r="I1" s="1746"/>
      <c r="J1" s="1746"/>
      <c r="K1" s="1746"/>
      <c r="L1" s="1746"/>
      <c r="M1" s="1746"/>
    </row>
    <row r="2" spans="1:13" x14ac:dyDescent="0.25">
      <c r="J2" s="294"/>
      <c r="K2" s="669"/>
      <c r="L2" s="308"/>
      <c r="M2" s="323" t="s">
        <v>1</v>
      </c>
    </row>
    <row r="3" spans="1:13" ht="18" customHeight="1" x14ac:dyDescent="0.3">
      <c r="A3" s="1742" t="s">
        <v>2</v>
      </c>
      <c r="B3" s="1743" t="s">
        <v>264</v>
      </c>
      <c r="C3" s="1744"/>
      <c r="D3" s="1744"/>
      <c r="E3" s="1744"/>
      <c r="F3" s="1744"/>
      <c r="G3" s="1745"/>
      <c r="H3" s="1747" t="s">
        <v>265</v>
      </c>
      <c r="I3" s="1748"/>
      <c r="J3" s="1748"/>
      <c r="K3" s="1748"/>
      <c r="L3" s="1748"/>
      <c r="M3" s="658"/>
    </row>
    <row r="4" spans="1:13" s="13" customFormat="1" ht="35.25" customHeight="1" x14ac:dyDescent="0.3">
      <c r="A4" s="1742"/>
      <c r="B4" s="14" t="s">
        <v>266</v>
      </c>
      <c r="C4" s="824" t="s">
        <v>1227</v>
      </c>
      <c r="D4" s="14" t="s">
        <v>774</v>
      </c>
      <c r="E4" s="14" t="s">
        <v>695</v>
      </c>
      <c r="F4" s="280" t="s">
        <v>714</v>
      </c>
      <c r="G4" s="321" t="s">
        <v>715</v>
      </c>
      <c r="H4" s="14" t="s">
        <v>266</v>
      </c>
      <c r="I4" s="14" t="str">
        <f>+C4</f>
        <v>2019. évi előirányzat</v>
      </c>
      <c r="J4" s="290" t="s">
        <v>774</v>
      </c>
      <c r="K4" s="670" t="s">
        <v>695</v>
      </c>
      <c r="L4" s="670" t="s">
        <v>714</v>
      </c>
      <c r="M4" s="324" t="s">
        <v>715</v>
      </c>
    </row>
    <row r="5" spans="1:13" s="15" customFormat="1" ht="12" customHeight="1" x14ac:dyDescent="0.3">
      <c r="A5" s="14" t="s">
        <v>5</v>
      </c>
      <c r="B5" s="14" t="s">
        <v>6</v>
      </c>
      <c r="C5" s="14" t="s">
        <v>7</v>
      </c>
      <c r="D5" s="14" t="s">
        <v>8</v>
      </c>
      <c r="E5" s="335" t="s">
        <v>267</v>
      </c>
      <c r="F5" s="335" t="s">
        <v>449</v>
      </c>
      <c r="G5" s="321" t="s">
        <v>693</v>
      </c>
      <c r="H5" s="335" t="s">
        <v>775</v>
      </c>
      <c r="I5" s="335" t="s">
        <v>697</v>
      </c>
      <c r="J5" s="336" t="s">
        <v>716</v>
      </c>
      <c r="K5" s="671" t="s">
        <v>717</v>
      </c>
      <c r="L5" s="671" t="s">
        <v>718</v>
      </c>
      <c r="M5" s="325" t="s">
        <v>719</v>
      </c>
    </row>
    <row r="6" spans="1:13" ht="15.75" customHeight="1" x14ac:dyDescent="0.3">
      <c r="A6" s="202" t="s">
        <v>9</v>
      </c>
      <c r="B6" s="194" t="s">
        <v>444</v>
      </c>
      <c r="C6" s="195">
        <f>'1.sz.mell.'!D12</f>
        <v>915098966</v>
      </c>
      <c r="D6" s="195">
        <f>'1.sz.mell.'!E12</f>
        <v>123964142</v>
      </c>
      <c r="E6" s="195">
        <f>'1.sz.mell.'!F12</f>
        <v>1039063108</v>
      </c>
      <c r="F6" s="195">
        <f>'1.sz.mell.'!G12</f>
        <v>1039063108</v>
      </c>
      <c r="G6" s="322">
        <f>F6/E6</f>
        <v>1</v>
      </c>
      <c r="H6" s="194" t="str">
        <f>'1.sz.mell.'!B82</f>
        <v>Személyi  juttatások</v>
      </c>
      <c r="I6" s="195">
        <f>'1.sz.mell.'!D82</f>
        <v>451587461</v>
      </c>
      <c r="J6" s="195">
        <f>'1.sz.mell.'!E82</f>
        <v>139104377</v>
      </c>
      <c r="K6" s="195">
        <f>'1.sz.mell.'!F82</f>
        <v>590691838</v>
      </c>
      <c r="L6" s="195">
        <f>'1.sz.mell.'!G82</f>
        <v>527683047</v>
      </c>
      <c r="M6" s="326">
        <f>L6/K6</f>
        <v>0.89333052033808535</v>
      </c>
    </row>
    <row r="7" spans="1:13" ht="15.75" customHeight="1" x14ac:dyDescent="0.3">
      <c r="A7" s="202" t="s">
        <v>12</v>
      </c>
      <c r="B7" s="194" t="s">
        <v>532</v>
      </c>
      <c r="C7" s="195">
        <f>'1.sz.mell.'!D13+'1.sz.mell.'!D14</f>
        <v>247710577</v>
      </c>
      <c r="D7" s="195">
        <f>'1.sz.mell.'!E13+'1.sz.mell.'!E14</f>
        <v>5038520</v>
      </c>
      <c r="E7" s="195">
        <f>'1.sz.mell.'!F13+'1.sz.mell.'!F14</f>
        <v>252749097</v>
      </c>
      <c r="F7" s="195">
        <f>'1.sz.mell.'!G13+'1.sz.mell.'!G14</f>
        <v>252473473</v>
      </c>
      <c r="G7" s="322">
        <f t="shared" ref="G7:G20" si="0">F7/E7</f>
        <v>0.99890949560939479</v>
      </c>
      <c r="H7" s="194" t="str">
        <f>'1.sz.mell.'!B83</f>
        <v>Munkaadókat terhelő járulékok és szociális hozzájárulási adó</v>
      </c>
      <c r="I7" s="195">
        <f>'1.sz.mell.'!D83</f>
        <v>81628511</v>
      </c>
      <c r="J7" s="195">
        <f>'1.sz.mell.'!E83</f>
        <v>8133374</v>
      </c>
      <c r="K7" s="195">
        <f>'1.sz.mell.'!F83</f>
        <v>89761885</v>
      </c>
      <c r="L7" s="195">
        <f>'1.sz.mell.'!G83</f>
        <v>88294617</v>
      </c>
      <c r="M7" s="326">
        <f t="shared" ref="M7:M20" si="1">L7/K7</f>
        <v>0.9836537746505658</v>
      </c>
    </row>
    <row r="8" spans="1:13" ht="15.75" customHeight="1" x14ac:dyDescent="0.3">
      <c r="A8" s="202" t="s">
        <v>15</v>
      </c>
      <c r="B8" s="194" t="s">
        <v>107</v>
      </c>
      <c r="C8" s="195">
        <f>'1.sz.mell.'!D45</f>
        <v>870000000</v>
      </c>
      <c r="D8" s="195">
        <f>'1.sz.mell.'!E45</f>
        <v>175066670</v>
      </c>
      <c r="E8" s="195">
        <f>'1.sz.mell.'!F45</f>
        <v>1045066670</v>
      </c>
      <c r="F8" s="195">
        <f>'1.sz.mell.'!G45</f>
        <v>1041513571</v>
      </c>
      <c r="G8" s="322">
        <f t="shared" si="0"/>
        <v>0.9966001221721098</v>
      </c>
      <c r="H8" s="194" t="str">
        <f>'1.sz.mell.'!B84</f>
        <v>Dologi  kiadások</v>
      </c>
      <c r="I8" s="195">
        <f>'1.sz.mell.'!D84</f>
        <v>851768724</v>
      </c>
      <c r="J8" s="195">
        <f>'1.sz.mell.'!E84</f>
        <v>190341513</v>
      </c>
      <c r="K8" s="195">
        <f>'1.sz.mell.'!F84</f>
        <v>1042110237</v>
      </c>
      <c r="L8" s="195">
        <f>'1.sz.mell.'!G84</f>
        <v>795462986</v>
      </c>
      <c r="M8" s="326">
        <f t="shared" si="1"/>
        <v>0.76331942414264953</v>
      </c>
    </row>
    <row r="9" spans="1:13" ht="15.75" customHeight="1" x14ac:dyDescent="0.3">
      <c r="A9" s="202" t="s">
        <v>18</v>
      </c>
      <c r="B9" s="194" t="s">
        <v>429</v>
      </c>
      <c r="C9" s="195">
        <f>'1.sz.mell.'!D57</f>
        <v>174332400</v>
      </c>
      <c r="D9" s="195">
        <f>'1.sz.mell.'!E57</f>
        <v>23497111</v>
      </c>
      <c r="E9" s="195">
        <f>'1.sz.mell.'!F57</f>
        <v>197829511</v>
      </c>
      <c r="F9" s="195">
        <f>'1.sz.mell.'!G57</f>
        <v>188592891</v>
      </c>
      <c r="G9" s="322">
        <f t="shared" si="0"/>
        <v>0.95331020153004375</v>
      </c>
      <c r="H9" s="194" t="str">
        <f>'1.sz.mell.'!B85</f>
        <v>Ellátottak pénzbeli juttatásai</v>
      </c>
      <c r="I9" s="195">
        <f>'1.sz.mell.'!D85</f>
        <v>73949000</v>
      </c>
      <c r="J9" s="195">
        <f>'1.sz.mell.'!E85</f>
        <v>6776655</v>
      </c>
      <c r="K9" s="195">
        <f>'1.sz.mell.'!F85</f>
        <v>80725655</v>
      </c>
      <c r="L9" s="195">
        <f>'1.sz.mell.'!G85</f>
        <v>80043875</v>
      </c>
      <c r="M9" s="326">
        <f t="shared" si="1"/>
        <v>0.99155435778130263</v>
      </c>
    </row>
    <row r="10" spans="1:13" ht="15.75" customHeight="1" x14ac:dyDescent="0.3">
      <c r="A10" s="202" t="s">
        <v>21</v>
      </c>
      <c r="B10" s="194" t="s">
        <v>401</v>
      </c>
      <c r="C10" s="195">
        <f>'1.sz.mell.'!D66</f>
        <v>0</v>
      </c>
      <c r="D10" s="195">
        <f>'1.sz.mell.'!E66</f>
        <v>17000</v>
      </c>
      <c r="E10" s="195">
        <f>'1.sz.mell.'!F66</f>
        <v>17000</v>
      </c>
      <c r="F10" s="195">
        <f>'1.sz.mell.'!G66</f>
        <v>17000</v>
      </c>
      <c r="G10" s="322">
        <f t="shared" si="0"/>
        <v>1</v>
      </c>
      <c r="H10" s="194" t="str">
        <f>'1.sz.mell.'!B86</f>
        <v>Egyéb működési célú kiadások</v>
      </c>
      <c r="I10" s="195">
        <f>'1.sz.mell.'!D86</f>
        <v>1080237243</v>
      </c>
      <c r="J10" s="195">
        <f>'1.sz.mell.'!E86</f>
        <v>114821227</v>
      </c>
      <c r="K10" s="195">
        <f>'1.sz.mell.'!F86</f>
        <v>1195058470</v>
      </c>
      <c r="L10" s="195">
        <f>'1.sz.mell.'!G86</f>
        <v>1142645495</v>
      </c>
      <c r="M10" s="326">
        <f t="shared" si="1"/>
        <v>0.95614191580099006</v>
      </c>
    </row>
    <row r="11" spans="1:13" ht="15.75" customHeight="1" x14ac:dyDescent="0.3">
      <c r="A11" s="202" t="s">
        <v>24</v>
      </c>
      <c r="B11" s="194"/>
      <c r="C11" s="195"/>
      <c r="D11" s="195">
        <f>E11-C11</f>
        <v>0</v>
      </c>
      <c r="E11" s="195"/>
      <c r="F11" s="195"/>
      <c r="G11" s="322"/>
      <c r="H11" s="352" t="s">
        <v>268</v>
      </c>
      <c r="I11" s="716">
        <v>28423854</v>
      </c>
      <c r="J11" s="717">
        <f>K11-I11</f>
        <v>-26288581</v>
      </c>
      <c r="K11" s="718">
        <v>2135273</v>
      </c>
      <c r="L11" s="718"/>
      <c r="M11" s="353">
        <f t="shared" si="1"/>
        <v>0</v>
      </c>
    </row>
    <row r="12" spans="1:13" ht="15.75" customHeight="1" x14ac:dyDescent="0.3">
      <c r="A12" s="202" t="s">
        <v>27</v>
      </c>
      <c r="B12" s="202"/>
      <c r="C12" s="195"/>
      <c r="D12" s="195"/>
      <c r="E12" s="195"/>
      <c r="F12" s="195"/>
      <c r="G12" s="322"/>
      <c r="H12" s="354" t="s">
        <v>269</v>
      </c>
      <c r="I12" s="716">
        <v>44849264</v>
      </c>
      <c r="J12" s="717">
        <f>K12-I12</f>
        <v>-44849264</v>
      </c>
      <c r="K12" s="718"/>
      <c r="L12" s="718"/>
      <c r="M12" s="353"/>
    </row>
    <row r="13" spans="1:13" ht="15.75" customHeight="1" x14ac:dyDescent="0.3">
      <c r="A13" s="19" t="s">
        <v>30</v>
      </c>
      <c r="B13" s="175" t="s">
        <v>631</v>
      </c>
      <c r="C13" s="16">
        <f>SUM(C6:C12)</f>
        <v>2207141943</v>
      </c>
      <c r="D13" s="16">
        <f>SUM(D6:D12)</f>
        <v>327583443</v>
      </c>
      <c r="E13" s="16">
        <f>SUM(E6:E12)</f>
        <v>2534725386</v>
      </c>
      <c r="F13" s="16">
        <f>SUM(F6:F12)</f>
        <v>2521660043</v>
      </c>
      <c r="G13" s="322">
        <f t="shared" si="0"/>
        <v>0.99484546015431752</v>
      </c>
      <c r="H13" s="175" t="s">
        <v>270</v>
      </c>
      <c r="I13" s="16">
        <f>SUM(I6:I10)</f>
        <v>2539170939</v>
      </c>
      <c r="J13" s="16">
        <f>SUM(J6:J10)</f>
        <v>459177146</v>
      </c>
      <c r="K13" s="673">
        <f>SUM(K6:K10)</f>
        <v>2998348085</v>
      </c>
      <c r="L13" s="673">
        <f>SUM(L6:L12)</f>
        <v>2634130020</v>
      </c>
      <c r="M13" s="326">
        <f t="shared" si="1"/>
        <v>0.87852709069300738</v>
      </c>
    </row>
    <row r="14" spans="1:13" ht="15.75" customHeight="1" x14ac:dyDescent="0.3">
      <c r="A14" s="202" t="s">
        <v>33</v>
      </c>
      <c r="B14" s="201" t="str">
        <f>'1.sz.mell.'!B71</f>
        <v xml:space="preserve">Hitel-, kölcsönfelvétel államháztartáson kívülről </v>
      </c>
      <c r="C14" s="203">
        <f>'[15]1.1.sz.mell.'!D71</f>
        <v>0</v>
      </c>
      <c r="D14" s="203"/>
      <c r="E14" s="203"/>
      <c r="F14" s="203"/>
      <c r="G14" s="322" t="s">
        <v>698</v>
      </c>
      <c r="H14" s="200" t="s">
        <v>250</v>
      </c>
      <c r="I14" s="195"/>
      <c r="J14" s="295"/>
      <c r="K14" s="672"/>
      <c r="L14" s="672"/>
      <c r="M14" s="326" t="s">
        <v>698</v>
      </c>
    </row>
    <row r="15" spans="1:13" ht="15.75" customHeight="1" x14ac:dyDescent="0.3">
      <c r="A15" s="202" t="s">
        <v>36</v>
      </c>
      <c r="B15" s="349" t="s">
        <v>188</v>
      </c>
      <c r="C15" s="712"/>
      <c r="D15" s="712"/>
      <c r="E15" s="712"/>
      <c r="F15" s="713"/>
      <c r="G15" s="719"/>
      <c r="H15" s="204" t="s">
        <v>252</v>
      </c>
      <c r="I15" s="198"/>
      <c r="J15" s="720"/>
      <c r="K15" s="721"/>
      <c r="L15" s="721"/>
      <c r="M15" s="326" t="s">
        <v>698</v>
      </c>
    </row>
    <row r="16" spans="1:13" ht="15.75" customHeight="1" x14ac:dyDescent="0.3">
      <c r="A16" s="205" t="s">
        <v>271</v>
      </c>
      <c r="B16" s="351" t="str">
        <f>'1.sz.mell.'!B73</f>
        <v>Előző év költségvetési maradványának igénybevétele</v>
      </c>
      <c r="C16" s="713"/>
      <c r="D16" s="712"/>
      <c r="E16" s="713"/>
      <c r="F16" s="713"/>
      <c r="G16" s="322"/>
      <c r="H16" s="201" t="s">
        <v>254</v>
      </c>
      <c r="I16" s="195">
        <f>'1.sz.mell.'!D110</f>
        <v>32551417</v>
      </c>
      <c r="J16" s="195">
        <f>'1.sz.mell.'!E110</f>
        <v>0</v>
      </c>
      <c r="K16" s="195">
        <f>'1.sz.mell.'!F110</f>
        <v>32551417</v>
      </c>
      <c r="L16" s="195">
        <f>'1.sz.mell.'!G110</f>
        <v>32551417</v>
      </c>
      <c r="M16" s="326">
        <f t="shared" si="1"/>
        <v>1</v>
      </c>
    </row>
    <row r="17" spans="1:13" ht="15.75" customHeight="1" x14ac:dyDescent="0.3">
      <c r="A17" s="205" t="s">
        <v>272</v>
      </c>
      <c r="B17" s="351" t="str">
        <f>'1.sz.mell.'!B74</f>
        <v>Előző év vállalkozási maradványának igénybevétele</v>
      </c>
      <c r="C17" s="713"/>
      <c r="D17" s="712"/>
      <c r="E17" s="713"/>
      <c r="F17" s="713"/>
      <c r="G17" s="322"/>
      <c r="H17" s="201" t="s">
        <v>256</v>
      </c>
      <c r="I17" s="195"/>
      <c r="J17" s="295"/>
      <c r="K17" s="672"/>
      <c r="L17" s="672"/>
      <c r="M17" s="326" t="s">
        <v>698</v>
      </c>
    </row>
    <row r="18" spans="1:13" ht="15.75" customHeight="1" x14ac:dyDescent="0.3">
      <c r="A18" s="202" t="s">
        <v>38</v>
      </c>
      <c r="B18" s="359" t="s">
        <v>773</v>
      </c>
      <c r="C18" s="350">
        <f>'[15]1.1.sz.mell.'!D75</f>
        <v>0</v>
      </c>
      <c r="D18" s="350"/>
      <c r="E18" s="350"/>
      <c r="F18" s="350">
        <f>'1.sz.mell.'!G75</f>
        <v>35717093</v>
      </c>
      <c r="G18" s="322"/>
      <c r="H18" s="202"/>
      <c r="I18" s="195"/>
      <c r="J18" s="295"/>
      <c r="K18" s="672"/>
      <c r="L18" s="672"/>
      <c r="M18" s="326" t="s">
        <v>698</v>
      </c>
    </row>
    <row r="19" spans="1:13" ht="27" customHeight="1" x14ac:dyDescent="0.3">
      <c r="A19" s="202" t="s">
        <v>40</v>
      </c>
      <c r="B19" s="175" t="s">
        <v>273</v>
      </c>
      <c r="C19" s="16">
        <f>SUM(C14+C15+C18)</f>
        <v>0</v>
      </c>
      <c r="D19" s="16">
        <f>SUM(D14+D15+D18)</f>
        <v>0</v>
      </c>
      <c r="E19" s="16">
        <f>SUM(E14+E15+E18)</f>
        <v>0</v>
      </c>
      <c r="F19" s="16">
        <f>SUM(F14+F15+F18)</f>
        <v>35717093</v>
      </c>
      <c r="G19" s="322"/>
      <c r="H19" s="175" t="s">
        <v>274</v>
      </c>
      <c r="I19" s="16">
        <f>SUM(I14:I18)</f>
        <v>32551417</v>
      </c>
      <c r="J19" s="16">
        <f t="shared" ref="J19:L19" si="2">SUM(J14:J18)</f>
        <v>0</v>
      </c>
      <c r="K19" s="16">
        <f t="shared" si="2"/>
        <v>32551417</v>
      </c>
      <c r="L19" s="16">
        <f t="shared" si="2"/>
        <v>32551417</v>
      </c>
      <c r="M19" s="326">
        <f t="shared" si="1"/>
        <v>1</v>
      </c>
    </row>
    <row r="20" spans="1:13" ht="24" customHeight="1" x14ac:dyDescent="0.3">
      <c r="A20" s="202" t="s">
        <v>42</v>
      </c>
      <c r="B20" s="175" t="s">
        <v>275</v>
      </c>
      <c r="C20" s="16">
        <f>SUM(C13+C19)</f>
        <v>2207141943</v>
      </c>
      <c r="D20" s="16">
        <f>SUM(D13+D19)</f>
        <v>327583443</v>
      </c>
      <c r="E20" s="16">
        <f>SUM(E13+E19)</f>
        <v>2534725386</v>
      </c>
      <c r="F20" s="16">
        <f>SUM(F13+F19)</f>
        <v>2557377136</v>
      </c>
      <c r="G20" s="322">
        <f t="shared" si="0"/>
        <v>1.0089365696675119</v>
      </c>
      <c r="H20" s="175" t="s">
        <v>276</v>
      </c>
      <c r="I20" s="16">
        <f>SUM(I13+I19)</f>
        <v>2571722356</v>
      </c>
      <c r="J20" s="16">
        <f>J13:L13+J19:L19</f>
        <v>459177146</v>
      </c>
      <c r="K20" s="673">
        <f>K13:L13+K19:L19</f>
        <v>3030899502</v>
      </c>
      <c r="L20" s="673">
        <f>L13+L19</f>
        <v>2666681437</v>
      </c>
      <c r="M20" s="326">
        <f t="shared" si="1"/>
        <v>0.87983169195822453</v>
      </c>
    </row>
    <row r="21" spans="1:13" ht="18" customHeight="1" x14ac:dyDescent="0.3">
      <c r="A21" s="14" t="s">
        <v>44</v>
      </c>
      <c r="B21" s="175" t="s">
        <v>625</v>
      </c>
      <c r="C21" s="16">
        <f>IF(C13-I13&lt;0,I13-C13,"-")</f>
        <v>332028996</v>
      </c>
      <c r="D21" s="16">
        <f>IF(D13-J13&lt;0,J13-D13,"-")</f>
        <v>131593703</v>
      </c>
      <c r="E21" s="16">
        <f>IF(E13-K13&lt;0,K13-E13,"-")</f>
        <v>463622699</v>
      </c>
      <c r="F21" s="16">
        <f>IF(F13-L13&lt;0,L13-F13,"-")</f>
        <v>112469977</v>
      </c>
      <c r="G21" s="322" t="s">
        <v>698</v>
      </c>
      <c r="H21" s="175" t="s">
        <v>626</v>
      </c>
      <c r="I21" s="16" t="str">
        <f>IF(C13-I13&gt;0,C13-I13,"-")</f>
        <v>-</v>
      </c>
      <c r="J21" s="16"/>
      <c r="K21" s="673"/>
      <c r="L21" s="673"/>
      <c r="M21" s="326" t="s">
        <v>698</v>
      </c>
    </row>
    <row r="22" spans="1:13" ht="18" customHeight="1" x14ac:dyDescent="0.3">
      <c r="A22" s="14" t="s">
        <v>46</v>
      </c>
      <c r="B22" s="175" t="s">
        <v>627</v>
      </c>
      <c r="C22" s="16">
        <f>IF(C13+C19-I20&lt;0,I20-(C13+C19),"-")</f>
        <v>364580413</v>
      </c>
      <c r="D22" s="16">
        <f>IF(D13+D19-J20&lt;0,J20-(D13+D19),"-")</f>
        <v>131593703</v>
      </c>
      <c r="E22" s="16">
        <f>IF(E13+E19-K20&lt;0,K20-(E13+E19),"-")</f>
        <v>496174116</v>
      </c>
      <c r="F22" s="16">
        <f>IF(F13+F19-L20&lt;0,L20-(F13+F19),"-")</f>
        <v>109304301</v>
      </c>
      <c r="G22" s="322" t="s">
        <v>698</v>
      </c>
      <c r="H22" s="175" t="s">
        <v>628</v>
      </c>
      <c r="I22" s="16" t="str">
        <f>IF(C13+C19-I20&gt;0,C13+C19-I20,"-")</f>
        <v>-</v>
      </c>
      <c r="J22" s="16"/>
      <c r="K22" s="673"/>
      <c r="L22" s="673"/>
      <c r="M22" s="326" t="s">
        <v>698</v>
      </c>
    </row>
    <row r="23" spans="1:13" ht="15" x14ac:dyDescent="0.3">
      <c r="B23" s="17"/>
    </row>
  </sheetData>
  <mergeCells count="4">
    <mergeCell ref="A3:A4"/>
    <mergeCell ref="B3:G3"/>
    <mergeCell ref="A1:M1"/>
    <mergeCell ref="H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4" orientation="landscape" r:id="rId1"/>
  <headerFooter>
    <oddHeader xml:space="preserve">&amp;R&amp;"Times New Roman CE,Félkövér dőlt"&amp;11 2.1. melléklet a 18/2020. (VI.26.)   önkormányzati rendelethez  </oddHeader>
  </headerFooter>
  <colBreaks count="1" manualBreakCount="1">
    <brk id="12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117"/>
  <sheetViews>
    <sheetView topLeftCell="A85" zoomScaleNormal="100" zoomScalePageLayoutView="89" workbookViewId="0">
      <selection activeCell="D113" sqref="D113"/>
    </sheetView>
  </sheetViews>
  <sheetFormatPr defaultRowHeight="13" x14ac:dyDescent="0.3"/>
  <cols>
    <col min="1" max="1" width="60.69921875" customWidth="1"/>
    <col min="2" max="2" width="9.5" customWidth="1"/>
    <col min="3" max="10" width="15.19921875" style="815" customWidth="1"/>
    <col min="11" max="110" width="15.19921875" customWidth="1"/>
  </cols>
  <sheetData>
    <row r="1" spans="1:10" ht="23.25" customHeight="1" x14ac:dyDescent="0.5">
      <c r="A1" s="1899" t="s">
        <v>1273</v>
      </c>
      <c r="B1" s="1899"/>
      <c r="C1" s="1899"/>
      <c r="D1" s="1899"/>
      <c r="E1" s="1899"/>
      <c r="F1" s="1899"/>
      <c r="G1" s="1899"/>
      <c r="H1" s="1899"/>
      <c r="I1" s="1899"/>
      <c r="J1" s="1899"/>
    </row>
    <row r="2" spans="1:10" ht="16.5" customHeight="1" x14ac:dyDescent="0.3">
      <c r="B2" s="748"/>
      <c r="C2" s="770"/>
      <c r="D2" s="770"/>
      <c r="E2" s="770"/>
      <c r="F2" s="770"/>
      <c r="G2" s="770"/>
      <c r="H2" s="770"/>
      <c r="I2" s="770"/>
      <c r="J2" s="362" t="s">
        <v>1</v>
      </c>
    </row>
    <row r="3" spans="1:10" s="750" customFormat="1" ht="14.5" x14ac:dyDescent="0.35">
      <c r="A3" s="749"/>
      <c r="B3" s="749"/>
      <c r="C3" s="1898" t="s">
        <v>1008</v>
      </c>
      <c r="D3" s="1898"/>
      <c r="E3" s="1898" t="s">
        <v>1009</v>
      </c>
      <c r="F3" s="1898"/>
      <c r="G3" s="1898" t="s">
        <v>1010</v>
      </c>
      <c r="H3" s="1898"/>
      <c r="I3" s="1898" t="s">
        <v>395</v>
      </c>
      <c r="J3" s="1898"/>
    </row>
    <row r="4" spans="1:10" x14ac:dyDescent="0.3">
      <c r="A4" s="751" t="s">
        <v>266</v>
      </c>
      <c r="B4" s="751" t="s">
        <v>522</v>
      </c>
      <c r="C4" s="771" t="s">
        <v>1011</v>
      </c>
      <c r="D4" s="771" t="s">
        <v>1012</v>
      </c>
      <c r="E4" s="771" t="s">
        <v>1011</v>
      </c>
      <c r="F4" s="771" t="s">
        <v>1012</v>
      </c>
      <c r="G4" s="771" t="s">
        <v>1011</v>
      </c>
      <c r="H4" s="771" t="s">
        <v>1012</v>
      </c>
      <c r="I4" s="771" t="s">
        <v>1011</v>
      </c>
      <c r="J4" s="771" t="s">
        <v>1012</v>
      </c>
    </row>
    <row r="5" spans="1:10" x14ac:dyDescent="0.3">
      <c r="A5" s="752">
        <v>1</v>
      </c>
      <c r="B5" s="752">
        <v>2</v>
      </c>
      <c r="C5" s="772">
        <v>3</v>
      </c>
      <c r="D5" s="772">
        <v>4</v>
      </c>
      <c r="E5" s="772">
        <v>3</v>
      </c>
      <c r="F5" s="772">
        <v>4</v>
      </c>
      <c r="G5" s="772">
        <v>3</v>
      </c>
      <c r="H5" s="772">
        <v>4</v>
      </c>
      <c r="I5" s="772">
        <v>3</v>
      </c>
      <c r="J5" s="772">
        <v>4</v>
      </c>
    </row>
    <row r="6" spans="1:10" s="753" customFormat="1" ht="14.5" x14ac:dyDescent="0.35">
      <c r="A6" s="756" t="s">
        <v>817</v>
      </c>
      <c r="B6" s="762" t="s">
        <v>698</v>
      </c>
      <c r="C6" s="773" t="s">
        <v>698</v>
      </c>
      <c r="D6" s="774" t="s">
        <v>698</v>
      </c>
      <c r="E6" s="818" t="s">
        <v>698</v>
      </c>
      <c r="F6" s="820"/>
      <c r="G6" s="773" t="s">
        <v>698</v>
      </c>
      <c r="H6" s="774" t="s">
        <v>698</v>
      </c>
      <c r="I6" s="775" t="s">
        <v>698</v>
      </c>
      <c r="J6" s="774" t="s">
        <v>698</v>
      </c>
    </row>
    <row r="7" spans="1:10" s="750" customFormat="1" ht="14.5" x14ac:dyDescent="0.35">
      <c r="A7" s="757" t="s">
        <v>1013</v>
      </c>
      <c r="B7" s="763" t="s">
        <v>5</v>
      </c>
      <c r="C7" s="776">
        <f t="shared" ref="C7:H7" si="0">C8+C24+C66+C50</f>
        <v>10815176906</v>
      </c>
      <c r="D7" s="778">
        <f t="shared" si="0"/>
        <v>11622656729</v>
      </c>
      <c r="E7" s="819">
        <f t="shared" si="0"/>
        <v>1854177</v>
      </c>
      <c r="F7" s="819">
        <f t="shared" si="0"/>
        <v>1133095</v>
      </c>
      <c r="G7" s="776">
        <f t="shared" si="0"/>
        <v>0</v>
      </c>
      <c r="H7" s="777">
        <f t="shared" si="0"/>
        <v>445078</v>
      </c>
      <c r="I7" s="778">
        <f>C7+E7+G7</f>
        <v>10817031083</v>
      </c>
      <c r="J7" s="777">
        <f t="shared" ref="J7:J38" si="1">D7+F7+H7</f>
        <v>11624234902</v>
      </c>
    </row>
    <row r="8" spans="1:10" s="750" customFormat="1" ht="14.5" x14ac:dyDescent="0.35">
      <c r="A8" s="757" t="s">
        <v>1014</v>
      </c>
      <c r="B8" s="763" t="s">
        <v>1015</v>
      </c>
      <c r="C8" s="780">
        <f t="shared" ref="C8:H8" si="2">C9+C14+C19</f>
        <v>1063310</v>
      </c>
      <c r="D8" s="781">
        <f>D9+D14+D19</f>
        <v>601310</v>
      </c>
      <c r="E8" s="782">
        <f t="shared" si="2"/>
        <v>1131936</v>
      </c>
      <c r="F8" s="782">
        <f t="shared" si="2"/>
        <v>758058</v>
      </c>
      <c r="G8" s="780">
        <f t="shared" si="2"/>
        <v>0</v>
      </c>
      <c r="H8" s="781">
        <f t="shared" si="2"/>
        <v>0</v>
      </c>
      <c r="I8" s="778">
        <f>C8+E8+G8</f>
        <v>2195246</v>
      </c>
      <c r="J8" s="777">
        <f t="shared" si="1"/>
        <v>1359368</v>
      </c>
    </row>
    <row r="9" spans="1:10" s="750" customFormat="1" ht="14.5" x14ac:dyDescent="0.35">
      <c r="A9" s="757" t="s">
        <v>1016</v>
      </c>
      <c r="B9" s="763" t="s">
        <v>1017</v>
      </c>
      <c r="C9" s="780">
        <f t="shared" ref="C9:H9" si="3">SUM(C10:C13)</f>
        <v>1063310</v>
      </c>
      <c r="D9" s="781">
        <f t="shared" si="3"/>
        <v>601310</v>
      </c>
      <c r="E9" s="782">
        <f t="shared" si="3"/>
        <v>569485</v>
      </c>
      <c r="F9" s="782">
        <f t="shared" si="3"/>
        <v>381384</v>
      </c>
      <c r="G9" s="780">
        <f t="shared" si="3"/>
        <v>0</v>
      </c>
      <c r="H9" s="781">
        <f t="shared" si="3"/>
        <v>0</v>
      </c>
      <c r="I9" s="778">
        <f>C9+E9+G9</f>
        <v>1632795</v>
      </c>
      <c r="J9" s="777">
        <f t="shared" si="1"/>
        <v>982694</v>
      </c>
    </row>
    <row r="10" spans="1:10" s="754" customFormat="1" ht="14.5" x14ac:dyDescent="0.35">
      <c r="A10" s="758" t="s">
        <v>1018</v>
      </c>
      <c r="B10" s="764" t="s">
        <v>1019</v>
      </c>
      <c r="C10" s="784"/>
      <c r="D10" s="785"/>
      <c r="E10" s="786"/>
      <c r="F10" s="787"/>
      <c r="G10" s="784"/>
      <c r="H10" s="785"/>
      <c r="I10" s="778">
        <f>C10+E10+G10</f>
        <v>0</v>
      </c>
      <c r="J10" s="777">
        <f t="shared" si="1"/>
        <v>0</v>
      </c>
    </row>
    <row r="11" spans="1:10" s="754" customFormat="1" ht="14.5" x14ac:dyDescent="0.35">
      <c r="A11" s="758" t="s">
        <v>1020</v>
      </c>
      <c r="B11" s="764" t="s">
        <v>1021</v>
      </c>
      <c r="C11" s="784"/>
      <c r="D11" s="785"/>
      <c r="E11" s="786"/>
      <c r="F11" s="787"/>
      <c r="G11" s="784"/>
      <c r="H11" s="785"/>
      <c r="I11" s="778">
        <f t="shared" ref="I11:I38" si="4">C11+E11+G11</f>
        <v>0</v>
      </c>
      <c r="J11" s="777">
        <f t="shared" si="1"/>
        <v>0</v>
      </c>
    </row>
    <row r="12" spans="1:10" s="754" customFormat="1" ht="14.5" x14ac:dyDescent="0.35">
      <c r="A12" s="758" t="s">
        <v>1022</v>
      </c>
      <c r="B12" s="764" t="s">
        <v>1023</v>
      </c>
      <c r="C12" s="784">
        <v>1063310</v>
      </c>
      <c r="D12" s="788">
        <v>601310</v>
      </c>
      <c r="E12" s="786">
        <v>569485</v>
      </c>
      <c r="F12" s="789">
        <v>381384</v>
      </c>
      <c r="G12" s="784"/>
      <c r="H12" s="788"/>
      <c r="I12" s="778">
        <f t="shared" si="4"/>
        <v>1632795</v>
      </c>
      <c r="J12" s="788">
        <f t="shared" si="1"/>
        <v>982694</v>
      </c>
    </row>
    <row r="13" spans="1:10" s="754" customFormat="1" ht="14.5" x14ac:dyDescent="0.35">
      <c r="A13" s="758" t="s">
        <v>1024</v>
      </c>
      <c r="B13" s="764" t="s">
        <v>1025</v>
      </c>
      <c r="C13" s="784"/>
      <c r="D13" s="785"/>
      <c r="E13" s="786"/>
      <c r="F13" s="787"/>
      <c r="G13" s="784"/>
      <c r="H13" s="785"/>
      <c r="I13" s="778">
        <f t="shared" si="4"/>
        <v>0</v>
      </c>
      <c r="J13" s="777">
        <f t="shared" si="1"/>
        <v>0</v>
      </c>
    </row>
    <row r="14" spans="1:10" x14ac:dyDescent="0.3">
      <c r="A14" s="757" t="s">
        <v>1026</v>
      </c>
      <c r="B14" s="763" t="s">
        <v>1027</v>
      </c>
      <c r="C14" s="780">
        <f t="shared" ref="C14:H14" si="5">SUM(C15:C18)</f>
        <v>0</v>
      </c>
      <c r="D14" s="781">
        <f t="shared" si="5"/>
        <v>0</v>
      </c>
      <c r="E14" s="782">
        <f t="shared" si="5"/>
        <v>562451</v>
      </c>
      <c r="F14" s="783">
        <f t="shared" si="5"/>
        <v>376674</v>
      </c>
      <c r="G14" s="780">
        <f t="shared" si="5"/>
        <v>0</v>
      </c>
      <c r="H14" s="781">
        <f t="shared" si="5"/>
        <v>0</v>
      </c>
      <c r="I14" s="778">
        <f t="shared" si="4"/>
        <v>562451</v>
      </c>
      <c r="J14" s="777">
        <f t="shared" si="1"/>
        <v>376674</v>
      </c>
    </row>
    <row r="15" spans="1:10" s="754" customFormat="1" ht="14.5" x14ac:dyDescent="0.35">
      <c r="A15" s="758" t="s">
        <v>1018</v>
      </c>
      <c r="B15" s="764" t="s">
        <v>1028</v>
      </c>
      <c r="C15" s="784"/>
      <c r="D15" s="785"/>
      <c r="E15" s="786"/>
      <c r="F15" s="787"/>
      <c r="G15" s="784"/>
      <c r="H15" s="785"/>
      <c r="I15" s="778">
        <f t="shared" si="4"/>
        <v>0</v>
      </c>
      <c r="J15" s="777">
        <f t="shared" si="1"/>
        <v>0</v>
      </c>
    </row>
    <row r="16" spans="1:10" s="754" customFormat="1" ht="14.5" x14ac:dyDescent="0.35">
      <c r="A16" s="758" t="s">
        <v>1020</v>
      </c>
      <c r="B16" s="764" t="s">
        <v>1029</v>
      </c>
      <c r="C16" s="784"/>
      <c r="D16" s="785"/>
      <c r="E16" s="786"/>
      <c r="F16" s="787"/>
      <c r="G16" s="784"/>
      <c r="H16" s="785"/>
      <c r="I16" s="778">
        <f t="shared" si="4"/>
        <v>0</v>
      </c>
      <c r="J16" s="777">
        <f t="shared" si="1"/>
        <v>0</v>
      </c>
    </row>
    <row r="17" spans="1:10" s="754" customFormat="1" ht="14.5" x14ac:dyDescent="0.35">
      <c r="A17" s="758" t="s">
        <v>1022</v>
      </c>
      <c r="B17" s="764" t="s">
        <v>1030</v>
      </c>
      <c r="C17" s="784">
        <v>318655</v>
      </c>
      <c r="D17" s="785">
        <v>318655</v>
      </c>
      <c r="E17" s="786">
        <v>794848</v>
      </c>
      <c r="F17" s="787">
        <v>609071</v>
      </c>
      <c r="G17" s="784"/>
      <c r="H17" s="785"/>
      <c r="I17" s="791">
        <f t="shared" si="4"/>
        <v>1113503</v>
      </c>
      <c r="J17" s="788">
        <f t="shared" si="1"/>
        <v>927726</v>
      </c>
    </row>
    <row r="18" spans="1:10" s="754" customFormat="1" ht="14.5" x14ac:dyDescent="0.35">
      <c r="A18" s="758" t="s">
        <v>1024</v>
      </c>
      <c r="B18" s="764" t="s">
        <v>1031</v>
      </c>
      <c r="C18" s="784">
        <v>-318655</v>
      </c>
      <c r="D18" s="785">
        <v>-318655</v>
      </c>
      <c r="E18" s="786">
        <v>-232397</v>
      </c>
      <c r="F18" s="787">
        <v>-232397</v>
      </c>
      <c r="G18" s="784"/>
      <c r="H18" s="785"/>
      <c r="I18" s="791">
        <f t="shared" si="4"/>
        <v>-551052</v>
      </c>
      <c r="J18" s="788">
        <f t="shared" si="1"/>
        <v>-551052</v>
      </c>
    </row>
    <row r="19" spans="1:10" x14ac:dyDescent="0.3">
      <c r="A19" s="757" t="s">
        <v>1032</v>
      </c>
      <c r="B19" s="763" t="s">
        <v>1033</v>
      </c>
      <c r="C19" s="780">
        <f t="shared" ref="C19:H19" si="6">SUM(C20:C23)</f>
        <v>0</v>
      </c>
      <c r="D19" s="781">
        <f t="shared" si="6"/>
        <v>0</v>
      </c>
      <c r="E19" s="782">
        <f t="shared" si="6"/>
        <v>0</v>
      </c>
      <c r="F19" s="783">
        <f t="shared" si="6"/>
        <v>0</v>
      </c>
      <c r="G19" s="780">
        <f t="shared" si="6"/>
        <v>0</v>
      </c>
      <c r="H19" s="781">
        <f t="shared" si="6"/>
        <v>0</v>
      </c>
      <c r="I19" s="778">
        <f t="shared" si="4"/>
        <v>0</v>
      </c>
      <c r="J19" s="777">
        <f t="shared" si="1"/>
        <v>0</v>
      </c>
    </row>
    <row r="20" spans="1:10" s="754" customFormat="1" ht="14.5" x14ac:dyDescent="0.35">
      <c r="A20" s="758" t="s">
        <v>1018</v>
      </c>
      <c r="B20" s="764" t="s">
        <v>1034</v>
      </c>
      <c r="C20" s="784"/>
      <c r="D20" s="785"/>
      <c r="E20" s="786"/>
      <c r="F20" s="787"/>
      <c r="G20" s="784"/>
      <c r="H20" s="785"/>
      <c r="I20" s="778">
        <f t="shared" si="4"/>
        <v>0</v>
      </c>
      <c r="J20" s="777">
        <f t="shared" si="1"/>
        <v>0</v>
      </c>
    </row>
    <row r="21" spans="1:10" s="754" customFormat="1" ht="14.5" x14ac:dyDescent="0.35">
      <c r="A21" s="758" t="s">
        <v>1020</v>
      </c>
      <c r="B21" s="764" t="s">
        <v>1035</v>
      </c>
      <c r="C21" s="784"/>
      <c r="D21" s="785"/>
      <c r="E21" s="786"/>
      <c r="F21" s="787"/>
      <c r="G21" s="784"/>
      <c r="H21" s="785"/>
      <c r="I21" s="778">
        <f t="shared" si="4"/>
        <v>0</v>
      </c>
      <c r="J21" s="777">
        <f t="shared" si="1"/>
        <v>0</v>
      </c>
    </row>
    <row r="22" spans="1:10" s="754" customFormat="1" ht="14.5" x14ac:dyDescent="0.35">
      <c r="A22" s="758" t="s">
        <v>1022</v>
      </c>
      <c r="B22" s="764" t="s">
        <v>1036</v>
      </c>
      <c r="C22" s="784"/>
      <c r="D22" s="785"/>
      <c r="E22" s="786"/>
      <c r="F22" s="787"/>
      <c r="G22" s="784"/>
      <c r="H22" s="785"/>
      <c r="I22" s="778">
        <f t="shared" si="4"/>
        <v>0</v>
      </c>
      <c r="J22" s="777">
        <f t="shared" si="1"/>
        <v>0</v>
      </c>
    </row>
    <row r="23" spans="1:10" s="754" customFormat="1" ht="14.5" x14ac:dyDescent="0.35">
      <c r="A23" s="758" t="s">
        <v>1024</v>
      </c>
      <c r="B23" s="764" t="s">
        <v>1037</v>
      </c>
      <c r="C23" s="784"/>
      <c r="D23" s="785"/>
      <c r="E23" s="786"/>
      <c r="F23" s="787"/>
      <c r="G23" s="784"/>
      <c r="H23" s="785"/>
      <c r="I23" s="778">
        <f t="shared" si="4"/>
        <v>0</v>
      </c>
      <c r="J23" s="777">
        <f t="shared" si="1"/>
        <v>0</v>
      </c>
    </row>
    <row r="24" spans="1:10" x14ac:dyDescent="0.3">
      <c r="A24" s="757" t="s">
        <v>1038</v>
      </c>
      <c r="B24" s="763" t="s">
        <v>1039</v>
      </c>
      <c r="C24" s="776">
        <f t="shared" ref="C24:H24" si="7">C25+C30+C35+C40+C45</f>
        <v>10072533685</v>
      </c>
      <c r="D24" s="777">
        <f t="shared" si="7"/>
        <v>10891731787</v>
      </c>
      <c r="E24" s="778">
        <f t="shared" si="7"/>
        <v>722241</v>
      </c>
      <c r="F24" s="779">
        <f t="shared" si="7"/>
        <v>375037</v>
      </c>
      <c r="G24" s="776">
        <f t="shared" si="7"/>
        <v>0</v>
      </c>
      <c r="H24" s="777">
        <f t="shared" si="7"/>
        <v>445078</v>
      </c>
      <c r="I24" s="778">
        <f t="shared" si="4"/>
        <v>10073255926</v>
      </c>
      <c r="J24" s="777">
        <f t="shared" si="1"/>
        <v>10892551902</v>
      </c>
    </row>
    <row r="25" spans="1:10" x14ac:dyDescent="0.3">
      <c r="A25" s="757" t="s">
        <v>1040</v>
      </c>
      <c r="B25" s="763" t="s">
        <v>1041</v>
      </c>
      <c r="C25" s="776">
        <f t="shared" ref="C25:H25" si="8">SUM(C26:C29)</f>
        <v>9546649523</v>
      </c>
      <c r="D25" s="778">
        <f t="shared" si="8"/>
        <v>9479673587</v>
      </c>
      <c r="E25" s="776">
        <f t="shared" si="8"/>
        <v>0</v>
      </c>
      <c r="F25" s="778">
        <f t="shared" si="8"/>
        <v>0</v>
      </c>
      <c r="G25" s="776">
        <f t="shared" si="8"/>
        <v>0</v>
      </c>
      <c r="H25" s="777">
        <f t="shared" si="8"/>
        <v>0</v>
      </c>
      <c r="I25" s="778">
        <f t="shared" si="4"/>
        <v>9546649523</v>
      </c>
      <c r="J25" s="777">
        <f t="shared" si="1"/>
        <v>9479673587</v>
      </c>
    </row>
    <row r="26" spans="1:10" s="754" customFormat="1" ht="14.5" x14ac:dyDescent="0.35">
      <c r="A26" s="758" t="s">
        <v>1018</v>
      </c>
      <c r="B26" s="764" t="s">
        <v>1042</v>
      </c>
      <c r="C26" s="784"/>
      <c r="D26" s="785"/>
      <c r="E26" s="786"/>
      <c r="F26" s="787"/>
      <c r="G26" s="784">
        <v>-331000</v>
      </c>
      <c r="H26" s="785">
        <v>-331000</v>
      </c>
      <c r="I26" s="791">
        <f t="shared" si="4"/>
        <v>-331000</v>
      </c>
      <c r="J26" s="788">
        <f t="shared" si="1"/>
        <v>-331000</v>
      </c>
    </row>
    <row r="27" spans="1:10" s="754" customFormat="1" ht="14.5" x14ac:dyDescent="0.35">
      <c r="A27" s="758" t="s">
        <v>1020</v>
      </c>
      <c r="B27" s="764" t="s">
        <v>1043</v>
      </c>
      <c r="C27" s="784"/>
      <c r="D27" s="785"/>
      <c r="E27" s="786"/>
      <c r="F27" s="787"/>
      <c r="G27" s="784"/>
      <c r="H27" s="785"/>
      <c r="I27" s="791">
        <f t="shared" si="4"/>
        <v>0</v>
      </c>
      <c r="J27" s="788">
        <f t="shared" si="1"/>
        <v>0</v>
      </c>
    </row>
    <row r="28" spans="1:10" s="754" customFormat="1" ht="14.5" x14ac:dyDescent="0.35">
      <c r="A28" s="758" t="s">
        <v>1022</v>
      </c>
      <c r="B28" s="764" t="s">
        <v>1044</v>
      </c>
      <c r="C28" s="790">
        <v>7195537169</v>
      </c>
      <c r="D28" s="788">
        <v>7199541065</v>
      </c>
      <c r="E28" s="791"/>
      <c r="F28" s="789"/>
      <c r="G28" s="790">
        <v>331000</v>
      </c>
      <c r="H28" s="788">
        <v>331000</v>
      </c>
      <c r="I28" s="791">
        <f t="shared" si="4"/>
        <v>7195868169</v>
      </c>
      <c r="J28" s="788">
        <f t="shared" si="1"/>
        <v>7199872065</v>
      </c>
    </row>
    <row r="29" spans="1:10" s="754" customFormat="1" ht="14.5" x14ac:dyDescent="0.35">
      <c r="A29" s="758" t="s">
        <v>1024</v>
      </c>
      <c r="B29" s="764" t="s">
        <v>1045</v>
      </c>
      <c r="C29" s="790">
        <v>2351112354</v>
      </c>
      <c r="D29" s="788">
        <v>2280132522</v>
      </c>
      <c r="E29" s="791"/>
      <c r="F29" s="789"/>
      <c r="G29" s="790"/>
      <c r="H29" s="788"/>
      <c r="I29" s="791">
        <f t="shared" si="4"/>
        <v>2351112354</v>
      </c>
      <c r="J29" s="788">
        <f t="shared" si="1"/>
        <v>2280132522</v>
      </c>
    </row>
    <row r="30" spans="1:10" x14ac:dyDescent="0.3">
      <c r="A30" s="757" t="s">
        <v>1046</v>
      </c>
      <c r="B30" s="763" t="s">
        <v>1047</v>
      </c>
      <c r="C30" s="776">
        <v>247253616</v>
      </c>
      <c r="D30" s="777">
        <v>223322613</v>
      </c>
      <c r="E30" s="778">
        <f t="shared" ref="E30:H30" si="9">SUM(E31:E34)</f>
        <v>722241</v>
      </c>
      <c r="F30" s="779">
        <f t="shared" si="9"/>
        <v>375037</v>
      </c>
      <c r="G30" s="776">
        <f t="shared" si="9"/>
        <v>0</v>
      </c>
      <c r="H30" s="777">
        <f t="shared" si="9"/>
        <v>445078</v>
      </c>
      <c r="I30" s="778">
        <f t="shared" si="4"/>
        <v>247975857</v>
      </c>
      <c r="J30" s="777">
        <f t="shared" si="1"/>
        <v>224142728</v>
      </c>
    </row>
    <row r="31" spans="1:10" s="754" customFormat="1" ht="14.5" x14ac:dyDescent="0.35">
      <c r="A31" s="758" t="s">
        <v>1018</v>
      </c>
      <c r="B31" s="764" t="s">
        <v>1048</v>
      </c>
      <c r="C31" s="784"/>
      <c r="D31" s="785"/>
      <c r="E31" s="786">
        <v>1268804</v>
      </c>
      <c r="F31" s="787">
        <v>1268804</v>
      </c>
      <c r="G31" s="784">
        <v>-380938</v>
      </c>
      <c r="H31" s="785">
        <v>-380938</v>
      </c>
      <c r="I31" s="791">
        <f t="shared" si="4"/>
        <v>887866</v>
      </c>
      <c r="J31" s="788">
        <f t="shared" si="1"/>
        <v>887866</v>
      </c>
    </row>
    <row r="32" spans="1:10" s="754" customFormat="1" ht="14.5" x14ac:dyDescent="0.35">
      <c r="A32" s="758" t="s">
        <v>1020</v>
      </c>
      <c r="B32" s="764" t="s">
        <v>1049</v>
      </c>
      <c r="C32" s="784"/>
      <c r="D32" s="785"/>
      <c r="E32" s="786"/>
      <c r="F32" s="787"/>
      <c r="G32" s="784"/>
      <c r="H32" s="785"/>
      <c r="I32" s="791">
        <f t="shared" si="4"/>
        <v>0</v>
      </c>
      <c r="J32" s="788">
        <f t="shared" si="1"/>
        <v>0</v>
      </c>
    </row>
    <row r="33" spans="1:10" s="754" customFormat="1" ht="14.5" x14ac:dyDescent="0.35">
      <c r="A33" s="758" t="s">
        <v>1022</v>
      </c>
      <c r="B33" s="764" t="s">
        <v>1050</v>
      </c>
      <c r="C33" s="790">
        <v>147184060</v>
      </c>
      <c r="D33" s="788">
        <v>148249005</v>
      </c>
      <c r="E33" s="791">
        <v>-10770</v>
      </c>
      <c r="F33" s="789">
        <v>-41161</v>
      </c>
      <c r="G33" s="790">
        <v>-923245</v>
      </c>
      <c r="H33" s="788">
        <v>-478167</v>
      </c>
      <c r="I33" s="791">
        <f t="shared" si="4"/>
        <v>146250045</v>
      </c>
      <c r="J33" s="788">
        <f t="shared" si="1"/>
        <v>147729677</v>
      </c>
    </row>
    <row r="34" spans="1:10" s="754" customFormat="1" ht="14.5" x14ac:dyDescent="0.35">
      <c r="A34" s="758" t="s">
        <v>1024</v>
      </c>
      <c r="B34" s="764" t="s">
        <v>1051</v>
      </c>
      <c r="C34" s="790">
        <v>100069556</v>
      </c>
      <c r="D34" s="788">
        <v>75073608</v>
      </c>
      <c r="E34" s="791">
        <v>-535793</v>
      </c>
      <c r="F34" s="789">
        <v>-852606</v>
      </c>
      <c r="G34" s="790">
        <v>1304183</v>
      </c>
      <c r="H34" s="788">
        <v>1304183</v>
      </c>
      <c r="I34" s="791">
        <f t="shared" si="4"/>
        <v>100837946</v>
      </c>
      <c r="J34" s="788">
        <f t="shared" si="1"/>
        <v>75525185</v>
      </c>
    </row>
    <row r="35" spans="1:10" x14ac:dyDescent="0.3">
      <c r="A35" s="757" t="s">
        <v>1052</v>
      </c>
      <c r="B35" s="763" t="s">
        <v>1053</v>
      </c>
      <c r="C35" s="780">
        <f t="shared" ref="C35:H35" si="10">SUM(C36:C39)</f>
        <v>0</v>
      </c>
      <c r="D35" s="781">
        <f t="shared" si="10"/>
        <v>0</v>
      </c>
      <c r="E35" s="782">
        <f t="shared" si="10"/>
        <v>0</v>
      </c>
      <c r="F35" s="783">
        <f t="shared" si="10"/>
        <v>0</v>
      </c>
      <c r="G35" s="780">
        <f t="shared" si="10"/>
        <v>0</v>
      </c>
      <c r="H35" s="781">
        <f t="shared" si="10"/>
        <v>0</v>
      </c>
      <c r="I35" s="778">
        <f t="shared" si="4"/>
        <v>0</v>
      </c>
      <c r="J35" s="777">
        <f t="shared" si="1"/>
        <v>0</v>
      </c>
    </row>
    <row r="36" spans="1:10" s="754" customFormat="1" ht="14.5" x14ac:dyDescent="0.35">
      <c r="A36" s="758" t="s">
        <v>1018</v>
      </c>
      <c r="B36" s="764" t="s">
        <v>1054</v>
      </c>
      <c r="C36" s="784"/>
      <c r="D36" s="785"/>
      <c r="E36" s="786"/>
      <c r="F36" s="787"/>
      <c r="G36" s="784"/>
      <c r="H36" s="785"/>
      <c r="I36" s="778">
        <f t="shared" si="4"/>
        <v>0</v>
      </c>
      <c r="J36" s="777">
        <f t="shared" si="1"/>
        <v>0</v>
      </c>
    </row>
    <row r="37" spans="1:10" s="754" customFormat="1" ht="14.5" x14ac:dyDescent="0.35">
      <c r="A37" s="758" t="s">
        <v>1020</v>
      </c>
      <c r="B37" s="764" t="s">
        <v>1055</v>
      </c>
      <c r="C37" s="784"/>
      <c r="D37" s="785"/>
      <c r="E37" s="786"/>
      <c r="F37" s="787"/>
      <c r="G37" s="784"/>
      <c r="H37" s="785"/>
      <c r="I37" s="778">
        <f t="shared" si="4"/>
        <v>0</v>
      </c>
      <c r="J37" s="777">
        <f t="shared" si="1"/>
        <v>0</v>
      </c>
    </row>
    <row r="38" spans="1:10" s="754" customFormat="1" ht="14.5" x14ac:dyDescent="0.35">
      <c r="A38" s="758" t="s">
        <v>1022</v>
      </c>
      <c r="B38" s="764" t="s">
        <v>1056</v>
      </c>
      <c r="C38" s="784"/>
      <c r="D38" s="785"/>
      <c r="E38" s="786"/>
      <c r="F38" s="787"/>
      <c r="G38" s="784"/>
      <c r="H38" s="785"/>
      <c r="I38" s="778">
        <f t="shared" si="4"/>
        <v>0</v>
      </c>
      <c r="J38" s="777">
        <f t="shared" si="1"/>
        <v>0</v>
      </c>
    </row>
    <row r="39" spans="1:10" s="754" customFormat="1" ht="14.5" x14ac:dyDescent="0.35">
      <c r="A39" s="758" t="s">
        <v>1024</v>
      </c>
      <c r="B39" s="764" t="s">
        <v>1057</v>
      </c>
      <c r="C39" s="784"/>
      <c r="D39" s="785"/>
      <c r="E39" s="786"/>
      <c r="F39" s="787"/>
      <c r="G39" s="784"/>
      <c r="H39" s="785"/>
      <c r="I39" s="778">
        <f t="shared" ref="I39:I70" si="11">C39+E39+G39</f>
        <v>0</v>
      </c>
      <c r="J39" s="777">
        <f t="shared" ref="J39:J70" si="12">D39+F39+H39</f>
        <v>0</v>
      </c>
    </row>
    <row r="40" spans="1:10" x14ac:dyDescent="0.3">
      <c r="A40" s="757" t="s">
        <v>1058</v>
      </c>
      <c r="B40" s="763" t="s">
        <v>1059</v>
      </c>
      <c r="C40" s="776">
        <f t="shared" ref="C40:H40" si="13">SUM(C41:C44)</f>
        <v>278630546</v>
      </c>
      <c r="D40" s="777">
        <f t="shared" si="13"/>
        <v>1188735587</v>
      </c>
      <c r="E40" s="778">
        <f t="shared" si="13"/>
        <v>0</v>
      </c>
      <c r="F40" s="779">
        <f t="shared" si="13"/>
        <v>0</v>
      </c>
      <c r="G40" s="776">
        <f t="shared" si="13"/>
        <v>0</v>
      </c>
      <c r="H40" s="777">
        <f t="shared" si="13"/>
        <v>0</v>
      </c>
      <c r="I40" s="778">
        <f t="shared" si="11"/>
        <v>278630546</v>
      </c>
      <c r="J40" s="777">
        <f t="shared" si="12"/>
        <v>1188735587</v>
      </c>
    </row>
    <row r="41" spans="1:10" s="754" customFormat="1" ht="14.5" x14ac:dyDescent="0.35">
      <c r="A41" s="758" t="s">
        <v>1018</v>
      </c>
      <c r="B41" s="764" t="s">
        <v>1060</v>
      </c>
      <c r="C41" s="784"/>
      <c r="D41" s="785"/>
      <c r="E41" s="786"/>
      <c r="F41" s="787"/>
      <c r="G41" s="784"/>
      <c r="H41" s="785"/>
      <c r="I41" s="778">
        <f t="shared" si="11"/>
        <v>0</v>
      </c>
      <c r="J41" s="777">
        <f t="shared" si="12"/>
        <v>0</v>
      </c>
    </row>
    <row r="42" spans="1:10" s="754" customFormat="1" ht="14.5" x14ac:dyDescent="0.35">
      <c r="A42" s="758" t="s">
        <v>1020</v>
      </c>
      <c r="B42" s="764" t="s">
        <v>1061</v>
      </c>
      <c r="C42" s="784"/>
      <c r="D42" s="785"/>
      <c r="E42" s="786"/>
      <c r="F42" s="787"/>
      <c r="G42" s="784"/>
      <c r="H42" s="785"/>
      <c r="I42" s="778">
        <f t="shared" si="11"/>
        <v>0</v>
      </c>
      <c r="J42" s="777">
        <f t="shared" si="12"/>
        <v>0</v>
      </c>
    </row>
    <row r="43" spans="1:10" s="754" customFormat="1" ht="14.5" x14ac:dyDescent="0.35">
      <c r="A43" s="758" t="s">
        <v>1022</v>
      </c>
      <c r="B43" s="764" t="s">
        <v>1062</v>
      </c>
      <c r="C43" s="784"/>
      <c r="D43" s="785"/>
      <c r="E43" s="786"/>
      <c r="F43" s="787"/>
      <c r="G43" s="784"/>
      <c r="H43" s="785"/>
      <c r="I43" s="778">
        <f t="shared" si="11"/>
        <v>0</v>
      </c>
      <c r="J43" s="777">
        <f t="shared" si="12"/>
        <v>0</v>
      </c>
    </row>
    <row r="44" spans="1:10" s="754" customFormat="1" ht="14.5" x14ac:dyDescent="0.35">
      <c r="A44" s="758" t="s">
        <v>1024</v>
      </c>
      <c r="B44" s="764" t="s">
        <v>1063</v>
      </c>
      <c r="C44" s="790">
        <v>278630546</v>
      </c>
      <c r="D44" s="788">
        <v>1188735587</v>
      </c>
      <c r="E44" s="791"/>
      <c r="F44" s="789"/>
      <c r="G44" s="790"/>
      <c r="H44" s="788"/>
      <c r="I44" s="778">
        <f t="shared" si="11"/>
        <v>278630546</v>
      </c>
      <c r="J44" s="777">
        <f t="shared" si="12"/>
        <v>1188735587</v>
      </c>
    </row>
    <row r="45" spans="1:10" x14ac:dyDescent="0.3">
      <c r="A45" s="757" t="s">
        <v>1064</v>
      </c>
      <c r="B45" s="763" t="s">
        <v>1065</v>
      </c>
      <c r="C45" s="780">
        <f t="shared" ref="C45:H45" si="14">SUM(C46:C49)</f>
        <v>0</v>
      </c>
      <c r="D45" s="781">
        <f t="shared" si="14"/>
        <v>0</v>
      </c>
      <c r="E45" s="782">
        <f t="shared" si="14"/>
        <v>0</v>
      </c>
      <c r="F45" s="783">
        <f t="shared" si="14"/>
        <v>0</v>
      </c>
      <c r="G45" s="780">
        <f t="shared" si="14"/>
        <v>0</v>
      </c>
      <c r="H45" s="781">
        <f t="shared" si="14"/>
        <v>0</v>
      </c>
      <c r="I45" s="778">
        <f t="shared" si="11"/>
        <v>0</v>
      </c>
      <c r="J45" s="777">
        <f t="shared" si="12"/>
        <v>0</v>
      </c>
    </row>
    <row r="46" spans="1:10" s="754" customFormat="1" ht="14.5" x14ac:dyDescent="0.35">
      <c r="A46" s="758" t="s">
        <v>1018</v>
      </c>
      <c r="B46" s="764" t="s">
        <v>1066</v>
      </c>
      <c r="C46" s="784"/>
      <c r="D46" s="785"/>
      <c r="E46" s="786"/>
      <c r="F46" s="787"/>
      <c r="G46" s="784"/>
      <c r="H46" s="785"/>
      <c r="I46" s="778">
        <f t="shared" si="11"/>
        <v>0</v>
      </c>
      <c r="J46" s="777">
        <f t="shared" si="12"/>
        <v>0</v>
      </c>
    </row>
    <row r="47" spans="1:10" s="754" customFormat="1" ht="14.5" x14ac:dyDescent="0.35">
      <c r="A47" s="758" t="s">
        <v>1020</v>
      </c>
      <c r="B47" s="764" t="s">
        <v>1067</v>
      </c>
      <c r="C47" s="784"/>
      <c r="D47" s="785"/>
      <c r="E47" s="786"/>
      <c r="F47" s="787"/>
      <c r="G47" s="784"/>
      <c r="H47" s="785"/>
      <c r="I47" s="778">
        <f t="shared" si="11"/>
        <v>0</v>
      </c>
      <c r="J47" s="777">
        <f t="shared" si="12"/>
        <v>0</v>
      </c>
    </row>
    <row r="48" spans="1:10" s="754" customFormat="1" ht="14.5" x14ac:dyDescent="0.35">
      <c r="A48" s="758" t="s">
        <v>1022</v>
      </c>
      <c r="B48" s="764" t="s">
        <v>1068</v>
      </c>
      <c r="C48" s="784"/>
      <c r="D48" s="785"/>
      <c r="E48" s="786"/>
      <c r="F48" s="787"/>
      <c r="G48" s="784"/>
      <c r="H48" s="785"/>
      <c r="I48" s="778">
        <f t="shared" si="11"/>
        <v>0</v>
      </c>
      <c r="J48" s="777">
        <f t="shared" si="12"/>
        <v>0</v>
      </c>
    </row>
    <row r="49" spans="1:10" s="754" customFormat="1" ht="14.5" x14ac:dyDescent="0.35">
      <c r="A49" s="758" t="s">
        <v>1024</v>
      </c>
      <c r="B49" s="764" t="s">
        <v>1069</v>
      </c>
      <c r="C49" s="784"/>
      <c r="D49" s="785"/>
      <c r="E49" s="786"/>
      <c r="F49" s="787"/>
      <c r="G49" s="784"/>
      <c r="H49" s="785"/>
      <c r="I49" s="778">
        <f t="shared" si="11"/>
        <v>0</v>
      </c>
      <c r="J49" s="777">
        <f t="shared" si="12"/>
        <v>0</v>
      </c>
    </row>
    <row r="50" spans="1:10" x14ac:dyDescent="0.3">
      <c r="A50" s="757" t="s">
        <v>1070</v>
      </c>
      <c r="B50" s="763" t="s">
        <v>1071</v>
      </c>
      <c r="C50" s="776">
        <f t="shared" ref="C50:H50" si="15">C51+C56+C61</f>
        <v>352871194</v>
      </c>
      <c r="D50" s="777">
        <f t="shared" si="15"/>
        <v>352650926</v>
      </c>
      <c r="E50" s="778">
        <f t="shared" si="15"/>
        <v>0</v>
      </c>
      <c r="F50" s="779">
        <f t="shared" si="15"/>
        <v>0</v>
      </c>
      <c r="G50" s="776">
        <f t="shared" si="15"/>
        <v>0</v>
      </c>
      <c r="H50" s="777">
        <f t="shared" si="15"/>
        <v>0</v>
      </c>
      <c r="I50" s="778">
        <f t="shared" si="11"/>
        <v>352871194</v>
      </c>
      <c r="J50" s="777">
        <f t="shared" si="12"/>
        <v>352650926</v>
      </c>
    </row>
    <row r="51" spans="1:10" x14ac:dyDescent="0.3">
      <c r="A51" s="757" t="s">
        <v>1072</v>
      </c>
      <c r="B51" s="763" t="s">
        <v>1073</v>
      </c>
      <c r="C51" s="776">
        <f>SUM(C52:C55)</f>
        <v>352871194</v>
      </c>
      <c r="D51" s="1204">
        <f>SUM(D52:D55)</f>
        <v>352650926</v>
      </c>
      <c r="E51" s="778">
        <f t="shared" ref="E51:H51" si="16">SUM(E52:E55)</f>
        <v>0</v>
      </c>
      <c r="F51" s="779">
        <f t="shared" si="16"/>
        <v>0</v>
      </c>
      <c r="G51" s="776">
        <f t="shared" si="16"/>
        <v>0</v>
      </c>
      <c r="H51" s="777">
        <f t="shared" si="16"/>
        <v>0</v>
      </c>
      <c r="I51" s="778">
        <f t="shared" si="11"/>
        <v>352871194</v>
      </c>
      <c r="J51" s="777">
        <f t="shared" si="12"/>
        <v>352650926</v>
      </c>
    </row>
    <row r="52" spans="1:10" s="754" customFormat="1" ht="14.5" x14ac:dyDescent="0.35">
      <c r="A52" s="758" t="s">
        <v>1018</v>
      </c>
      <c r="B52" s="765" t="s">
        <v>1074</v>
      </c>
      <c r="C52" s="784"/>
      <c r="D52" s="785"/>
      <c r="E52" s="786"/>
      <c r="F52" s="787"/>
      <c r="G52" s="784"/>
      <c r="H52" s="785"/>
      <c r="I52" s="778">
        <f t="shared" si="11"/>
        <v>0</v>
      </c>
      <c r="J52" s="777">
        <f t="shared" si="12"/>
        <v>0</v>
      </c>
    </row>
    <row r="53" spans="1:10" s="754" customFormat="1" ht="14.5" x14ac:dyDescent="0.35">
      <c r="A53" s="758" t="s">
        <v>1020</v>
      </c>
      <c r="B53" s="765" t="s">
        <v>1075</v>
      </c>
      <c r="C53" s="784"/>
      <c r="D53" s="785"/>
      <c r="E53" s="786"/>
      <c r="F53" s="787"/>
      <c r="G53" s="784"/>
      <c r="H53" s="785"/>
      <c r="I53" s="778">
        <f t="shared" si="11"/>
        <v>0</v>
      </c>
      <c r="J53" s="777">
        <f t="shared" si="12"/>
        <v>0</v>
      </c>
    </row>
    <row r="54" spans="1:10" s="754" customFormat="1" ht="14.5" x14ac:dyDescent="0.35">
      <c r="A54" s="758" t="s">
        <v>1022</v>
      </c>
      <c r="B54" s="765" t="s">
        <v>1076</v>
      </c>
      <c r="C54" s="790">
        <v>352871194</v>
      </c>
      <c r="D54" s="788">
        <v>352650926</v>
      </c>
      <c r="E54" s="791"/>
      <c r="F54" s="789"/>
      <c r="G54" s="790"/>
      <c r="H54" s="788"/>
      <c r="I54" s="791">
        <f t="shared" si="11"/>
        <v>352871194</v>
      </c>
      <c r="J54" s="788">
        <f t="shared" si="12"/>
        <v>352650926</v>
      </c>
    </row>
    <row r="55" spans="1:10" s="754" customFormat="1" ht="14.5" x14ac:dyDescent="0.35">
      <c r="A55" s="758" t="s">
        <v>1024</v>
      </c>
      <c r="B55" s="765" t="s">
        <v>1077</v>
      </c>
      <c r="C55" s="784"/>
      <c r="D55" s="785"/>
      <c r="E55" s="786"/>
      <c r="F55" s="787"/>
      <c r="G55" s="784"/>
      <c r="H55" s="785"/>
      <c r="I55" s="778">
        <f t="shared" si="11"/>
        <v>0</v>
      </c>
      <c r="J55" s="777">
        <f t="shared" si="12"/>
        <v>0</v>
      </c>
    </row>
    <row r="56" spans="1:10" x14ac:dyDescent="0.3">
      <c r="A56" s="757" t="s">
        <v>1078</v>
      </c>
      <c r="B56" s="763" t="s">
        <v>1079</v>
      </c>
      <c r="C56" s="780">
        <f t="shared" ref="C56:H56" si="17">SUM(C57:C60)</f>
        <v>0</v>
      </c>
      <c r="D56" s="781">
        <f t="shared" si="17"/>
        <v>0</v>
      </c>
      <c r="E56" s="782">
        <f t="shared" si="17"/>
        <v>0</v>
      </c>
      <c r="F56" s="783">
        <f t="shared" si="17"/>
        <v>0</v>
      </c>
      <c r="G56" s="780">
        <f t="shared" si="17"/>
        <v>0</v>
      </c>
      <c r="H56" s="781">
        <f t="shared" si="17"/>
        <v>0</v>
      </c>
      <c r="I56" s="778">
        <f t="shared" si="11"/>
        <v>0</v>
      </c>
      <c r="J56" s="777">
        <f t="shared" si="12"/>
        <v>0</v>
      </c>
    </row>
    <row r="57" spans="1:10" s="754" customFormat="1" ht="14.5" x14ac:dyDescent="0.35">
      <c r="A57" s="758" t="s">
        <v>1018</v>
      </c>
      <c r="B57" s="765" t="s">
        <v>1080</v>
      </c>
      <c r="C57" s="784"/>
      <c r="D57" s="785"/>
      <c r="E57" s="786"/>
      <c r="F57" s="787"/>
      <c r="G57" s="784"/>
      <c r="H57" s="785"/>
      <c r="I57" s="778">
        <f t="shared" si="11"/>
        <v>0</v>
      </c>
      <c r="J57" s="777">
        <f t="shared" si="12"/>
        <v>0</v>
      </c>
    </row>
    <row r="58" spans="1:10" s="754" customFormat="1" ht="14.5" x14ac:dyDescent="0.35">
      <c r="A58" s="758" t="s">
        <v>1020</v>
      </c>
      <c r="B58" s="765" t="s">
        <v>1081</v>
      </c>
      <c r="C58" s="784"/>
      <c r="D58" s="785"/>
      <c r="E58" s="786"/>
      <c r="F58" s="787"/>
      <c r="G58" s="784"/>
      <c r="H58" s="785"/>
      <c r="I58" s="778">
        <f t="shared" si="11"/>
        <v>0</v>
      </c>
      <c r="J58" s="777">
        <f t="shared" si="12"/>
        <v>0</v>
      </c>
    </row>
    <row r="59" spans="1:10" s="754" customFormat="1" ht="14.5" x14ac:dyDescent="0.35">
      <c r="A59" s="758" t="s">
        <v>1022</v>
      </c>
      <c r="B59" s="765" t="s">
        <v>1082</v>
      </c>
      <c r="C59" s="784"/>
      <c r="D59" s="785"/>
      <c r="E59" s="786"/>
      <c r="F59" s="787"/>
      <c r="G59" s="784"/>
      <c r="H59" s="785"/>
      <c r="I59" s="778">
        <f t="shared" si="11"/>
        <v>0</v>
      </c>
      <c r="J59" s="777">
        <f t="shared" si="12"/>
        <v>0</v>
      </c>
    </row>
    <row r="60" spans="1:10" s="754" customFormat="1" ht="14.5" x14ac:dyDescent="0.35">
      <c r="A60" s="758" t="s">
        <v>1024</v>
      </c>
      <c r="B60" s="765" t="s">
        <v>1083</v>
      </c>
      <c r="C60" s="784"/>
      <c r="D60" s="785"/>
      <c r="E60" s="786"/>
      <c r="F60" s="787"/>
      <c r="G60" s="784"/>
      <c r="H60" s="785"/>
      <c r="I60" s="778">
        <f t="shared" si="11"/>
        <v>0</v>
      </c>
      <c r="J60" s="777">
        <f t="shared" si="12"/>
        <v>0</v>
      </c>
    </row>
    <row r="61" spans="1:10" x14ac:dyDescent="0.3">
      <c r="A61" s="757" t="s">
        <v>1084</v>
      </c>
      <c r="B61" s="763" t="s">
        <v>1085</v>
      </c>
      <c r="C61" s="780">
        <f t="shared" ref="C61:H61" si="18">SUM(C62:C65)</f>
        <v>0</v>
      </c>
      <c r="D61" s="781">
        <f t="shared" si="18"/>
        <v>0</v>
      </c>
      <c r="E61" s="782">
        <f t="shared" si="18"/>
        <v>0</v>
      </c>
      <c r="F61" s="783">
        <f t="shared" si="18"/>
        <v>0</v>
      </c>
      <c r="G61" s="780">
        <f t="shared" si="18"/>
        <v>0</v>
      </c>
      <c r="H61" s="781">
        <f t="shared" si="18"/>
        <v>0</v>
      </c>
      <c r="I61" s="778">
        <f t="shared" si="11"/>
        <v>0</v>
      </c>
      <c r="J61" s="777">
        <f t="shared" si="12"/>
        <v>0</v>
      </c>
    </row>
    <row r="62" spans="1:10" s="754" customFormat="1" ht="14.5" x14ac:dyDescent="0.35">
      <c r="A62" s="758" t="s">
        <v>1018</v>
      </c>
      <c r="B62" s="765" t="s">
        <v>1086</v>
      </c>
      <c r="C62" s="784"/>
      <c r="D62" s="785"/>
      <c r="E62" s="786"/>
      <c r="F62" s="787"/>
      <c r="G62" s="784"/>
      <c r="H62" s="785"/>
      <c r="I62" s="778">
        <f t="shared" si="11"/>
        <v>0</v>
      </c>
      <c r="J62" s="777">
        <f t="shared" si="12"/>
        <v>0</v>
      </c>
    </row>
    <row r="63" spans="1:10" s="754" customFormat="1" ht="14.5" x14ac:dyDescent="0.35">
      <c r="A63" s="758" t="s">
        <v>1020</v>
      </c>
      <c r="B63" s="765" t="s">
        <v>1087</v>
      </c>
      <c r="C63" s="784"/>
      <c r="D63" s="785"/>
      <c r="E63" s="786"/>
      <c r="F63" s="787"/>
      <c r="G63" s="784"/>
      <c r="H63" s="785"/>
      <c r="I63" s="778">
        <f t="shared" si="11"/>
        <v>0</v>
      </c>
      <c r="J63" s="777">
        <f t="shared" si="12"/>
        <v>0</v>
      </c>
    </row>
    <row r="64" spans="1:10" s="754" customFormat="1" ht="14.5" x14ac:dyDescent="0.35">
      <c r="A64" s="758" t="s">
        <v>1022</v>
      </c>
      <c r="B64" s="765" t="s">
        <v>1088</v>
      </c>
      <c r="C64" s="784"/>
      <c r="D64" s="785"/>
      <c r="E64" s="786"/>
      <c r="F64" s="787"/>
      <c r="G64" s="784"/>
      <c r="H64" s="785"/>
      <c r="I64" s="778">
        <f t="shared" si="11"/>
        <v>0</v>
      </c>
      <c r="J64" s="777">
        <f t="shared" si="12"/>
        <v>0</v>
      </c>
    </row>
    <row r="65" spans="1:10" s="754" customFormat="1" ht="14.5" x14ac:dyDescent="0.35">
      <c r="A65" s="758" t="s">
        <v>1024</v>
      </c>
      <c r="B65" s="765" t="s">
        <v>1089</v>
      </c>
      <c r="C65" s="784"/>
      <c r="D65" s="785"/>
      <c r="E65" s="786"/>
      <c r="F65" s="787"/>
      <c r="G65" s="784"/>
      <c r="H65" s="785"/>
      <c r="I65" s="778">
        <f t="shared" si="11"/>
        <v>0</v>
      </c>
      <c r="J65" s="777">
        <f t="shared" si="12"/>
        <v>0</v>
      </c>
    </row>
    <row r="66" spans="1:10" x14ac:dyDescent="0.3">
      <c r="A66" s="757" t="s">
        <v>1090</v>
      </c>
      <c r="B66" s="763" t="s">
        <v>1091</v>
      </c>
      <c r="C66" s="776">
        <f t="shared" ref="C66:H66" si="19">C67+C72</f>
        <v>388708717</v>
      </c>
      <c r="D66" s="777">
        <f t="shared" si="19"/>
        <v>377672706</v>
      </c>
      <c r="E66" s="778">
        <f t="shared" si="19"/>
        <v>0</v>
      </c>
      <c r="F66" s="779">
        <f t="shared" si="19"/>
        <v>0</v>
      </c>
      <c r="G66" s="776">
        <f t="shared" si="19"/>
        <v>0</v>
      </c>
      <c r="H66" s="777">
        <f t="shared" si="19"/>
        <v>0</v>
      </c>
      <c r="I66" s="778">
        <f t="shared" si="11"/>
        <v>388708717</v>
      </c>
      <c r="J66" s="777">
        <f t="shared" si="12"/>
        <v>377672706</v>
      </c>
    </row>
    <row r="67" spans="1:10" s="754" customFormat="1" ht="14.5" x14ac:dyDescent="0.35">
      <c r="A67" s="758" t="s">
        <v>1092</v>
      </c>
      <c r="B67" s="764" t="s">
        <v>1093</v>
      </c>
      <c r="C67" s="790">
        <f t="shared" ref="C67:H67" si="20">SUM(C68:C71)</f>
        <v>388708717</v>
      </c>
      <c r="D67" s="1205">
        <f t="shared" si="20"/>
        <v>377672706</v>
      </c>
      <c r="E67" s="791">
        <f t="shared" si="20"/>
        <v>0</v>
      </c>
      <c r="F67" s="789">
        <f t="shared" si="20"/>
        <v>0</v>
      </c>
      <c r="G67" s="790">
        <f t="shared" si="20"/>
        <v>0</v>
      </c>
      <c r="H67" s="788">
        <f t="shared" si="20"/>
        <v>0</v>
      </c>
      <c r="I67" s="1204">
        <f t="shared" si="11"/>
        <v>388708717</v>
      </c>
      <c r="J67" s="1206">
        <f t="shared" si="12"/>
        <v>377672706</v>
      </c>
    </row>
    <row r="68" spans="1:10" s="754" customFormat="1" ht="14.5" x14ac:dyDescent="0.35">
      <c r="A68" s="758" t="s">
        <v>1018</v>
      </c>
      <c r="B68" s="764" t="s">
        <v>1094</v>
      </c>
      <c r="C68" s="784"/>
      <c r="D68" s="785"/>
      <c r="E68" s="786"/>
      <c r="F68" s="787"/>
      <c r="G68" s="784"/>
      <c r="H68" s="785"/>
      <c r="I68" s="778">
        <f t="shared" si="11"/>
        <v>0</v>
      </c>
      <c r="J68" s="777">
        <f t="shared" si="12"/>
        <v>0</v>
      </c>
    </row>
    <row r="69" spans="1:10" s="754" customFormat="1" ht="14.5" x14ac:dyDescent="0.35">
      <c r="A69" s="758" t="s">
        <v>1020</v>
      </c>
      <c r="B69" s="764" t="s">
        <v>1095</v>
      </c>
      <c r="C69" s="784"/>
      <c r="D69" s="785"/>
      <c r="E69" s="786"/>
      <c r="F69" s="787"/>
      <c r="G69" s="784"/>
      <c r="H69" s="785"/>
      <c r="I69" s="791">
        <f t="shared" si="11"/>
        <v>0</v>
      </c>
      <c r="J69" s="788">
        <f t="shared" si="12"/>
        <v>0</v>
      </c>
    </row>
    <row r="70" spans="1:10" s="754" customFormat="1" ht="14.5" x14ac:dyDescent="0.35">
      <c r="A70" s="758" t="s">
        <v>1022</v>
      </c>
      <c r="B70" s="764" t="s">
        <v>1096</v>
      </c>
      <c r="C70" s="790">
        <v>388708717</v>
      </c>
      <c r="D70" s="788">
        <v>377672706</v>
      </c>
      <c r="E70" s="791"/>
      <c r="F70" s="789"/>
      <c r="G70" s="790"/>
      <c r="H70" s="788"/>
      <c r="I70" s="791">
        <f t="shared" si="11"/>
        <v>388708717</v>
      </c>
      <c r="J70" s="788">
        <f t="shared" si="12"/>
        <v>377672706</v>
      </c>
    </row>
    <row r="71" spans="1:10" s="754" customFormat="1" ht="14.5" x14ac:dyDescent="0.35">
      <c r="A71" s="758" t="s">
        <v>1024</v>
      </c>
      <c r="B71" s="764" t="s">
        <v>1097</v>
      </c>
      <c r="C71" s="784"/>
      <c r="D71" s="785"/>
      <c r="E71" s="786"/>
      <c r="F71" s="787"/>
      <c r="G71" s="784"/>
      <c r="H71" s="785"/>
      <c r="I71" s="778">
        <f t="shared" ref="I71:I102" si="21">C71+E71+G71</f>
        <v>0</v>
      </c>
      <c r="J71" s="777">
        <f t="shared" ref="J71:J102" si="22">D71+F71+H71</f>
        <v>0</v>
      </c>
    </row>
    <row r="72" spans="1:10" x14ac:dyDescent="0.3">
      <c r="A72" s="757" t="s">
        <v>1098</v>
      </c>
      <c r="B72" s="763" t="s">
        <v>1099</v>
      </c>
      <c r="C72" s="780">
        <f t="shared" ref="C72:H72" si="23">SUM(C73:C76)</f>
        <v>0</v>
      </c>
      <c r="D72" s="781">
        <f t="shared" si="23"/>
        <v>0</v>
      </c>
      <c r="E72" s="782">
        <f t="shared" si="23"/>
        <v>0</v>
      </c>
      <c r="F72" s="783">
        <f t="shared" si="23"/>
        <v>0</v>
      </c>
      <c r="G72" s="780">
        <f t="shared" si="23"/>
        <v>0</v>
      </c>
      <c r="H72" s="781">
        <f t="shared" si="23"/>
        <v>0</v>
      </c>
      <c r="I72" s="778">
        <f t="shared" si="21"/>
        <v>0</v>
      </c>
      <c r="J72" s="777">
        <f t="shared" si="22"/>
        <v>0</v>
      </c>
    </row>
    <row r="73" spans="1:10" s="754" customFormat="1" ht="14.5" x14ac:dyDescent="0.35">
      <c r="A73" s="758" t="s">
        <v>1018</v>
      </c>
      <c r="B73" s="764" t="s">
        <v>1100</v>
      </c>
      <c r="C73" s="784"/>
      <c r="D73" s="785"/>
      <c r="E73" s="786"/>
      <c r="F73" s="787"/>
      <c r="G73" s="784"/>
      <c r="H73" s="785"/>
      <c r="I73" s="778">
        <f t="shared" si="21"/>
        <v>0</v>
      </c>
      <c r="J73" s="777">
        <f t="shared" si="22"/>
        <v>0</v>
      </c>
    </row>
    <row r="74" spans="1:10" s="754" customFormat="1" ht="14.5" x14ac:dyDescent="0.35">
      <c r="A74" s="758" t="s">
        <v>1020</v>
      </c>
      <c r="B74" s="764" t="s">
        <v>1101</v>
      </c>
      <c r="C74" s="784"/>
      <c r="D74" s="785"/>
      <c r="E74" s="786"/>
      <c r="F74" s="787"/>
      <c r="G74" s="784"/>
      <c r="H74" s="785"/>
      <c r="I74" s="778">
        <f t="shared" si="21"/>
        <v>0</v>
      </c>
      <c r="J74" s="777">
        <f t="shared" si="22"/>
        <v>0</v>
      </c>
    </row>
    <row r="75" spans="1:10" s="754" customFormat="1" ht="14.5" x14ac:dyDescent="0.35">
      <c r="A75" s="758" t="s">
        <v>1022</v>
      </c>
      <c r="B75" s="764" t="s">
        <v>1102</v>
      </c>
      <c r="C75" s="784"/>
      <c r="D75" s="785"/>
      <c r="E75" s="786"/>
      <c r="F75" s="787"/>
      <c r="G75" s="784"/>
      <c r="H75" s="785"/>
      <c r="I75" s="778">
        <f t="shared" si="21"/>
        <v>0</v>
      </c>
      <c r="J75" s="777">
        <f t="shared" si="22"/>
        <v>0</v>
      </c>
    </row>
    <row r="76" spans="1:10" s="754" customFormat="1" ht="14.5" x14ac:dyDescent="0.35">
      <c r="A76" s="758" t="s">
        <v>1024</v>
      </c>
      <c r="B76" s="764" t="s">
        <v>1103</v>
      </c>
      <c r="C76" s="784"/>
      <c r="D76" s="785"/>
      <c r="E76" s="786"/>
      <c r="F76" s="787"/>
      <c r="G76" s="784"/>
      <c r="H76" s="785"/>
      <c r="I76" s="778">
        <f t="shared" si="21"/>
        <v>0</v>
      </c>
      <c r="J76" s="777">
        <f t="shared" si="22"/>
        <v>0</v>
      </c>
    </row>
    <row r="77" spans="1:10" x14ac:dyDescent="0.3">
      <c r="A77" s="757" t="s">
        <v>1104</v>
      </c>
      <c r="B77" s="763" t="s">
        <v>6</v>
      </c>
      <c r="C77" s="776">
        <f t="shared" ref="C77:H77" si="24">SUM(C78:C79)</f>
        <v>10506900</v>
      </c>
      <c r="D77" s="777">
        <f t="shared" si="24"/>
        <v>5642200</v>
      </c>
      <c r="E77" s="778">
        <f t="shared" si="24"/>
        <v>0</v>
      </c>
      <c r="F77" s="779">
        <f t="shared" si="24"/>
        <v>0</v>
      </c>
      <c r="G77" s="776">
        <f t="shared" si="24"/>
        <v>0</v>
      </c>
      <c r="H77" s="777">
        <f t="shared" si="24"/>
        <v>0</v>
      </c>
      <c r="I77" s="778">
        <f t="shared" si="21"/>
        <v>10506900</v>
      </c>
      <c r="J77" s="777">
        <f t="shared" si="22"/>
        <v>5642200</v>
      </c>
    </row>
    <row r="78" spans="1:10" x14ac:dyDescent="0.3">
      <c r="A78" s="757" t="s">
        <v>1105</v>
      </c>
      <c r="B78" s="763" t="s">
        <v>1106</v>
      </c>
      <c r="C78" s="776">
        <v>10506900</v>
      </c>
      <c r="D78" s="777">
        <v>5642200</v>
      </c>
      <c r="E78" s="778"/>
      <c r="F78" s="779"/>
      <c r="G78" s="776"/>
      <c r="H78" s="777"/>
      <c r="I78" s="778">
        <f t="shared" si="21"/>
        <v>10506900</v>
      </c>
      <c r="J78" s="777">
        <f t="shared" si="22"/>
        <v>5642200</v>
      </c>
    </row>
    <row r="79" spans="1:10" x14ac:dyDescent="0.3">
      <c r="A79" s="757" t="s">
        <v>1107</v>
      </c>
      <c r="B79" s="763" t="s">
        <v>1108</v>
      </c>
      <c r="C79" s="780"/>
      <c r="D79" s="781"/>
      <c r="E79" s="782"/>
      <c r="F79" s="783"/>
      <c r="G79" s="780"/>
      <c r="H79" s="781"/>
      <c r="I79" s="778">
        <f t="shared" si="21"/>
        <v>0</v>
      </c>
      <c r="J79" s="777">
        <f t="shared" si="22"/>
        <v>0</v>
      </c>
    </row>
    <row r="80" spans="1:10" x14ac:dyDescent="0.3">
      <c r="A80" s="757" t="s">
        <v>1109</v>
      </c>
      <c r="B80" s="763" t="s">
        <v>7</v>
      </c>
      <c r="C80" s="776">
        <f t="shared" ref="C80:H80" si="25">SUM(C81:C84)</f>
        <v>3015979372</v>
      </c>
      <c r="D80" s="777">
        <f t="shared" si="25"/>
        <v>1988193032</v>
      </c>
      <c r="E80" s="778">
        <f t="shared" si="25"/>
        <v>5000</v>
      </c>
      <c r="F80" s="779">
        <f t="shared" si="25"/>
        <v>0</v>
      </c>
      <c r="G80" s="776">
        <f t="shared" si="25"/>
        <v>207657</v>
      </c>
      <c r="H80" s="777">
        <f t="shared" si="25"/>
        <v>342886</v>
      </c>
      <c r="I80" s="778">
        <f t="shared" si="21"/>
        <v>3016192029</v>
      </c>
      <c r="J80" s="777">
        <f t="shared" si="22"/>
        <v>1988535918</v>
      </c>
    </row>
    <row r="81" spans="1:10" x14ac:dyDescent="0.3">
      <c r="A81" s="757" t="s">
        <v>1110</v>
      </c>
      <c r="B81" s="763" t="s">
        <v>1111</v>
      </c>
      <c r="C81" s="780"/>
      <c r="D81" s="781"/>
      <c r="E81" s="782"/>
      <c r="F81" s="783"/>
      <c r="G81" s="780"/>
      <c r="H81" s="781"/>
      <c r="I81" s="778">
        <f t="shared" si="21"/>
        <v>0</v>
      </c>
      <c r="J81" s="777">
        <f t="shared" si="22"/>
        <v>0</v>
      </c>
    </row>
    <row r="82" spans="1:10" x14ac:dyDescent="0.3">
      <c r="A82" s="757" t="s">
        <v>1112</v>
      </c>
      <c r="B82" s="763" t="s">
        <v>1113</v>
      </c>
      <c r="C82" s="780"/>
      <c r="D82" s="781"/>
      <c r="E82" s="782"/>
      <c r="F82" s="783"/>
      <c r="G82" s="780"/>
      <c r="H82" s="781"/>
      <c r="I82" s="778">
        <f t="shared" si="21"/>
        <v>0</v>
      </c>
      <c r="J82" s="777">
        <f t="shared" si="22"/>
        <v>0</v>
      </c>
    </row>
    <row r="83" spans="1:10" x14ac:dyDescent="0.3">
      <c r="A83" s="757" t="s">
        <v>1114</v>
      </c>
      <c r="B83" s="763" t="s">
        <v>1115</v>
      </c>
      <c r="C83" s="776">
        <v>3015979372</v>
      </c>
      <c r="D83" s="777">
        <v>1988193032</v>
      </c>
      <c r="E83" s="778">
        <v>5000</v>
      </c>
      <c r="F83" s="779"/>
      <c r="G83" s="776">
        <v>207657</v>
      </c>
      <c r="H83" s="777">
        <v>342886</v>
      </c>
      <c r="I83" s="778">
        <f t="shared" si="21"/>
        <v>3016192029</v>
      </c>
      <c r="J83" s="777">
        <f t="shared" si="22"/>
        <v>1988535918</v>
      </c>
    </row>
    <row r="84" spans="1:10" x14ac:dyDescent="0.3">
      <c r="A84" s="757" t="s">
        <v>1116</v>
      </c>
      <c r="B84" s="763" t="s">
        <v>1117</v>
      </c>
      <c r="C84" s="780"/>
      <c r="D84" s="781"/>
      <c r="E84" s="782"/>
      <c r="F84" s="783"/>
      <c r="G84" s="780"/>
      <c r="H84" s="781"/>
      <c r="I84" s="778">
        <f t="shared" si="21"/>
        <v>0</v>
      </c>
      <c r="J84" s="777">
        <f t="shared" si="22"/>
        <v>0</v>
      </c>
    </row>
    <row r="85" spans="1:10" x14ac:dyDescent="0.3">
      <c r="A85" s="757" t="s">
        <v>1118</v>
      </c>
      <c r="B85" s="763" t="s">
        <v>8</v>
      </c>
      <c r="C85" s="776">
        <f t="shared" ref="C85:H85" si="26">SUM(C86:C88)</f>
        <v>578783007</v>
      </c>
      <c r="D85" s="777">
        <f>SUM(D86:D88)</f>
        <v>113631742</v>
      </c>
      <c r="E85" s="778">
        <f t="shared" si="26"/>
        <v>20095674</v>
      </c>
      <c r="F85" s="779">
        <f t="shared" si="26"/>
        <v>20043888</v>
      </c>
      <c r="G85" s="776">
        <f t="shared" si="26"/>
        <v>0</v>
      </c>
      <c r="H85" s="777">
        <f t="shared" si="26"/>
        <v>0</v>
      </c>
      <c r="I85" s="778">
        <f t="shared" si="21"/>
        <v>598878681</v>
      </c>
      <c r="J85" s="777">
        <f t="shared" si="22"/>
        <v>133675630</v>
      </c>
    </row>
    <row r="86" spans="1:10" x14ac:dyDescent="0.3">
      <c r="A86" s="757" t="s">
        <v>1119</v>
      </c>
      <c r="B86" s="763" t="s">
        <v>1120</v>
      </c>
      <c r="C86" s="776">
        <v>577459453</v>
      </c>
      <c r="D86" s="777">
        <v>110975938</v>
      </c>
      <c r="E86" s="778">
        <v>20041852</v>
      </c>
      <c r="F86" s="779">
        <v>20043888</v>
      </c>
      <c r="G86" s="776"/>
      <c r="H86" s="777"/>
      <c r="I86" s="778">
        <f t="shared" si="21"/>
        <v>597501305</v>
      </c>
      <c r="J86" s="777">
        <f t="shared" si="22"/>
        <v>131019826</v>
      </c>
    </row>
    <row r="87" spans="1:10" x14ac:dyDescent="0.3">
      <c r="A87" s="757" t="s">
        <v>1121</v>
      </c>
      <c r="B87" s="763" t="s">
        <v>1122</v>
      </c>
      <c r="C87" s="780">
        <v>1554</v>
      </c>
      <c r="D87" s="781">
        <v>1647804</v>
      </c>
      <c r="E87" s="782"/>
      <c r="F87" s="783"/>
      <c r="G87" s="780"/>
      <c r="H87" s="781"/>
      <c r="I87" s="778">
        <f t="shared" si="21"/>
        <v>1554</v>
      </c>
      <c r="J87" s="777">
        <f t="shared" si="22"/>
        <v>1647804</v>
      </c>
    </row>
    <row r="88" spans="1:10" x14ac:dyDescent="0.3">
      <c r="A88" s="757" t="s">
        <v>1123</v>
      </c>
      <c r="B88" s="763" t="s">
        <v>1124</v>
      </c>
      <c r="C88" s="780">
        <v>1322000</v>
      </c>
      <c r="D88" s="777">
        <v>1008000</v>
      </c>
      <c r="E88" s="782">
        <v>53822</v>
      </c>
      <c r="F88" s="779"/>
      <c r="G88" s="780"/>
      <c r="H88" s="777"/>
      <c r="I88" s="778">
        <f t="shared" si="21"/>
        <v>1375822</v>
      </c>
      <c r="J88" s="777">
        <f t="shared" si="22"/>
        <v>1008000</v>
      </c>
    </row>
    <row r="89" spans="1:10" x14ac:dyDescent="0.3">
      <c r="A89" s="757" t="s">
        <v>1125</v>
      </c>
      <c r="B89" s="763" t="s">
        <v>267</v>
      </c>
      <c r="C89" s="776">
        <v>2728036</v>
      </c>
      <c r="D89" s="777">
        <v>-28821528</v>
      </c>
      <c r="E89" s="778">
        <v>-148112</v>
      </c>
      <c r="F89" s="779">
        <v>-79895</v>
      </c>
      <c r="G89" s="776"/>
      <c r="H89" s="777"/>
      <c r="I89" s="778">
        <f t="shared" si="21"/>
        <v>2579924</v>
      </c>
      <c r="J89" s="777">
        <f t="shared" si="22"/>
        <v>-28901423</v>
      </c>
    </row>
    <row r="90" spans="1:10" x14ac:dyDescent="0.3">
      <c r="A90" s="757" t="s">
        <v>1126</v>
      </c>
      <c r="B90" s="763" t="s">
        <v>449</v>
      </c>
      <c r="C90" s="780"/>
      <c r="D90" s="781"/>
      <c r="E90" s="782"/>
      <c r="F90" s="783">
        <v>677232</v>
      </c>
      <c r="G90" s="780"/>
      <c r="H90" s="781">
        <v>572101</v>
      </c>
      <c r="I90" s="778">
        <f t="shared" si="21"/>
        <v>0</v>
      </c>
      <c r="J90" s="777">
        <f t="shared" si="22"/>
        <v>1249333</v>
      </c>
    </row>
    <row r="91" spans="1:10" x14ac:dyDescent="0.3">
      <c r="A91" s="757" t="s">
        <v>1127</v>
      </c>
      <c r="B91" s="763" t="s">
        <v>1128</v>
      </c>
      <c r="C91" s="776">
        <f t="shared" ref="C91:H91" si="27">C7+C77+C80+C85+C89+C90</f>
        <v>14423174221</v>
      </c>
      <c r="D91" s="777">
        <f t="shared" si="27"/>
        <v>13701302175</v>
      </c>
      <c r="E91" s="778">
        <f t="shared" si="27"/>
        <v>21806739</v>
      </c>
      <c r="F91" s="779">
        <f t="shared" si="27"/>
        <v>21774320</v>
      </c>
      <c r="G91" s="776">
        <f t="shared" si="27"/>
        <v>207657</v>
      </c>
      <c r="H91" s="777">
        <f t="shared" si="27"/>
        <v>1360065</v>
      </c>
      <c r="I91" s="778">
        <f t="shared" si="21"/>
        <v>14445188617</v>
      </c>
      <c r="J91" s="777">
        <f t="shared" si="22"/>
        <v>13724436560</v>
      </c>
    </row>
    <row r="92" spans="1:10" x14ac:dyDescent="0.3">
      <c r="A92" s="758" t="s">
        <v>698</v>
      </c>
      <c r="B92" s="764" t="s">
        <v>698</v>
      </c>
      <c r="C92" s="790"/>
      <c r="D92" s="788"/>
      <c r="E92" s="791"/>
      <c r="F92" s="789"/>
      <c r="G92" s="790"/>
      <c r="H92" s="788"/>
      <c r="I92" s="778">
        <f t="shared" si="21"/>
        <v>0</v>
      </c>
      <c r="J92" s="777">
        <f t="shared" si="22"/>
        <v>0</v>
      </c>
    </row>
    <row r="93" spans="1:10" x14ac:dyDescent="0.3">
      <c r="A93" s="757" t="s">
        <v>813</v>
      </c>
      <c r="B93" s="764" t="s">
        <v>698</v>
      </c>
      <c r="C93" s="790"/>
      <c r="D93" s="788"/>
      <c r="E93" s="791"/>
      <c r="F93" s="789"/>
      <c r="G93" s="790"/>
      <c r="H93" s="788"/>
      <c r="I93" s="778">
        <f t="shared" si="21"/>
        <v>0</v>
      </c>
      <c r="J93" s="777">
        <f t="shared" si="22"/>
        <v>0</v>
      </c>
    </row>
    <row r="94" spans="1:10" x14ac:dyDescent="0.3">
      <c r="A94" s="757" t="s">
        <v>1129</v>
      </c>
      <c r="B94" s="763" t="s">
        <v>693</v>
      </c>
      <c r="C94" s="776">
        <f t="shared" ref="C94:H94" si="28">SUM(C95:C100)</f>
        <v>10408123232</v>
      </c>
      <c r="D94" s="777">
        <f t="shared" si="28"/>
        <v>9329478688</v>
      </c>
      <c r="E94" s="778">
        <f t="shared" si="28"/>
        <v>-4088589</v>
      </c>
      <c r="F94" s="779">
        <f t="shared" si="28"/>
        <v>-6347142</v>
      </c>
      <c r="G94" s="776">
        <f>SUM(G95:G100)</f>
        <v>-2089136</v>
      </c>
      <c r="H94" s="777">
        <f t="shared" si="28"/>
        <v>-1108436</v>
      </c>
      <c r="I94" s="778">
        <f t="shared" si="21"/>
        <v>10401945507</v>
      </c>
      <c r="J94" s="777">
        <f t="shared" si="22"/>
        <v>9322023110</v>
      </c>
    </row>
    <row r="95" spans="1:10" x14ac:dyDescent="0.3">
      <c r="A95" s="757" t="s">
        <v>1130</v>
      </c>
      <c r="B95" s="763" t="s">
        <v>1131</v>
      </c>
      <c r="C95" s="776">
        <v>13244090499</v>
      </c>
      <c r="D95" s="777">
        <v>13244090499</v>
      </c>
      <c r="E95" s="778">
        <v>2911733</v>
      </c>
      <c r="F95" s="779">
        <v>2911733</v>
      </c>
      <c r="G95" s="776">
        <v>1973107</v>
      </c>
      <c r="H95" s="777">
        <v>1973107</v>
      </c>
      <c r="I95" s="778">
        <f t="shared" si="21"/>
        <v>13248975339</v>
      </c>
      <c r="J95" s="777">
        <f t="shared" si="22"/>
        <v>13248975339</v>
      </c>
    </row>
    <row r="96" spans="1:10" x14ac:dyDescent="0.3">
      <c r="A96" s="757" t="s">
        <v>1132</v>
      </c>
      <c r="B96" s="763" t="s">
        <v>1133</v>
      </c>
      <c r="C96" s="776">
        <v>-401759318</v>
      </c>
      <c r="D96" s="777">
        <v>-401759318</v>
      </c>
      <c r="E96" s="778"/>
      <c r="F96" s="779"/>
      <c r="G96" s="776"/>
      <c r="H96" s="777"/>
      <c r="I96" s="778">
        <f t="shared" si="21"/>
        <v>-401759318</v>
      </c>
      <c r="J96" s="777">
        <f t="shared" si="22"/>
        <v>-401759318</v>
      </c>
    </row>
    <row r="97" spans="1:10" x14ac:dyDescent="0.3">
      <c r="A97" s="757" t="s">
        <v>1134</v>
      </c>
      <c r="B97" s="763" t="s">
        <v>1135</v>
      </c>
      <c r="C97" s="776">
        <v>600043874</v>
      </c>
      <c r="D97" s="777">
        <v>600043874</v>
      </c>
      <c r="E97" s="778">
        <v>760729</v>
      </c>
      <c r="F97" s="779">
        <v>760729</v>
      </c>
      <c r="G97" s="776">
        <v>86075</v>
      </c>
      <c r="H97" s="777">
        <v>86075</v>
      </c>
      <c r="I97" s="778">
        <f t="shared" si="21"/>
        <v>600890678</v>
      </c>
      <c r="J97" s="777">
        <f t="shared" si="22"/>
        <v>600890678</v>
      </c>
    </row>
    <row r="98" spans="1:10" x14ac:dyDescent="0.3">
      <c r="A98" s="757" t="s">
        <v>1136</v>
      </c>
      <c r="B98" s="763" t="s">
        <v>1137</v>
      </c>
      <c r="C98" s="776">
        <v>-3131997354</v>
      </c>
      <c r="D98" s="777">
        <v>-3034251823</v>
      </c>
      <c r="E98" s="778">
        <v>-4838252</v>
      </c>
      <c r="F98" s="779">
        <v>-7761051</v>
      </c>
      <c r="G98" s="776">
        <v>-3544698</v>
      </c>
      <c r="H98" s="777">
        <v>-4148318</v>
      </c>
      <c r="I98" s="778">
        <f t="shared" si="21"/>
        <v>-3140380304</v>
      </c>
      <c r="J98" s="777">
        <f t="shared" si="22"/>
        <v>-3046161192</v>
      </c>
    </row>
    <row r="99" spans="1:10" x14ac:dyDescent="0.3">
      <c r="A99" s="757" t="s">
        <v>1138</v>
      </c>
      <c r="B99" s="763" t="s">
        <v>1139</v>
      </c>
      <c r="C99" s="780"/>
      <c r="D99" s="781"/>
      <c r="E99" s="782"/>
      <c r="F99" s="783"/>
      <c r="G99" s="780"/>
      <c r="H99" s="781"/>
      <c r="I99" s="778">
        <f t="shared" si="21"/>
        <v>0</v>
      </c>
      <c r="J99" s="777">
        <f t="shared" si="22"/>
        <v>0</v>
      </c>
    </row>
    <row r="100" spans="1:10" x14ac:dyDescent="0.3">
      <c r="A100" s="757" t="s">
        <v>1140</v>
      </c>
      <c r="B100" s="763" t="s">
        <v>1141</v>
      </c>
      <c r="C100" s="776">
        <v>97745531</v>
      </c>
      <c r="D100" s="777">
        <v>-1078644544</v>
      </c>
      <c r="E100" s="778">
        <v>-2922799</v>
      </c>
      <c r="F100" s="779">
        <v>-2258553</v>
      </c>
      <c r="G100" s="776">
        <v>-603620</v>
      </c>
      <c r="H100" s="777">
        <v>980700</v>
      </c>
      <c r="I100" s="778">
        <f t="shared" si="21"/>
        <v>94219112</v>
      </c>
      <c r="J100" s="777">
        <f t="shared" si="22"/>
        <v>-1079922397</v>
      </c>
    </row>
    <row r="101" spans="1:10" x14ac:dyDescent="0.3">
      <c r="A101" s="757" t="s">
        <v>1142</v>
      </c>
      <c r="B101" s="763" t="s">
        <v>696</v>
      </c>
      <c r="C101" s="776">
        <f t="shared" ref="C101:H101" si="29">SUM(C102:C104)</f>
        <v>149496572</v>
      </c>
      <c r="D101" s="777">
        <v>254276102</v>
      </c>
      <c r="E101" s="778">
        <f t="shared" si="29"/>
        <v>0</v>
      </c>
      <c r="F101" s="778">
        <f t="shared" si="29"/>
        <v>5000</v>
      </c>
      <c r="G101" s="776">
        <f t="shared" si="29"/>
        <v>0</v>
      </c>
      <c r="H101" s="777">
        <f t="shared" si="29"/>
        <v>0</v>
      </c>
      <c r="I101" s="778">
        <f t="shared" si="21"/>
        <v>149496572</v>
      </c>
      <c r="J101" s="777">
        <f t="shared" si="22"/>
        <v>254281102</v>
      </c>
    </row>
    <row r="102" spans="1:10" x14ac:dyDescent="0.3">
      <c r="A102" s="757" t="s">
        <v>1143</v>
      </c>
      <c r="B102" s="763" t="s">
        <v>1144</v>
      </c>
      <c r="C102" s="776"/>
      <c r="D102" s="781">
        <v>142310749</v>
      </c>
      <c r="E102" s="778"/>
      <c r="F102" s="783"/>
      <c r="G102" s="776"/>
      <c r="H102" s="781"/>
      <c r="I102" s="778">
        <f t="shared" si="21"/>
        <v>0</v>
      </c>
      <c r="J102" s="777">
        <f t="shared" si="22"/>
        <v>142310749</v>
      </c>
    </row>
    <row r="103" spans="1:10" x14ac:dyDescent="0.3">
      <c r="A103" s="757" t="s">
        <v>1145</v>
      </c>
      <c r="B103" s="763" t="s">
        <v>1146</v>
      </c>
      <c r="C103" s="776">
        <v>32551417</v>
      </c>
      <c r="D103" s="777">
        <v>35717093</v>
      </c>
      <c r="E103" s="778"/>
      <c r="F103" s="779"/>
      <c r="G103" s="776"/>
      <c r="H103" s="777"/>
      <c r="I103" s="778">
        <f t="shared" ref="I103:I117" si="30">C103+E103+G103</f>
        <v>32551417</v>
      </c>
      <c r="J103" s="777">
        <f t="shared" ref="J103:J117" si="31">D103+F103+H103</f>
        <v>35717093</v>
      </c>
    </row>
    <row r="104" spans="1:10" x14ac:dyDescent="0.3">
      <c r="A104" s="757" t="s">
        <v>1147</v>
      </c>
      <c r="B104" s="763" t="s">
        <v>1148</v>
      </c>
      <c r="C104" s="776">
        <v>116945155</v>
      </c>
      <c r="D104" s="777">
        <v>76248260</v>
      </c>
      <c r="E104" s="778"/>
      <c r="F104" s="779">
        <v>5000</v>
      </c>
      <c r="G104" s="776"/>
      <c r="H104" s="777"/>
      <c r="I104" s="778">
        <f t="shared" si="30"/>
        <v>116945155</v>
      </c>
      <c r="J104" s="777">
        <f t="shared" si="31"/>
        <v>76253260</v>
      </c>
    </row>
    <row r="105" spans="1:10" x14ac:dyDescent="0.3">
      <c r="A105" s="757" t="s">
        <v>1149</v>
      </c>
      <c r="B105" s="763" t="s">
        <v>697</v>
      </c>
      <c r="C105" s="780"/>
      <c r="D105" s="781"/>
      <c r="E105" s="782"/>
      <c r="F105" s="783"/>
      <c r="G105" s="780"/>
      <c r="H105" s="781"/>
      <c r="I105" s="778">
        <f t="shared" si="30"/>
        <v>0</v>
      </c>
      <c r="J105" s="777">
        <f t="shared" si="31"/>
        <v>0</v>
      </c>
    </row>
    <row r="106" spans="1:10" x14ac:dyDescent="0.3">
      <c r="A106" s="757" t="s">
        <v>1150</v>
      </c>
      <c r="B106" s="763" t="s">
        <v>716</v>
      </c>
      <c r="C106" s="776">
        <v>3865554417</v>
      </c>
      <c r="D106" s="777">
        <v>4117547385</v>
      </c>
      <c r="E106" s="778">
        <v>25895328</v>
      </c>
      <c r="F106" s="779">
        <v>28116462</v>
      </c>
      <c r="G106" s="776">
        <v>2296793</v>
      </c>
      <c r="H106" s="777">
        <v>2468501</v>
      </c>
      <c r="I106" s="778">
        <f t="shared" si="30"/>
        <v>3893746538</v>
      </c>
      <c r="J106" s="777">
        <f t="shared" si="31"/>
        <v>4148132348</v>
      </c>
    </row>
    <row r="107" spans="1:10" x14ac:dyDescent="0.3">
      <c r="A107" s="757" t="s">
        <v>1151</v>
      </c>
      <c r="B107" s="763" t="s">
        <v>1152</v>
      </c>
      <c r="C107" s="776">
        <f t="shared" ref="C107:H107" si="32">C94+C101+C105+C106</f>
        <v>14423174221</v>
      </c>
      <c r="D107" s="777">
        <f t="shared" si="32"/>
        <v>13701302175</v>
      </c>
      <c r="E107" s="778">
        <f t="shared" si="32"/>
        <v>21806739</v>
      </c>
      <c r="F107" s="779">
        <f t="shared" si="32"/>
        <v>21774320</v>
      </c>
      <c r="G107" s="776">
        <f t="shared" si="32"/>
        <v>207657</v>
      </c>
      <c r="H107" s="777">
        <f t="shared" si="32"/>
        <v>1360065</v>
      </c>
      <c r="I107" s="778">
        <f t="shared" si="30"/>
        <v>14445188617</v>
      </c>
      <c r="J107" s="777">
        <f t="shared" si="31"/>
        <v>13724436560</v>
      </c>
    </row>
    <row r="108" spans="1:10" x14ac:dyDescent="0.3">
      <c r="A108" s="759" t="s">
        <v>698</v>
      </c>
      <c r="B108" s="766" t="s">
        <v>698</v>
      </c>
      <c r="C108" s="792"/>
      <c r="D108" s="793"/>
      <c r="E108" s="794"/>
      <c r="F108" s="795"/>
      <c r="G108" s="792"/>
      <c r="H108" s="793"/>
      <c r="I108" s="796">
        <f t="shared" si="30"/>
        <v>0</v>
      </c>
      <c r="J108" s="797">
        <f t="shared" si="31"/>
        <v>0</v>
      </c>
    </row>
    <row r="109" spans="1:10" s="753" customFormat="1" ht="14.5" x14ac:dyDescent="0.35">
      <c r="A109" s="755" t="s">
        <v>1153</v>
      </c>
      <c r="B109" s="767" t="s">
        <v>718</v>
      </c>
      <c r="C109" s="798"/>
      <c r="D109" s="798"/>
      <c r="E109" s="799"/>
      <c r="F109" s="800"/>
      <c r="G109" s="798"/>
      <c r="H109" s="798"/>
      <c r="I109" s="801">
        <f t="shared" si="30"/>
        <v>0</v>
      </c>
      <c r="J109" s="802">
        <f t="shared" si="31"/>
        <v>0</v>
      </c>
    </row>
    <row r="110" spans="1:10" x14ac:dyDescent="0.3">
      <c r="A110" s="760" t="s">
        <v>1154</v>
      </c>
      <c r="B110" s="768" t="s">
        <v>1155</v>
      </c>
      <c r="C110" s="803">
        <v>444371291</v>
      </c>
      <c r="D110" s="804">
        <v>509533025</v>
      </c>
      <c r="E110" s="805">
        <v>9804446</v>
      </c>
      <c r="F110" s="806">
        <v>11540778</v>
      </c>
      <c r="G110" s="803">
        <v>3003049</v>
      </c>
      <c r="H110" s="804">
        <v>4772983</v>
      </c>
      <c r="I110" s="807">
        <f t="shared" si="30"/>
        <v>457178786</v>
      </c>
      <c r="J110" s="808">
        <f t="shared" si="31"/>
        <v>525846786</v>
      </c>
    </row>
    <row r="111" spans="1:10" x14ac:dyDescent="0.3">
      <c r="A111" s="757" t="s">
        <v>1156</v>
      </c>
      <c r="B111" s="763" t="s">
        <v>1157</v>
      </c>
      <c r="C111" s="780">
        <v>45384635</v>
      </c>
      <c r="D111" s="781">
        <v>55340167</v>
      </c>
      <c r="E111" s="782">
        <v>7582600</v>
      </c>
      <c r="F111" s="783">
        <v>9023120</v>
      </c>
      <c r="G111" s="780">
        <v>1256262</v>
      </c>
      <c r="H111" s="781">
        <v>2102951</v>
      </c>
      <c r="I111" s="778">
        <f t="shared" si="30"/>
        <v>54223497</v>
      </c>
      <c r="J111" s="777">
        <f t="shared" si="31"/>
        <v>66466238</v>
      </c>
    </row>
    <row r="112" spans="1:10" x14ac:dyDescent="0.3">
      <c r="A112" s="757" t="s">
        <v>1158</v>
      </c>
      <c r="B112" s="763" t="s">
        <v>1159</v>
      </c>
      <c r="C112" s="780"/>
      <c r="D112" s="781"/>
      <c r="E112" s="782"/>
      <c r="F112" s="783"/>
      <c r="G112" s="780"/>
      <c r="H112" s="781"/>
      <c r="I112" s="778">
        <f t="shared" si="30"/>
        <v>0</v>
      </c>
      <c r="J112" s="777">
        <f t="shared" si="31"/>
        <v>0</v>
      </c>
    </row>
    <row r="113" spans="1:10" ht="39" x14ac:dyDescent="0.3">
      <c r="A113" s="757" t="s">
        <v>1160</v>
      </c>
      <c r="B113" s="763" t="s">
        <v>1161</v>
      </c>
      <c r="C113" s="776">
        <v>413713597</v>
      </c>
      <c r="D113" s="777">
        <v>413713597</v>
      </c>
      <c r="E113" s="778"/>
      <c r="F113" s="779"/>
      <c r="G113" s="776"/>
      <c r="H113" s="777"/>
      <c r="I113" s="778">
        <f t="shared" si="30"/>
        <v>413713597</v>
      </c>
      <c r="J113" s="777">
        <f t="shared" si="31"/>
        <v>413713597</v>
      </c>
    </row>
    <row r="114" spans="1:10" ht="39" x14ac:dyDescent="0.3">
      <c r="A114" s="757" t="s">
        <v>1162</v>
      </c>
      <c r="B114" s="763" t="s">
        <v>1163</v>
      </c>
      <c r="C114" s="780">
        <v>137658399</v>
      </c>
      <c r="D114" s="781">
        <v>137658399</v>
      </c>
      <c r="E114" s="782"/>
      <c r="F114" s="783"/>
      <c r="G114" s="780"/>
      <c r="H114" s="781"/>
      <c r="I114" s="778">
        <f t="shared" si="30"/>
        <v>137658399</v>
      </c>
      <c r="J114" s="777">
        <f t="shared" si="31"/>
        <v>137658399</v>
      </c>
    </row>
    <row r="115" spans="1:10" x14ac:dyDescent="0.3">
      <c r="A115" s="757" t="s">
        <v>1164</v>
      </c>
      <c r="B115" s="763" t="s">
        <v>1165</v>
      </c>
      <c r="C115" s="780"/>
      <c r="D115" s="781"/>
      <c r="E115" s="782"/>
      <c r="F115" s="783"/>
      <c r="G115" s="780"/>
      <c r="H115" s="781"/>
      <c r="I115" s="778">
        <f t="shared" si="30"/>
        <v>0</v>
      </c>
      <c r="J115" s="777">
        <f t="shared" si="31"/>
        <v>0</v>
      </c>
    </row>
    <row r="116" spans="1:10" x14ac:dyDescent="0.3">
      <c r="A116" s="757" t="s">
        <v>1166</v>
      </c>
      <c r="B116" s="763" t="s">
        <v>1167</v>
      </c>
      <c r="C116" s="780"/>
      <c r="D116" s="781"/>
      <c r="E116" s="782"/>
      <c r="F116" s="783"/>
      <c r="G116" s="780"/>
      <c r="H116" s="781"/>
      <c r="I116" s="778">
        <f t="shared" si="30"/>
        <v>0</v>
      </c>
      <c r="J116" s="777">
        <f t="shared" si="31"/>
        <v>0</v>
      </c>
    </row>
    <row r="117" spans="1:10" x14ac:dyDescent="0.3">
      <c r="A117" s="761" t="s">
        <v>1168</v>
      </c>
      <c r="B117" s="769" t="s">
        <v>1169</v>
      </c>
      <c r="C117" s="809"/>
      <c r="D117" s="810"/>
      <c r="E117" s="811"/>
      <c r="F117" s="812"/>
      <c r="G117" s="809"/>
      <c r="H117" s="810"/>
      <c r="I117" s="813">
        <f t="shared" si="30"/>
        <v>0</v>
      </c>
      <c r="J117" s="814">
        <f t="shared" si="31"/>
        <v>0</v>
      </c>
    </row>
  </sheetData>
  <mergeCells count="5">
    <mergeCell ref="C3:D3"/>
    <mergeCell ref="E3:F3"/>
    <mergeCell ref="G3:H3"/>
    <mergeCell ref="I3:J3"/>
    <mergeCell ref="A1:J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headerFooter>
    <oddHeader>&amp;R&amp;"Times New Roman CE,Félkövér dőlt"21. melléklet a 18/2020. (VI.26.) önkormányzati rendelethez</oddHeader>
  </headerFooter>
  <rowBreaks count="1" manualBreakCount="1">
    <brk id="5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N45"/>
  <sheetViews>
    <sheetView view="pageLayout" topLeftCell="B16" zoomScale="96" zoomScaleNormal="92" zoomScalePageLayoutView="96" workbookViewId="0">
      <selection activeCell="E8" sqref="E8"/>
    </sheetView>
  </sheetViews>
  <sheetFormatPr defaultRowHeight="15.5" x14ac:dyDescent="0.35"/>
  <cols>
    <col min="1" max="1" width="4.796875" style="373" customWidth="1"/>
    <col min="2" max="2" width="49" style="373" customWidth="1"/>
    <col min="3" max="3" width="18" style="373" bestFit="1" customWidth="1"/>
    <col min="4" max="4" width="17.796875" style="373" bestFit="1" customWidth="1"/>
    <col min="5" max="5" width="19.296875" style="373" bestFit="1" customWidth="1"/>
    <col min="6" max="6" width="15.796875" style="373" bestFit="1" customWidth="1"/>
    <col min="7" max="7" width="16.19921875" style="373" customWidth="1"/>
    <col min="8" max="8" width="16.69921875" style="373" bestFit="1" customWidth="1"/>
    <col min="9" max="9" width="15" style="373" bestFit="1" customWidth="1"/>
    <col min="10" max="10" width="14" style="373" customWidth="1"/>
    <col min="11" max="11" width="14.296875" style="373" customWidth="1"/>
    <col min="12" max="12" width="18" style="373" customWidth="1"/>
    <col min="13" max="13" width="14.796875" style="373" customWidth="1"/>
    <col min="14" max="14" width="20" style="373" bestFit="1" customWidth="1"/>
  </cols>
  <sheetData>
    <row r="1" spans="1:14" x14ac:dyDescent="0.35">
      <c r="D1" s="374"/>
      <c r="E1" s="375"/>
    </row>
    <row r="2" spans="1:14" ht="39" customHeight="1" x14ac:dyDescent="0.3">
      <c r="A2" s="1900" t="s">
        <v>1274</v>
      </c>
      <c r="B2" s="1900"/>
      <c r="C2" s="1900"/>
      <c r="D2" s="1900"/>
      <c r="E2" s="1900"/>
      <c r="F2" s="1900"/>
      <c r="G2" s="1900"/>
      <c r="H2" s="1900"/>
      <c r="I2" s="1900"/>
      <c r="J2" s="1900"/>
      <c r="K2" s="1900"/>
      <c r="L2" s="1900"/>
      <c r="M2" s="1900"/>
      <c r="N2" s="1900"/>
    </row>
    <row r="3" spans="1:14" ht="20.5" customHeight="1" x14ac:dyDescent="0.35">
      <c r="A3" s="376"/>
      <c r="B3" s="376"/>
      <c r="C3" s="376"/>
      <c r="D3" s="376"/>
      <c r="E3" s="376"/>
      <c r="L3" s="1907" t="s">
        <v>812</v>
      </c>
      <c r="M3" s="1907"/>
      <c r="N3" s="1907"/>
    </row>
    <row r="4" spans="1:14" ht="13.15" customHeight="1" x14ac:dyDescent="0.3">
      <c r="A4" s="816" t="s">
        <v>394</v>
      </c>
      <c r="B4" s="816" t="s">
        <v>266</v>
      </c>
      <c r="C4" s="1901" t="s">
        <v>374</v>
      </c>
      <c r="D4" s="1902"/>
      <c r="E4" s="1903"/>
      <c r="F4" s="1904" t="s">
        <v>848</v>
      </c>
      <c r="G4" s="1905"/>
      <c r="H4" s="1906"/>
      <c r="I4" s="1904" t="s">
        <v>807</v>
      </c>
      <c r="J4" s="1905"/>
      <c r="K4" s="1906"/>
      <c r="L4" s="1904" t="s">
        <v>811</v>
      </c>
      <c r="M4" s="1905"/>
      <c r="N4" s="1906"/>
    </row>
    <row r="5" spans="1:14" ht="13.15" customHeight="1" x14ac:dyDescent="0.3">
      <c r="A5" s="817"/>
      <c r="B5" s="817"/>
      <c r="C5" s="377" t="s">
        <v>814</v>
      </c>
      <c r="D5" s="378" t="s">
        <v>815</v>
      </c>
      <c r="E5" s="379" t="s">
        <v>816</v>
      </c>
      <c r="F5" s="377" t="s">
        <v>814</v>
      </c>
      <c r="G5" s="378" t="s">
        <v>815</v>
      </c>
      <c r="H5" s="379" t="s">
        <v>816</v>
      </c>
      <c r="I5" s="377" t="s">
        <v>814</v>
      </c>
      <c r="J5" s="378" t="s">
        <v>815</v>
      </c>
      <c r="K5" s="379" t="s">
        <v>816</v>
      </c>
      <c r="L5" s="377" t="s">
        <v>814</v>
      </c>
      <c r="M5" s="378" t="s">
        <v>815</v>
      </c>
      <c r="N5" s="379" t="s">
        <v>816</v>
      </c>
    </row>
    <row r="6" spans="1:14" ht="13" x14ac:dyDescent="0.3">
      <c r="A6" s="380">
        <v>1</v>
      </c>
      <c r="B6" s="381">
        <v>2</v>
      </c>
      <c r="C6" s="382">
        <v>3</v>
      </c>
      <c r="D6" s="383">
        <v>4</v>
      </c>
      <c r="E6" s="384">
        <v>5</v>
      </c>
      <c r="F6" s="382">
        <v>6</v>
      </c>
      <c r="G6" s="383">
        <v>7</v>
      </c>
      <c r="H6" s="384">
        <v>8</v>
      </c>
      <c r="I6" s="382">
        <v>9</v>
      </c>
      <c r="J6" s="383">
        <v>10</v>
      </c>
      <c r="K6" s="384">
        <v>11</v>
      </c>
      <c r="L6" s="382">
        <v>12</v>
      </c>
      <c r="M6" s="383">
        <v>13</v>
      </c>
      <c r="N6" s="384">
        <v>14</v>
      </c>
    </row>
    <row r="7" spans="1:14" ht="13.15" customHeight="1" x14ac:dyDescent="0.3">
      <c r="A7" s="385" t="s">
        <v>9</v>
      </c>
      <c r="B7" s="730" t="s">
        <v>849</v>
      </c>
      <c r="C7" s="726">
        <v>1315314431</v>
      </c>
      <c r="D7" s="726"/>
      <c r="E7" s="727">
        <v>563688447</v>
      </c>
      <c r="F7" s="732"/>
      <c r="G7" s="733"/>
      <c r="H7" s="734"/>
      <c r="I7" s="732"/>
      <c r="J7" s="733"/>
      <c r="K7" s="734"/>
      <c r="L7" s="732">
        <f>SUM(C7+F7+I7)</f>
        <v>1315314431</v>
      </c>
      <c r="M7" s="733">
        <f t="shared" ref="M7:N22" si="0">SUM(D7+G7+J7)</f>
        <v>0</v>
      </c>
      <c r="N7" s="733">
        <f t="shared" si="0"/>
        <v>563688447</v>
      </c>
    </row>
    <row r="8" spans="1:14" ht="26" x14ac:dyDescent="0.3">
      <c r="A8" s="386" t="s">
        <v>12</v>
      </c>
      <c r="B8" s="731" t="s">
        <v>850</v>
      </c>
      <c r="C8" s="728">
        <v>104751580</v>
      </c>
      <c r="D8" s="728"/>
      <c r="E8" s="729">
        <v>134596473</v>
      </c>
      <c r="F8" s="735">
        <v>1847813</v>
      </c>
      <c r="G8" s="736"/>
      <c r="H8" s="737">
        <v>2013542</v>
      </c>
      <c r="I8" s="735">
        <v>919295</v>
      </c>
      <c r="J8" s="736"/>
      <c r="K8" s="737">
        <v>942765</v>
      </c>
      <c r="L8" s="735">
        <f t="shared" ref="L8:N41" si="1">SUM(C8+F8+I8)</f>
        <v>107518688</v>
      </c>
      <c r="M8" s="736">
        <f t="shared" si="0"/>
        <v>0</v>
      </c>
      <c r="N8" s="736">
        <f t="shared" si="0"/>
        <v>137552780</v>
      </c>
    </row>
    <row r="9" spans="1:14" ht="26" x14ac:dyDescent="0.3">
      <c r="A9" s="1616" t="s">
        <v>15</v>
      </c>
      <c r="B9" s="1617" t="s">
        <v>851</v>
      </c>
      <c r="C9" s="1618">
        <v>20583147</v>
      </c>
      <c r="D9" s="1618"/>
      <c r="E9" s="1619">
        <v>5853132</v>
      </c>
      <c r="F9" s="1620"/>
      <c r="G9" s="1621"/>
      <c r="H9" s="1622"/>
      <c r="I9" s="1620"/>
      <c r="J9" s="1621"/>
      <c r="K9" s="1622"/>
      <c r="L9" s="1620">
        <f t="shared" si="1"/>
        <v>20583147</v>
      </c>
      <c r="M9" s="1621">
        <f t="shared" si="0"/>
        <v>0</v>
      </c>
      <c r="N9" s="1621">
        <f t="shared" si="0"/>
        <v>5853132</v>
      </c>
    </row>
    <row r="10" spans="1:14" ht="26" x14ac:dyDescent="0.3">
      <c r="A10" s="387" t="s">
        <v>18</v>
      </c>
      <c r="B10" s="1630" t="s">
        <v>852</v>
      </c>
      <c r="C10" s="1631">
        <f>SUM(C7:C9)</f>
        <v>1440649158</v>
      </c>
      <c r="D10" s="1631"/>
      <c r="E10" s="1632">
        <f t="shared" ref="E10:N10" si="2">SUM(E7:E9)</f>
        <v>704138052</v>
      </c>
      <c r="F10" s="1633">
        <f>SUM(F7:F9)</f>
        <v>1847813</v>
      </c>
      <c r="G10" s="1631"/>
      <c r="H10" s="1632">
        <f t="shared" si="2"/>
        <v>2013542</v>
      </c>
      <c r="I10" s="1633">
        <f>SUM(I7:I9)</f>
        <v>919295</v>
      </c>
      <c r="J10" s="1631"/>
      <c r="K10" s="1632">
        <f t="shared" si="2"/>
        <v>942765</v>
      </c>
      <c r="L10" s="1633">
        <f t="shared" si="2"/>
        <v>1443416266</v>
      </c>
      <c r="M10" s="1631">
        <f t="shared" si="2"/>
        <v>0</v>
      </c>
      <c r="N10" s="1631">
        <f t="shared" si="2"/>
        <v>707094359</v>
      </c>
    </row>
    <row r="11" spans="1:14" ht="13" x14ac:dyDescent="0.3">
      <c r="A11" s="1623" t="s">
        <v>21</v>
      </c>
      <c r="B11" s="1624" t="s">
        <v>853</v>
      </c>
      <c r="C11" s="1625">
        <v>2970000</v>
      </c>
      <c r="D11" s="1625"/>
      <c r="E11" s="1626">
        <v>-4864700</v>
      </c>
      <c r="F11" s="1627"/>
      <c r="G11" s="1628"/>
      <c r="H11" s="1629"/>
      <c r="I11" s="1627"/>
      <c r="J11" s="1628"/>
      <c r="K11" s="1629"/>
      <c r="L11" s="1627">
        <f t="shared" si="1"/>
        <v>2970000</v>
      </c>
      <c r="M11" s="1628">
        <f t="shared" si="0"/>
        <v>0</v>
      </c>
      <c r="N11" s="1628">
        <f t="shared" si="0"/>
        <v>-4864700</v>
      </c>
    </row>
    <row r="12" spans="1:14" ht="13.15" customHeight="1" x14ac:dyDescent="0.3">
      <c r="A12" s="1616" t="s">
        <v>24</v>
      </c>
      <c r="B12" s="1617" t="s">
        <v>854</v>
      </c>
      <c r="C12" s="1618"/>
      <c r="D12" s="1618"/>
      <c r="E12" s="1619"/>
      <c r="F12" s="1620"/>
      <c r="G12" s="1621"/>
      <c r="H12" s="1622"/>
      <c r="I12" s="1620"/>
      <c r="J12" s="1621"/>
      <c r="K12" s="1622"/>
      <c r="L12" s="1620">
        <f t="shared" si="1"/>
        <v>0</v>
      </c>
      <c r="M12" s="1621">
        <f t="shared" si="0"/>
        <v>0</v>
      </c>
      <c r="N12" s="1621">
        <f t="shared" si="0"/>
        <v>0</v>
      </c>
    </row>
    <row r="13" spans="1:14" ht="13" x14ac:dyDescent="0.3">
      <c r="A13" s="387" t="s">
        <v>27</v>
      </c>
      <c r="B13" s="1630" t="s">
        <v>884</v>
      </c>
      <c r="C13" s="1631">
        <f>SUM(C11:C12)</f>
        <v>2970000</v>
      </c>
      <c r="D13" s="1631"/>
      <c r="E13" s="1632">
        <f t="shared" ref="E13:N13" si="3">SUM(E11:E12)</f>
        <v>-4864700</v>
      </c>
      <c r="F13" s="1633">
        <f>SUM(F11:F12)</f>
        <v>0</v>
      </c>
      <c r="G13" s="1631"/>
      <c r="H13" s="1632">
        <f t="shared" si="3"/>
        <v>0</v>
      </c>
      <c r="I13" s="1633">
        <f>SUM(I11:I12)</f>
        <v>0</v>
      </c>
      <c r="J13" s="1631"/>
      <c r="K13" s="1632">
        <f t="shared" si="3"/>
        <v>0</v>
      </c>
      <c r="L13" s="1633">
        <f t="shared" si="3"/>
        <v>2970000</v>
      </c>
      <c r="M13" s="1631">
        <f t="shared" si="3"/>
        <v>0</v>
      </c>
      <c r="N13" s="1631">
        <f t="shared" si="3"/>
        <v>-4864700</v>
      </c>
    </row>
    <row r="14" spans="1:14" ht="26" x14ac:dyDescent="0.3">
      <c r="A14" s="1623" t="s">
        <v>30</v>
      </c>
      <c r="B14" s="1624" t="s">
        <v>855</v>
      </c>
      <c r="C14" s="1625">
        <v>962617702</v>
      </c>
      <c r="D14" s="1625"/>
      <c r="E14" s="1626">
        <v>1039063108</v>
      </c>
      <c r="F14" s="1627">
        <v>303428833</v>
      </c>
      <c r="G14" s="1628"/>
      <c r="H14" s="1629">
        <v>365570854</v>
      </c>
      <c r="I14" s="1627">
        <v>30609109</v>
      </c>
      <c r="J14" s="1628"/>
      <c r="K14" s="1629">
        <v>36963841</v>
      </c>
      <c r="L14" s="1627">
        <f t="shared" si="1"/>
        <v>1296655644</v>
      </c>
      <c r="M14" s="1628">
        <f t="shared" si="0"/>
        <v>0</v>
      </c>
      <c r="N14" s="1628">
        <f t="shared" si="0"/>
        <v>1441597803</v>
      </c>
    </row>
    <row r="15" spans="1:14" ht="26" x14ac:dyDescent="0.3">
      <c r="A15" s="386" t="s">
        <v>33</v>
      </c>
      <c r="B15" s="731" t="s">
        <v>856</v>
      </c>
      <c r="C15" s="728">
        <v>249912652</v>
      </c>
      <c r="D15" s="728"/>
      <c r="E15" s="729">
        <v>239463892</v>
      </c>
      <c r="F15" s="735">
        <v>17955611</v>
      </c>
      <c r="G15" s="736"/>
      <c r="H15" s="737">
        <v>11243274</v>
      </c>
      <c r="I15" s="735">
        <v>3107930</v>
      </c>
      <c r="J15" s="736"/>
      <c r="K15" s="737">
        <v>1783307</v>
      </c>
      <c r="L15" s="735">
        <f t="shared" si="1"/>
        <v>270976193</v>
      </c>
      <c r="M15" s="736">
        <f t="shared" si="0"/>
        <v>0</v>
      </c>
      <c r="N15" s="736">
        <f t="shared" si="0"/>
        <v>252490473</v>
      </c>
    </row>
    <row r="16" spans="1:14" ht="26" x14ac:dyDescent="0.3">
      <c r="A16" s="386" t="s">
        <v>36</v>
      </c>
      <c r="B16" s="731" t="s">
        <v>857</v>
      </c>
      <c r="C16" s="728">
        <v>15575022</v>
      </c>
      <c r="D16" s="728"/>
      <c r="E16" s="729">
        <v>7308331</v>
      </c>
      <c r="F16" s="735"/>
      <c r="G16" s="736"/>
      <c r="H16" s="737"/>
      <c r="I16" s="735"/>
      <c r="J16" s="736"/>
      <c r="K16" s="737"/>
      <c r="L16" s="735">
        <f t="shared" si="1"/>
        <v>15575022</v>
      </c>
      <c r="M16" s="736">
        <f t="shared" si="0"/>
        <v>0</v>
      </c>
      <c r="N16" s="736">
        <f t="shared" si="0"/>
        <v>7308331</v>
      </c>
    </row>
    <row r="17" spans="1:14" ht="13" x14ac:dyDescent="0.3">
      <c r="A17" s="1616" t="s">
        <v>38</v>
      </c>
      <c r="B17" s="1617" t="s">
        <v>858</v>
      </c>
      <c r="C17" s="1618">
        <v>61215991</v>
      </c>
      <c r="D17" s="1618"/>
      <c r="E17" s="1619">
        <v>184815240</v>
      </c>
      <c r="F17" s="1620">
        <v>137870</v>
      </c>
      <c r="G17" s="1621"/>
      <c r="H17" s="1622">
        <v>46443</v>
      </c>
      <c r="I17" s="1620">
        <v>32123</v>
      </c>
      <c r="J17" s="1621"/>
      <c r="K17" s="1622">
        <v>2614</v>
      </c>
      <c r="L17" s="1620">
        <f t="shared" si="1"/>
        <v>61385984</v>
      </c>
      <c r="M17" s="1621">
        <f t="shared" si="0"/>
        <v>0</v>
      </c>
      <c r="N17" s="1621">
        <f t="shared" si="0"/>
        <v>184864297</v>
      </c>
    </row>
    <row r="18" spans="1:14" ht="13" x14ac:dyDescent="0.3">
      <c r="A18" s="387" t="s">
        <v>40</v>
      </c>
      <c r="B18" s="1630" t="s">
        <v>859</v>
      </c>
      <c r="C18" s="1631">
        <f>SUM(C14:C17)</f>
        <v>1289321367</v>
      </c>
      <c r="D18" s="1631"/>
      <c r="E18" s="1632">
        <f t="shared" ref="E18:N18" si="4">SUM(E14:E17)</f>
        <v>1470650571</v>
      </c>
      <c r="F18" s="1633">
        <f>SUM(F14:F17)</f>
        <v>321522314</v>
      </c>
      <c r="G18" s="1631"/>
      <c r="H18" s="1632">
        <f t="shared" si="4"/>
        <v>376860571</v>
      </c>
      <c r="I18" s="1633">
        <f>SUM(I14:I17)</f>
        <v>33749162</v>
      </c>
      <c r="J18" s="1631"/>
      <c r="K18" s="1632">
        <f t="shared" si="4"/>
        <v>38749762</v>
      </c>
      <c r="L18" s="1633">
        <f t="shared" si="4"/>
        <v>1644592843</v>
      </c>
      <c r="M18" s="1631">
        <f t="shared" si="4"/>
        <v>0</v>
      </c>
      <c r="N18" s="1631">
        <f t="shared" si="4"/>
        <v>1886260904</v>
      </c>
    </row>
    <row r="19" spans="1:14" ht="13" x14ac:dyDescent="0.3">
      <c r="A19" s="1623" t="s">
        <v>42</v>
      </c>
      <c r="B19" s="1624" t="s">
        <v>860</v>
      </c>
      <c r="C19" s="1625">
        <v>44125242</v>
      </c>
      <c r="D19" s="1625"/>
      <c r="E19" s="1626">
        <v>41865068</v>
      </c>
      <c r="F19" s="1627">
        <v>5862521</v>
      </c>
      <c r="G19" s="1628"/>
      <c r="H19" s="1629">
        <v>9379226</v>
      </c>
      <c r="I19" s="1627">
        <v>5061096</v>
      </c>
      <c r="J19" s="1628"/>
      <c r="K19" s="1629">
        <v>5550661</v>
      </c>
      <c r="L19" s="1627">
        <f t="shared" si="1"/>
        <v>55048859</v>
      </c>
      <c r="M19" s="1628">
        <f t="shared" si="0"/>
        <v>0</v>
      </c>
      <c r="N19" s="1628">
        <f t="shared" si="0"/>
        <v>56794955</v>
      </c>
    </row>
    <row r="20" spans="1:14" ht="13" x14ac:dyDescent="0.3">
      <c r="A20" s="386" t="s">
        <v>44</v>
      </c>
      <c r="B20" s="731" t="s">
        <v>861</v>
      </c>
      <c r="C20" s="728">
        <v>378266409</v>
      </c>
      <c r="D20" s="728"/>
      <c r="E20" s="729">
        <v>471599969</v>
      </c>
      <c r="F20" s="735">
        <v>31969312</v>
      </c>
      <c r="G20" s="736"/>
      <c r="H20" s="737">
        <v>37880729</v>
      </c>
      <c r="I20" s="735">
        <v>1311234</v>
      </c>
      <c r="J20" s="736"/>
      <c r="K20" s="737">
        <v>2115552</v>
      </c>
      <c r="L20" s="735">
        <f t="shared" si="1"/>
        <v>411546955</v>
      </c>
      <c r="M20" s="736">
        <f t="shared" si="0"/>
        <v>0</v>
      </c>
      <c r="N20" s="736">
        <f t="shared" si="0"/>
        <v>511596250</v>
      </c>
    </row>
    <row r="21" spans="1:14" ht="13" x14ac:dyDescent="0.3">
      <c r="A21" s="386" t="s">
        <v>46</v>
      </c>
      <c r="B21" s="731" t="s">
        <v>862</v>
      </c>
      <c r="C21" s="728"/>
      <c r="D21" s="728"/>
      <c r="E21" s="729"/>
      <c r="F21" s="735"/>
      <c r="G21" s="736"/>
      <c r="H21" s="737"/>
      <c r="I21" s="735"/>
      <c r="J21" s="736"/>
      <c r="K21" s="737"/>
      <c r="L21" s="735">
        <f t="shared" si="1"/>
        <v>0</v>
      </c>
      <c r="M21" s="736">
        <f t="shared" si="0"/>
        <v>0</v>
      </c>
      <c r="N21" s="736">
        <f t="shared" si="0"/>
        <v>0</v>
      </c>
    </row>
    <row r="22" spans="1:14" ht="13.15" customHeight="1" x14ac:dyDescent="0.3">
      <c r="A22" s="1616" t="s">
        <v>48</v>
      </c>
      <c r="B22" s="1617" t="s">
        <v>863</v>
      </c>
      <c r="C22" s="1618">
        <v>333023</v>
      </c>
      <c r="D22" s="1618"/>
      <c r="E22" s="1619">
        <v>29342</v>
      </c>
      <c r="F22" s="1620">
        <v>97153</v>
      </c>
      <c r="G22" s="1621"/>
      <c r="H22" s="1622">
        <v>71758</v>
      </c>
      <c r="I22" s="1620"/>
      <c r="J22" s="1621"/>
      <c r="K22" s="1622"/>
      <c r="L22" s="1620">
        <f t="shared" si="1"/>
        <v>430176</v>
      </c>
      <c r="M22" s="1621">
        <f t="shared" si="0"/>
        <v>0</v>
      </c>
      <c r="N22" s="1621">
        <f t="shared" si="0"/>
        <v>101100</v>
      </c>
    </row>
    <row r="23" spans="1:14" ht="13" x14ac:dyDescent="0.3">
      <c r="A23" s="387" t="s">
        <v>50</v>
      </c>
      <c r="B23" s="1630" t="s">
        <v>864</v>
      </c>
      <c r="C23" s="1631">
        <f>SUM(C19:C22)</f>
        <v>422724674</v>
      </c>
      <c r="D23" s="1631"/>
      <c r="E23" s="1632">
        <f t="shared" ref="E23:N23" si="5">SUM(E19:E22)</f>
        <v>513494379</v>
      </c>
      <c r="F23" s="1633">
        <f>SUM(F19:F22)</f>
        <v>37928986</v>
      </c>
      <c r="G23" s="1631"/>
      <c r="H23" s="1632">
        <f t="shared" si="5"/>
        <v>47331713</v>
      </c>
      <c r="I23" s="1633">
        <f>SUM(I19:I22)</f>
        <v>6372330</v>
      </c>
      <c r="J23" s="1631"/>
      <c r="K23" s="1632">
        <f t="shared" si="5"/>
        <v>7666213</v>
      </c>
      <c r="L23" s="1633">
        <f t="shared" si="5"/>
        <v>467025990</v>
      </c>
      <c r="M23" s="1631">
        <f t="shared" si="5"/>
        <v>0</v>
      </c>
      <c r="N23" s="1631">
        <f t="shared" si="5"/>
        <v>568492305</v>
      </c>
    </row>
    <row r="24" spans="1:14" ht="13" x14ac:dyDescent="0.3">
      <c r="A24" s="1623" t="s">
        <v>53</v>
      </c>
      <c r="B24" s="1624" t="s">
        <v>865</v>
      </c>
      <c r="C24" s="1625">
        <v>175225222</v>
      </c>
      <c r="D24" s="1625"/>
      <c r="E24" s="1626">
        <v>165237917</v>
      </c>
      <c r="F24" s="1627">
        <v>189729553</v>
      </c>
      <c r="G24" s="1628"/>
      <c r="H24" s="1629">
        <v>216544367</v>
      </c>
      <c r="I24" s="1627">
        <v>22954530</v>
      </c>
      <c r="J24" s="1628"/>
      <c r="K24" s="1629">
        <v>24847224</v>
      </c>
      <c r="L24" s="1627">
        <f t="shared" si="1"/>
        <v>387909305</v>
      </c>
      <c r="M24" s="1628">
        <f t="shared" si="1"/>
        <v>0</v>
      </c>
      <c r="N24" s="1628">
        <f t="shared" si="1"/>
        <v>406629508</v>
      </c>
    </row>
    <row r="25" spans="1:14" ht="13" x14ac:dyDescent="0.3">
      <c r="A25" s="386" t="s">
        <v>56</v>
      </c>
      <c r="B25" s="731" t="s">
        <v>866</v>
      </c>
      <c r="C25" s="728">
        <v>57859374</v>
      </c>
      <c r="D25" s="728"/>
      <c r="E25" s="729">
        <v>83480916</v>
      </c>
      <c r="F25" s="735">
        <v>33140443</v>
      </c>
      <c r="G25" s="736"/>
      <c r="H25" s="737">
        <v>41768805</v>
      </c>
      <c r="I25" s="735">
        <v>825293</v>
      </c>
      <c r="J25" s="736"/>
      <c r="K25" s="737">
        <v>-565554</v>
      </c>
      <c r="L25" s="735">
        <f t="shared" si="1"/>
        <v>91825110</v>
      </c>
      <c r="M25" s="736">
        <f t="shared" si="1"/>
        <v>0</v>
      </c>
      <c r="N25" s="736">
        <f t="shared" si="1"/>
        <v>124684167</v>
      </c>
    </row>
    <row r="26" spans="1:14" ht="13" x14ac:dyDescent="0.3">
      <c r="A26" s="1616" t="s">
        <v>59</v>
      </c>
      <c r="B26" s="1617" t="s">
        <v>867</v>
      </c>
      <c r="C26" s="1618">
        <v>34746767</v>
      </c>
      <c r="D26" s="1618"/>
      <c r="E26" s="1619">
        <v>34771866</v>
      </c>
      <c r="F26" s="1620">
        <v>44939209</v>
      </c>
      <c r="G26" s="1621"/>
      <c r="H26" s="1622">
        <v>49459420</v>
      </c>
      <c r="I26" s="1620">
        <v>3207666</v>
      </c>
      <c r="J26" s="1621"/>
      <c r="K26" s="1622">
        <v>4525320</v>
      </c>
      <c r="L26" s="1620">
        <f t="shared" si="1"/>
        <v>82893642</v>
      </c>
      <c r="M26" s="1621">
        <f t="shared" si="1"/>
        <v>0</v>
      </c>
      <c r="N26" s="1621">
        <f t="shared" si="1"/>
        <v>88756606</v>
      </c>
    </row>
    <row r="27" spans="1:14" s="338" customFormat="1" ht="13" x14ac:dyDescent="0.3">
      <c r="A27" s="387" t="s">
        <v>61</v>
      </c>
      <c r="B27" s="1630" t="s">
        <v>868</v>
      </c>
      <c r="C27" s="1631">
        <f>SUM(C24:C26)</f>
        <v>267831363</v>
      </c>
      <c r="D27" s="1631"/>
      <c r="E27" s="1632">
        <f t="shared" ref="E27:N27" si="6">SUM(E24:E26)</f>
        <v>283490699</v>
      </c>
      <c r="F27" s="1633">
        <f>SUM(F24:F26)</f>
        <v>267809205</v>
      </c>
      <c r="G27" s="1631"/>
      <c r="H27" s="1632">
        <f t="shared" si="6"/>
        <v>307772592</v>
      </c>
      <c r="I27" s="1633">
        <f>SUM(I24:I26)</f>
        <v>26987489</v>
      </c>
      <c r="J27" s="1631"/>
      <c r="K27" s="1632">
        <f t="shared" si="6"/>
        <v>28806990</v>
      </c>
      <c r="L27" s="1633">
        <f t="shared" si="6"/>
        <v>562628057</v>
      </c>
      <c r="M27" s="1631">
        <f t="shared" si="6"/>
        <v>0</v>
      </c>
      <c r="N27" s="1631">
        <f t="shared" si="6"/>
        <v>620070281</v>
      </c>
    </row>
    <row r="28" spans="1:14" s="338" customFormat="1" ht="13" x14ac:dyDescent="0.3">
      <c r="A28" s="387" t="s">
        <v>63</v>
      </c>
      <c r="B28" s="1630" t="s">
        <v>869</v>
      </c>
      <c r="C28" s="1631">
        <v>275410177</v>
      </c>
      <c r="D28" s="1631"/>
      <c r="E28" s="1632">
        <v>285007304</v>
      </c>
      <c r="F28" s="1634">
        <v>2311200</v>
      </c>
      <c r="G28" s="1635"/>
      <c r="H28" s="1636">
        <v>2161602</v>
      </c>
      <c r="I28" s="1634">
        <v>987945</v>
      </c>
      <c r="J28" s="1635"/>
      <c r="K28" s="1636">
        <v>1089029</v>
      </c>
      <c r="L28" s="1634">
        <f t="shared" si="1"/>
        <v>278709322</v>
      </c>
      <c r="M28" s="1635">
        <f t="shared" si="1"/>
        <v>0</v>
      </c>
      <c r="N28" s="1635">
        <f t="shared" si="1"/>
        <v>288257935</v>
      </c>
    </row>
    <row r="29" spans="1:14" s="338" customFormat="1" ht="13" x14ac:dyDescent="0.3">
      <c r="A29" s="387" t="s">
        <v>65</v>
      </c>
      <c r="B29" s="1630" t="s">
        <v>870</v>
      </c>
      <c r="C29" s="1631">
        <v>1671414510</v>
      </c>
      <c r="D29" s="1631"/>
      <c r="E29" s="1632">
        <v>2166356233</v>
      </c>
      <c r="F29" s="1634">
        <v>18245689</v>
      </c>
      <c r="G29" s="1635"/>
      <c r="H29" s="1636">
        <v>23866760</v>
      </c>
      <c r="I29" s="1634">
        <v>924702</v>
      </c>
      <c r="J29" s="1635"/>
      <c r="K29" s="1636">
        <v>1149595</v>
      </c>
      <c r="L29" s="1634">
        <f t="shared" si="1"/>
        <v>1690584901</v>
      </c>
      <c r="M29" s="1635">
        <f t="shared" si="1"/>
        <v>0</v>
      </c>
      <c r="N29" s="1635">
        <f t="shared" si="1"/>
        <v>2191372588</v>
      </c>
    </row>
    <row r="30" spans="1:14" ht="26" x14ac:dyDescent="0.3">
      <c r="A30" s="387" t="s">
        <v>67</v>
      </c>
      <c r="B30" s="1630" t="s">
        <v>885</v>
      </c>
      <c r="C30" s="1631">
        <f>C10+C13+C18-C23-C27-C28-C29</f>
        <v>95559801</v>
      </c>
      <c r="D30" s="1631"/>
      <c r="E30" s="1632">
        <f t="shared" ref="E30:N30" si="7">E10+E13+E18-E23-E27-E28-E29</f>
        <v>-1078424692</v>
      </c>
      <c r="F30" s="1633">
        <f>F10+F13+F18-F23-F27-F28-F29</f>
        <v>-2924953</v>
      </c>
      <c r="G30" s="1631"/>
      <c r="H30" s="1632">
        <f t="shared" si="7"/>
        <v>-2258554</v>
      </c>
      <c r="I30" s="1633">
        <f>I10+I13+I18-I23-I27-I28-I29</f>
        <v>-604009</v>
      </c>
      <c r="J30" s="1631"/>
      <c r="K30" s="1632">
        <f t="shared" si="7"/>
        <v>980700</v>
      </c>
      <c r="L30" s="1633">
        <f t="shared" si="7"/>
        <v>92030839</v>
      </c>
      <c r="M30" s="1631">
        <f t="shared" si="7"/>
        <v>0</v>
      </c>
      <c r="N30" s="1631">
        <f t="shared" si="7"/>
        <v>-1079702546</v>
      </c>
    </row>
    <row r="31" spans="1:14" ht="13" x14ac:dyDescent="0.3">
      <c r="A31" s="1623" t="s">
        <v>69</v>
      </c>
      <c r="B31" s="1624" t="s">
        <v>871</v>
      </c>
      <c r="C31" s="1625"/>
      <c r="D31" s="1625"/>
      <c r="E31" s="1626"/>
      <c r="F31" s="1627"/>
      <c r="G31" s="1628"/>
      <c r="H31" s="1629"/>
      <c r="I31" s="1627"/>
      <c r="J31" s="1628"/>
      <c r="K31" s="1629"/>
      <c r="L31" s="1627">
        <f t="shared" si="1"/>
        <v>0</v>
      </c>
      <c r="M31" s="1628">
        <f t="shared" si="1"/>
        <v>0</v>
      </c>
      <c r="N31" s="1628">
        <f t="shared" si="1"/>
        <v>0</v>
      </c>
    </row>
    <row r="32" spans="1:14" ht="13" x14ac:dyDescent="0.3">
      <c r="A32" s="386" t="s">
        <v>71</v>
      </c>
      <c r="B32" s="731" t="s">
        <v>872</v>
      </c>
      <c r="C32" s="728"/>
      <c r="D32" s="728"/>
      <c r="E32" s="729"/>
      <c r="F32" s="735"/>
      <c r="G32" s="736"/>
      <c r="H32" s="737"/>
      <c r="I32" s="735"/>
      <c r="J32" s="736"/>
      <c r="K32" s="737"/>
      <c r="L32" s="735">
        <f t="shared" si="1"/>
        <v>0</v>
      </c>
      <c r="M32" s="736">
        <f t="shared" si="1"/>
        <v>0</v>
      </c>
      <c r="N32" s="736">
        <f t="shared" si="1"/>
        <v>0</v>
      </c>
    </row>
    <row r="33" spans="1:14" ht="26.5" customHeight="1" x14ac:dyDescent="0.3">
      <c r="A33" s="386" t="s">
        <v>74</v>
      </c>
      <c r="B33" s="731" t="s">
        <v>873</v>
      </c>
      <c r="C33" s="728">
        <v>2</v>
      </c>
      <c r="D33" s="728"/>
      <c r="E33" s="729"/>
      <c r="F33" s="735"/>
      <c r="G33" s="736"/>
      <c r="H33" s="737"/>
      <c r="I33" s="735"/>
      <c r="J33" s="736"/>
      <c r="K33" s="737"/>
      <c r="L33" s="735">
        <f t="shared" si="1"/>
        <v>2</v>
      </c>
      <c r="M33" s="736">
        <f t="shared" si="1"/>
        <v>0</v>
      </c>
      <c r="N33" s="736">
        <f t="shared" si="1"/>
        <v>0</v>
      </c>
    </row>
    <row r="34" spans="1:14" ht="26.5" customHeight="1" x14ac:dyDescent="0.3">
      <c r="A34" s="386" t="s">
        <v>77</v>
      </c>
      <c r="B34" s="731" t="s">
        <v>874</v>
      </c>
      <c r="C34" s="728">
        <v>2699942</v>
      </c>
      <c r="D34" s="728"/>
      <c r="E34" s="729">
        <v>416</v>
      </c>
      <c r="F34" s="735">
        <v>2154</v>
      </c>
      <c r="G34" s="736"/>
      <c r="H34" s="737">
        <v>1</v>
      </c>
      <c r="I34" s="735">
        <v>389</v>
      </c>
      <c r="J34" s="736"/>
      <c r="K34" s="737"/>
      <c r="L34" s="735">
        <f t="shared" si="1"/>
        <v>2702485</v>
      </c>
      <c r="M34" s="736">
        <f t="shared" si="1"/>
        <v>0</v>
      </c>
      <c r="N34" s="736">
        <f t="shared" si="1"/>
        <v>417</v>
      </c>
    </row>
    <row r="35" spans="1:14" ht="26" x14ac:dyDescent="0.3">
      <c r="A35" s="1616" t="s">
        <v>80</v>
      </c>
      <c r="B35" s="1617" t="s">
        <v>875</v>
      </c>
      <c r="C35" s="1618"/>
      <c r="D35" s="1618"/>
      <c r="E35" s="1619"/>
      <c r="F35" s="1620"/>
      <c r="G35" s="1621"/>
      <c r="H35" s="1622"/>
      <c r="I35" s="1620"/>
      <c r="J35" s="1621"/>
      <c r="K35" s="1622"/>
      <c r="L35" s="1620">
        <f t="shared" si="1"/>
        <v>0</v>
      </c>
      <c r="M35" s="1621">
        <f t="shared" si="1"/>
        <v>0</v>
      </c>
      <c r="N35" s="1621">
        <f t="shared" si="1"/>
        <v>0</v>
      </c>
    </row>
    <row r="36" spans="1:14" ht="26" x14ac:dyDescent="0.3">
      <c r="A36" s="387" t="s">
        <v>82</v>
      </c>
      <c r="B36" s="1630" t="s">
        <v>876</v>
      </c>
      <c r="C36" s="1631">
        <f>SUM(C31:C35)</f>
        <v>2699944</v>
      </c>
      <c r="D36" s="1631"/>
      <c r="E36" s="1632">
        <f>SUM(E31:E35)</f>
        <v>416</v>
      </c>
      <c r="F36" s="1633">
        <f>SUM(F31:F35)</f>
        <v>2154</v>
      </c>
      <c r="G36" s="1631"/>
      <c r="H36" s="1632">
        <f t="shared" ref="H36:N36" si="8">SUM(H31:H35)</f>
        <v>1</v>
      </c>
      <c r="I36" s="1633">
        <f>SUM(I31:I35)</f>
        <v>389</v>
      </c>
      <c r="J36" s="1631"/>
      <c r="K36" s="1632">
        <f t="shared" si="8"/>
        <v>0</v>
      </c>
      <c r="L36" s="1633">
        <f t="shared" si="8"/>
        <v>2702487</v>
      </c>
      <c r="M36" s="1631">
        <f t="shared" si="8"/>
        <v>0</v>
      </c>
      <c r="N36" s="1631">
        <f t="shared" si="8"/>
        <v>417</v>
      </c>
    </row>
    <row r="37" spans="1:14" ht="26" x14ac:dyDescent="0.3">
      <c r="A37" s="1623" t="s">
        <v>84</v>
      </c>
      <c r="B37" s="1624" t="s">
        <v>877</v>
      </c>
      <c r="C37" s="1625"/>
      <c r="D37" s="1625"/>
      <c r="E37" s="1626">
        <v>220268</v>
      </c>
      <c r="F37" s="1627"/>
      <c r="G37" s="1628"/>
      <c r="H37" s="1629"/>
      <c r="I37" s="1627"/>
      <c r="J37" s="1628"/>
      <c r="K37" s="1629"/>
      <c r="L37" s="1627">
        <f t="shared" si="1"/>
        <v>0</v>
      </c>
      <c r="M37" s="1628">
        <f t="shared" si="1"/>
        <v>0</v>
      </c>
      <c r="N37" s="1628">
        <f t="shared" si="1"/>
        <v>220268</v>
      </c>
    </row>
    <row r="38" spans="1:14" ht="26.5" customHeight="1" x14ac:dyDescent="0.3">
      <c r="A38" s="386" t="s">
        <v>86</v>
      </c>
      <c r="B38" s="731" t="s">
        <v>878</v>
      </c>
      <c r="C38" s="728"/>
      <c r="D38" s="728"/>
      <c r="E38" s="729"/>
      <c r="F38" s="735"/>
      <c r="G38" s="736"/>
      <c r="H38" s="737"/>
      <c r="I38" s="735"/>
      <c r="J38" s="736"/>
      <c r="K38" s="737"/>
      <c r="L38" s="735">
        <f t="shared" si="1"/>
        <v>0</v>
      </c>
      <c r="M38" s="736">
        <f t="shared" si="1"/>
        <v>0</v>
      </c>
      <c r="N38" s="736">
        <f t="shared" si="1"/>
        <v>0</v>
      </c>
    </row>
    <row r="39" spans="1:14" ht="13" x14ac:dyDescent="0.3">
      <c r="A39" s="386" t="s">
        <v>91</v>
      </c>
      <c r="B39" s="731" t="s">
        <v>879</v>
      </c>
      <c r="C39" s="728">
        <v>514214</v>
      </c>
      <c r="D39" s="728"/>
      <c r="E39" s="729"/>
      <c r="F39" s="735"/>
      <c r="G39" s="736"/>
      <c r="H39" s="737">
        <v>0</v>
      </c>
      <c r="I39" s="735"/>
      <c r="J39" s="736"/>
      <c r="K39" s="737"/>
      <c r="L39" s="735">
        <f t="shared" si="1"/>
        <v>514214</v>
      </c>
      <c r="M39" s="736">
        <f t="shared" si="1"/>
        <v>0</v>
      </c>
      <c r="N39" s="736">
        <f t="shared" si="1"/>
        <v>0</v>
      </c>
    </row>
    <row r="40" spans="1:14" ht="13" x14ac:dyDescent="0.3">
      <c r="A40" s="386" t="s">
        <v>93</v>
      </c>
      <c r="B40" s="731" t="s">
        <v>880</v>
      </c>
      <c r="C40" s="728">
        <v>0</v>
      </c>
      <c r="D40" s="728"/>
      <c r="E40" s="729">
        <v>0</v>
      </c>
      <c r="F40" s="735"/>
      <c r="G40" s="736"/>
      <c r="H40" s="737"/>
      <c r="I40" s="735"/>
      <c r="J40" s="736"/>
      <c r="K40" s="737"/>
      <c r="L40" s="735">
        <f t="shared" si="1"/>
        <v>0</v>
      </c>
      <c r="M40" s="736">
        <f t="shared" si="1"/>
        <v>0</v>
      </c>
      <c r="N40" s="736">
        <f t="shared" si="1"/>
        <v>0</v>
      </c>
    </row>
    <row r="41" spans="1:14" ht="13" x14ac:dyDescent="0.3">
      <c r="A41" s="1616" t="s">
        <v>96</v>
      </c>
      <c r="B41" s="1617" t="s">
        <v>881</v>
      </c>
      <c r="C41" s="1618"/>
      <c r="D41" s="1618"/>
      <c r="E41" s="1619">
        <v>0</v>
      </c>
      <c r="F41" s="1620"/>
      <c r="G41" s="1621"/>
      <c r="H41" s="1622"/>
      <c r="I41" s="1620"/>
      <c r="J41" s="1621"/>
      <c r="K41" s="1622"/>
      <c r="L41" s="1620">
        <f t="shared" si="1"/>
        <v>0</v>
      </c>
      <c r="M41" s="1621">
        <f t="shared" si="1"/>
        <v>0</v>
      </c>
      <c r="N41" s="1621">
        <f t="shared" si="1"/>
        <v>0</v>
      </c>
    </row>
    <row r="42" spans="1:14" ht="13" x14ac:dyDescent="0.3">
      <c r="A42" s="387" t="s">
        <v>99</v>
      </c>
      <c r="B42" s="1630" t="s">
        <v>882</v>
      </c>
      <c r="C42" s="1631">
        <f>SUM(C37:C41)</f>
        <v>514214</v>
      </c>
      <c r="D42" s="1631"/>
      <c r="E42" s="1632">
        <f t="shared" ref="E42:N42" si="9">SUM(E37:E41)</f>
        <v>220268</v>
      </c>
      <c r="F42" s="1633">
        <f>SUM(F37:F41)</f>
        <v>0</v>
      </c>
      <c r="G42" s="1631"/>
      <c r="H42" s="1632">
        <f t="shared" si="9"/>
        <v>0</v>
      </c>
      <c r="I42" s="1633">
        <f>SUM(I37:I41)</f>
        <v>0</v>
      </c>
      <c r="J42" s="1631"/>
      <c r="K42" s="1632">
        <f t="shared" si="9"/>
        <v>0</v>
      </c>
      <c r="L42" s="1633">
        <f t="shared" si="9"/>
        <v>514214</v>
      </c>
      <c r="M42" s="1631">
        <f t="shared" si="9"/>
        <v>0</v>
      </c>
      <c r="N42" s="1631">
        <f t="shared" si="9"/>
        <v>220268</v>
      </c>
    </row>
    <row r="43" spans="1:14" ht="13" x14ac:dyDescent="0.3">
      <c r="A43" s="387" t="s">
        <v>101</v>
      </c>
      <c r="B43" s="1630" t="s">
        <v>883</v>
      </c>
      <c r="C43" s="1631">
        <f>C36-C42</f>
        <v>2185730</v>
      </c>
      <c r="D43" s="1631"/>
      <c r="E43" s="1632">
        <f t="shared" ref="E43:N43" si="10">E36-E42</f>
        <v>-219852</v>
      </c>
      <c r="F43" s="1633">
        <f>F36-F42</f>
        <v>2154</v>
      </c>
      <c r="G43" s="1631"/>
      <c r="H43" s="1632">
        <f t="shared" si="10"/>
        <v>1</v>
      </c>
      <c r="I43" s="1633">
        <f>I36-I42</f>
        <v>389</v>
      </c>
      <c r="J43" s="1631"/>
      <c r="K43" s="1632">
        <f t="shared" si="10"/>
        <v>0</v>
      </c>
      <c r="L43" s="1633">
        <f t="shared" si="10"/>
        <v>2188273</v>
      </c>
      <c r="M43" s="1631">
        <f t="shared" si="10"/>
        <v>0</v>
      </c>
      <c r="N43" s="1631">
        <f t="shared" si="10"/>
        <v>-219851</v>
      </c>
    </row>
    <row r="44" spans="1:14" ht="13" x14ac:dyDescent="0.3">
      <c r="A44" s="1637" t="s">
        <v>103</v>
      </c>
      <c r="B44" s="1638" t="s">
        <v>886</v>
      </c>
      <c r="C44" s="1639">
        <f>C30+C43</f>
        <v>97745531</v>
      </c>
      <c r="D44" s="1639"/>
      <c r="E44" s="1640">
        <f t="shared" ref="E44:N44" si="11">E30+E43</f>
        <v>-1078644544</v>
      </c>
      <c r="F44" s="1641">
        <f>F30+F43</f>
        <v>-2922799</v>
      </c>
      <c r="G44" s="1639"/>
      <c r="H44" s="1640">
        <f t="shared" si="11"/>
        <v>-2258553</v>
      </c>
      <c r="I44" s="1641">
        <f>I30+I43</f>
        <v>-603620</v>
      </c>
      <c r="J44" s="1639"/>
      <c r="K44" s="1640">
        <f t="shared" si="11"/>
        <v>980700</v>
      </c>
      <c r="L44" s="1641">
        <f t="shared" si="11"/>
        <v>94219112</v>
      </c>
      <c r="M44" s="1639">
        <f t="shared" si="11"/>
        <v>0</v>
      </c>
      <c r="N44" s="1639">
        <f t="shared" si="11"/>
        <v>-1079922397</v>
      </c>
    </row>
    <row r="45" spans="1:14" x14ac:dyDescent="0.35">
      <c r="D45" s="388" t="s">
        <v>698</v>
      </c>
      <c r="G45" s="388" t="s">
        <v>698</v>
      </c>
      <c r="J45" s="388" t="s">
        <v>698</v>
      </c>
      <c r="M45" s="388" t="s">
        <v>698</v>
      </c>
    </row>
  </sheetData>
  <mergeCells count="6">
    <mergeCell ref="A2:N2"/>
    <mergeCell ref="C4:E4"/>
    <mergeCell ref="F4:H4"/>
    <mergeCell ref="I4:K4"/>
    <mergeCell ref="L4:N4"/>
    <mergeCell ref="L3:N3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&amp;R&amp;"Times New Roman CE,Félkövér dőlt"22. melléklet a 18/2020. (VI.26.)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2:D17"/>
  <sheetViews>
    <sheetView view="pageLayout" workbookViewId="0">
      <selection activeCell="D5" sqref="D5"/>
    </sheetView>
  </sheetViews>
  <sheetFormatPr defaultRowHeight="13" x14ac:dyDescent="0.3"/>
  <cols>
    <col min="2" max="2" width="44.69921875" customWidth="1"/>
    <col min="3" max="3" width="20.19921875" customWidth="1"/>
    <col min="4" max="4" width="22.69921875" customWidth="1"/>
  </cols>
  <sheetData>
    <row r="2" spans="1:4" ht="17.5" customHeight="1" x14ac:dyDescent="0.3">
      <c r="A2" s="1908" t="s">
        <v>1275</v>
      </c>
      <c r="B2" s="1908"/>
      <c r="C2" s="1908"/>
      <c r="D2" s="1908"/>
    </row>
    <row r="3" spans="1:4" ht="17.5" customHeight="1" x14ac:dyDescent="0.3">
      <c r="A3" s="1210"/>
      <c r="B3" s="1210"/>
      <c r="C3" s="1210"/>
      <c r="D3" s="1210"/>
    </row>
    <row r="4" spans="1:4" x14ac:dyDescent="0.3">
      <c r="A4" s="392"/>
      <c r="B4" s="392"/>
      <c r="C4" s="393"/>
      <c r="D4" s="393" t="s">
        <v>1</v>
      </c>
    </row>
    <row r="5" spans="1:4" ht="45" x14ac:dyDescent="0.3">
      <c r="A5" s="744" t="s">
        <v>394</v>
      </c>
      <c r="B5" s="745" t="s">
        <v>266</v>
      </c>
      <c r="C5" s="746" t="s">
        <v>889</v>
      </c>
      <c r="D5" s="747" t="s">
        <v>1415</v>
      </c>
    </row>
    <row r="6" spans="1:4" ht="14" x14ac:dyDescent="0.3">
      <c r="A6" s="1642" t="s">
        <v>9</v>
      </c>
      <c r="B6" s="1643" t="s">
        <v>890</v>
      </c>
      <c r="C6" s="1644">
        <v>192896000</v>
      </c>
      <c r="D6" s="1645">
        <v>192896000</v>
      </c>
    </row>
    <row r="7" spans="1:4" ht="14" x14ac:dyDescent="0.3">
      <c r="A7" s="1646" t="s">
        <v>12</v>
      </c>
      <c r="B7" s="1647" t="s">
        <v>891</v>
      </c>
      <c r="C7" s="1648">
        <v>151900000</v>
      </c>
      <c r="D7" s="1649">
        <v>30000000</v>
      </c>
    </row>
    <row r="8" spans="1:4" ht="28" x14ac:dyDescent="0.3">
      <c r="A8" s="1646" t="s">
        <v>15</v>
      </c>
      <c r="B8" s="1650" t="s">
        <v>892</v>
      </c>
      <c r="C8" s="1648">
        <v>500000</v>
      </c>
      <c r="D8" s="1649">
        <v>3000000</v>
      </c>
    </row>
    <row r="9" spans="1:4" ht="14" x14ac:dyDescent="0.3">
      <c r="A9" s="1646" t="s">
        <v>18</v>
      </c>
      <c r="B9" s="1651" t="s">
        <v>893</v>
      </c>
      <c r="C9" s="1648">
        <v>3000000</v>
      </c>
      <c r="D9" s="1649">
        <v>3000000</v>
      </c>
    </row>
    <row r="10" spans="1:4" ht="14" x14ac:dyDescent="0.3">
      <c r="A10" s="1646" t="s">
        <v>21</v>
      </c>
      <c r="B10" s="1651" t="s">
        <v>1006</v>
      </c>
      <c r="C10" s="1648">
        <v>3000000</v>
      </c>
      <c r="D10" s="1649">
        <v>3000000</v>
      </c>
    </row>
    <row r="11" spans="1:4" ht="14" x14ac:dyDescent="0.3">
      <c r="A11" s="1646" t="s">
        <v>24</v>
      </c>
      <c r="B11" s="1652" t="s">
        <v>894</v>
      </c>
      <c r="C11" s="1648">
        <v>70480000</v>
      </c>
      <c r="D11" s="1649">
        <v>70480000</v>
      </c>
    </row>
    <row r="12" spans="1:4" ht="14" x14ac:dyDescent="0.3">
      <c r="A12" s="1646" t="s">
        <v>27</v>
      </c>
      <c r="B12" s="1652" t="s">
        <v>895</v>
      </c>
      <c r="C12" s="1648">
        <v>5600000</v>
      </c>
      <c r="D12" s="1649">
        <v>1691187</v>
      </c>
    </row>
    <row r="13" spans="1:4" ht="14" x14ac:dyDescent="0.3">
      <c r="A13" s="1646" t="s">
        <v>30</v>
      </c>
      <c r="B13" s="1652" t="s">
        <v>896</v>
      </c>
      <c r="C13" s="1648">
        <v>5200000</v>
      </c>
      <c r="D13" s="1649">
        <v>5200000</v>
      </c>
    </row>
    <row r="14" spans="1:4" ht="14" x14ac:dyDescent="0.3">
      <c r="A14" s="1646" t="s">
        <v>33</v>
      </c>
      <c r="B14" s="1652" t="s">
        <v>897</v>
      </c>
      <c r="C14" s="1648">
        <v>38200</v>
      </c>
      <c r="D14" s="1649">
        <v>38200</v>
      </c>
    </row>
    <row r="15" spans="1:4" ht="14" x14ac:dyDescent="0.3">
      <c r="A15" s="1646" t="s">
        <v>36</v>
      </c>
      <c r="B15" s="1652" t="s">
        <v>898</v>
      </c>
      <c r="C15" s="1648">
        <v>49000</v>
      </c>
      <c r="D15" s="1649">
        <v>49000</v>
      </c>
    </row>
    <row r="16" spans="1:4" ht="14" x14ac:dyDescent="0.3">
      <c r="A16" s="1653" t="s">
        <v>38</v>
      </c>
      <c r="B16" s="1654" t="s">
        <v>899</v>
      </c>
      <c r="C16" s="1655">
        <v>43296539</v>
      </c>
      <c r="D16" s="1656">
        <v>43296539</v>
      </c>
    </row>
    <row r="17" spans="1:4" ht="14" x14ac:dyDescent="0.3">
      <c r="A17" s="1660" t="s">
        <v>40</v>
      </c>
      <c r="B17" s="1657" t="s">
        <v>395</v>
      </c>
      <c r="C17" s="1658">
        <f>SUM(C6:C16)</f>
        <v>475959739</v>
      </c>
      <c r="D17" s="1659">
        <f>SUM(D6:D16)</f>
        <v>352650926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&amp;R&amp;"Times New Roman CE,Félkövér dőlt"&amp;8 23. melléklet a 18/2020. (VI.26.) önkormányzati rendelethez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24"/>
  <sheetViews>
    <sheetView view="pageLayout" workbookViewId="0">
      <selection activeCell="B21" sqref="B21"/>
    </sheetView>
  </sheetViews>
  <sheetFormatPr defaultRowHeight="13" x14ac:dyDescent="0.3"/>
  <cols>
    <col min="2" max="2" width="57.796875" customWidth="1"/>
    <col min="3" max="3" width="16.19921875" customWidth="1"/>
    <col min="4" max="4" width="16.296875" bestFit="1" customWidth="1"/>
    <col min="5" max="5" width="14.796875" bestFit="1" customWidth="1"/>
    <col min="6" max="6" width="17.296875" bestFit="1" customWidth="1"/>
    <col min="7" max="7" width="10.796875" bestFit="1" customWidth="1"/>
    <col min="8" max="8" width="12.296875" bestFit="1" customWidth="1"/>
  </cols>
  <sheetData>
    <row r="1" spans="1:8" ht="15.5" x14ac:dyDescent="0.35">
      <c r="A1" s="394"/>
      <c r="B1" s="394"/>
      <c r="C1" s="395"/>
      <c r="D1" s="396"/>
      <c r="E1" s="394"/>
      <c r="F1" s="394"/>
    </row>
    <row r="2" spans="1:8" ht="34.15" customHeight="1" x14ac:dyDescent="0.3">
      <c r="A2" s="1909" t="s">
        <v>1276</v>
      </c>
      <c r="B2" s="1909"/>
      <c r="C2" s="1909"/>
      <c r="D2" s="1909"/>
      <c r="E2" s="1909"/>
      <c r="F2" s="1909"/>
    </row>
    <row r="3" spans="1:8" ht="17.5" x14ac:dyDescent="0.3">
      <c r="A3" s="399"/>
      <c r="B3" s="399"/>
      <c r="C3" s="399"/>
      <c r="D3" s="397"/>
      <c r="E3" s="398"/>
      <c r="F3" s="398"/>
    </row>
    <row r="4" spans="1:8" ht="17.5" x14ac:dyDescent="0.3">
      <c r="A4" s="399"/>
      <c r="B4" s="399"/>
      <c r="C4" s="400"/>
      <c r="D4" s="400"/>
      <c r="E4" s="400"/>
      <c r="F4" s="400" t="s">
        <v>812</v>
      </c>
    </row>
    <row r="5" spans="1:8" ht="70" x14ac:dyDescent="0.3">
      <c r="A5" s="738" t="s">
        <v>394</v>
      </c>
      <c r="B5" s="1665" t="s">
        <v>266</v>
      </c>
      <c r="C5" s="1664" t="s">
        <v>374</v>
      </c>
      <c r="D5" s="1664" t="s">
        <v>393</v>
      </c>
      <c r="E5" s="401" t="s">
        <v>818</v>
      </c>
      <c r="F5" s="738" t="s">
        <v>811</v>
      </c>
    </row>
    <row r="6" spans="1:8" ht="14" x14ac:dyDescent="0.3">
      <c r="A6" s="1669" t="s">
        <v>9</v>
      </c>
      <c r="B6" s="1666" t="s">
        <v>819</v>
      </c>
      <c r="C6" s="1663">
        <v>2839189883</v>
      </c>
      <c r="D6" s="1663">
        <v>13320839</v>
      </c>
      <c r="E6" s="1672">
        <v>2728686</v>
      </c>
      <c r="F6" s="739">
        <f>SUM(C6:E6)</f>
        <v>2855239408</v>
      </c>
      <c r="H6" s="391"/>
    </row>
    <row r="7" spans="1:8" ht="14" x14ac:dyDescent="0.3">
      <c r="A7" s="1675" t="s">
        <v>12</v>
      </c>
      <c r="B7" s="1676" t="s">
        <v>820</v>
      </c>
      <c r="C7" s="1677">
        <v>3567764309</v>
      </c>
      <c r="D7" s="1677">
        <v>378955515</v>
      </c>
      <c r="E7" s="1678">
        <v>39557298</v>
      </c>
      <c r="F7" s="1679">
        <f>SUM(C7:E7)</f>
        <v>3986277122</v>
      </c>
      <c r="H7" s="391"/>
    </row>
    <row r="8" spans="1:8" ht="14" x14ac:dyDescent="0.3">
      <c r="A8" s="1680" t="s">
        <v>15</v>
      </c>
      <c r="B8" s="1681" t="s">
        <v>821</v>
      </c>
      <c r="C8" s="1682">
        <f>C6-C7</f>
        <v>-728574426</v>
      </c>
      <c r="D8" s="1682">
        <f>D6-D7</f>
        <v>-365634676</v>
      </c>
      <c r="E8" s="1683">
        <f>E6-E7</f>
        <v>-36828612</v>
      </c>
      <c r="F8" s="1684">
        <f>SUM(C8:E8)</f>
        <v>-1131037714</v>
      </c>
    </row>
    <row r="9" spans="1:8" ht="14" x14ac:dyDescent="0.3">
      <c r="A9" s="1669" t="s">
        <v>18</v>
      </c>
      <c r="B9" s="1666" t="s">
        <v>822</v>
      </c>
      <c r="C9" s="1663">
        <v>3129473586</v>
      </c>
      <c r="D9" s="1663">
        <v>366257440</v>
      </c>
      <c r="E9" s="1672">
        <v>37171035</v>
      </c>
      <c r="F9" s="739">
        <f>SUM(C9:E9)</f>
        <v>3532902061</v>
      </c>
      <c r="H9" s="391"/>
    </row>
    <row r="10" spans="1:8" ht="14" x14ac:dyDescent="0.3">
      <c r="A10" s="1675" t="s">
        <v>21</v>
      </c>
      <c r="B10" s="1676" t="s">
        <v>823</v>
      </c>
      <c r="C10" s="1677">
        <v>444546112</v>
      </c>
      <c r="D10" s="1677"/>
      <c r="E10" s="1678"/>
      <c r="F10" s="1679">
        <f>SUM(C10:E10)</f>
        <v>444546112</v>
      </c>
      <c r="H10" s="391"/>
    </row>
    <row r="11" spans="1:8" ht="14" x14ac:dyDescent="0.3">
      <c r="A11" s="1680" t="s">
        <v>24</v>
      </c>
      <c r="B11" s="1681" t="s">
        <v>824</v>
      </c>
      <c r="C11" s="1682">
        <f>C9-C10</f>
        <v>2684927474</v>
      </c>
      <c r="D11" s="1682">
        <f>D9-D10</f>
        <v>366257440</v>
      </c>
      <c r="E11" s="1683">
        <f>E9-E10</f>
        <v>37171035</v>
      </c>
      <c r="F11" s="1684">
        <f>F9-F10</f>
        <v>3088355949</v>
      </c>
      <c r="G11" s="391"/>
      <c r="H11" s="391" t="s">
        <v>698</v>
      </c>
    </row>
    <row r="12" spans="1:8" ht="14" x14ac:dyDescent="0.3">
      <c r="A12" s="1680" t="s">
        <v>27</v>
      </c>
      <c r="B12" s="1681" t="s">
        <v>825</v>
      </c>
      <c r="C12" s="1682">
        <f>C8+C11</f>
        <v>1956353048</v>
      </c>
      <c r="D12" s="1682">
        <f>D8+D11</f>
        <v>622764</v>
      </c>
      <c r="E12" s="1683">
        <f>E8+E11</f>
        <v>342423</v>
      </c>
      <c r="F12" s="1684">
        <f>F8+F11</f>
        <v>1957318235</v>
      </c>
      <c r="G12" s="404"/>
    </row>
    <row r="13" spans="1:8" ht="14" x14ac:dyDescent="0.3">
      <c r="A13" s="1669" t="s">
        <v>30</v>
      </c>
      <c r="B13" s="1666" t="s">
        <v>826</v>
      </c>
      <c r="C13" s="1663"/>
      <c r="D13" s="1663"/>
      <c r="E13" s="1672"/>
      <c r="F13" s="1685">
        <f>SUM(C13:E13)</f>
        <v>0</v>
      </c>
      <c r="G13" s="391"/>
    </row>
    <row r="14" spans="1:8" ht="14" x14ac:dyDescent="0.3">
      <c r="A14" s="1675" t="s">
        <v>33</v>
      </c>
      <c r="B14" s="1676" t="s">
        <v>827</v>
      </c>
      <c r="C14" s="1677"/>
      <c r="D14" s="1677"/>
      <c r="E14" s="1678"/>
      <c r="F14" s="742">
        <f>SUM(C14:E14)</f>
        <v>0</v>
      </c>
    </row>
    <row r="15" spans="1:8" ht="28" x14ac:dyDescent="0.3">
      <c r="A15" s="1680" t="s">
        <v>828</v>
      </c>
      <c r="B15" s="1681" t="s">
        <v>829</v>
      </c>
      <c r="C15" s="1682">
        <f>C13-C14</f>
        <v>0</v>
      </c>
      <c r="D15" s="1682">
        <f>D13-D14</f>
        <v>0</v>
      </c>
      <c r="E15" s="1683">
        <f>E13-E14</f>
        <v>0</v>
      </c>
      <c r="F15" s="1684">
        <f>F13-F14</f>
        <v>0</v>
      </c>
    </row>
    <row r="16" spans="1:8" ht="14" x14ac:dyDescent="0.3">
      <c r="A16" s="1669" t="s">
        <v>830</v>
      </c>
      <c r="B16" s="1666" t="s">
        <v>831</v>
      </c>
      <c r="C16" s="1663"/>
      <c r="D16" s="1663"/>
      <c r="E16" s="1672"/>
      <c r="F16" s="1685">
        <f>SUM(C16:E16)</f>
        <v>0</v>
      </c>
    </row>
    <row r="17" spans="1:6" ht="14" x14ac:dyDescent="0.3">
      <c r="A17" s="1675" t="s">
        <v>832</v>
      </c>
      <c r="B17" s="1676" t="s">
        <v>833</v>
      </c>
      <c r="C17" s="1677"/>
      <c r="D17" s="1677"/>
      <c r="E17" s="1678"/>
      <c r="F17" s="742">
        <f>SUM(C17:E17)</f>
        <v>0</v>
      </c>
    </row>
    <row r="18" spans="1:6" ht="28" x14ac:dyDescent="0.3">
      <c r="A18" s="1680" t="s">
        <v>834</v>
      </c>
      <c r="B18" s="1681" t="s">
        <v>835</v>
      </c>
      <c r="C18" s="1682">
        <f>C16-C17</f>
        <v>0</v>
      </c>
      <c r="D18" s="1682">
        <f>D16-D17</f>
        <v>0</v>
      </c>
      <c r="E18" s="1683">
        <f>E16-E17</f>
        <v>0</v>
      </c>
      <c r="F18" s="1684">
        <f>F16-F17</f>
        <v>0</v>
      </c>
    </row>
    <row r="19" spans="1:6" ht="14" x14ac:dyDescent="0.3">
      <c r="A19" s="1686" t="s">
        <v>836</v>
      </c>
      <c r="B19" s="1687" t="s">
        <v>837</v>
      </c>
      <c r="C19" s="1688">
        <f>C15+C18</f>
        <v>0</v>
      </c>
      <c r="D19" s="1688">
        <f>D15+D18</f>
        <v>0</v>
      </c>
      <c r="E19" s="1689">
        <f>E15+E18</f>
        <v>0</v>
      </c>
      <c r="F19" s="1690">
        <f>F15+F18</f>
        <v>0</v>
      </c>
    </row>
    <row r="20" spans="1:6" ht="14" x14ac:dyDescent="0.3">
      <c r="A20" s="1691" t="s">
        <v>838</v>
      </c>
      <c r="B20" s="1692" t="s">
        <v>839</v>
      </c>
      <c r="C20" s="1693">
        <f>C12+C19</f>
        <v>1956353048</v>
      </c>
      <c r="D20" s="1693">
        <f>D12+D19</f>
        <v>622764</v>
      </c>
      <c r="E20" s="1694">
        <f>E12+E19</f>
        <v>342423</v>
      </c>
      <c r="F20" s="743">
        <f>F12+F19</f>
        <v>1957318235</v>
      </c>
    </row>
    <row r="21" spans="1:6" ht="28" x14ac:dyDescent="0.3">
      <c r="A21" s="1669" t="s">
        <v>840</v>
      </c>
      <c r="B21" s="1666" t="s">
        <v>841</v>
      </c>
      <c r="C21" s="1663"/>
      <c r="D21" s="1663"/>
      <c r="E21" s="1672"/>
      <c r="F21" s="1685"/>
    </row>
    <row r="22" spans="1:6" ht="14" x14ac:dyDescent="0.3">
      <c r="A22" s="1670" t="s">
        <v>842</v>
      </c>
      <c r="B22" s="1667" t="s">
        <v>843</v>
      </c>
      <c r="C22" s="1661">
        <v>1956353048</v>
      </c>
      <c r="D22" s="1661">
        <v>622764</v>
      </c>
      <c r="E22" s="1673">
        <v>342423</v>
      </c>
      <c r="F22" s="740">
        <f>SUM(C22:E22)</f>
        <v>1957318235</v>
      </c>
    </row>
    <row r="23" spans="1:6" ht="28" x14ac:dyDescent="0.3">
      <c r="A23" s="1670" t="s">
        <v>844</v>
      </c>
      <c r="B23" s="1667" t="s">
        <v>845</v>
      </c>
      <c r="C23" s="1661"/>
      <c r="D23" s="1661"/>
      <c r="E23" s="1673"/>
      <c r="F23" s="741">
        <f>SUM(C23:E23)</f>
        <v>0</v>
      </c>
    </row>
    <row r="24" spans="1:6" ht="28" x14ac:dyDescent="0.3">
      <c r="A24" s="1671" t="s">
        <v>846</v>
      </c>
      <c r="B24" s="1668" t="s">
        <v>847</v>
      </c>
      <c r="C24" s="1662"/>
      <c r="D24" s="1662"/>
      <c r="E24" s="1674"/>
      <c r="F24" s="1695">
        <f>SUM(C24:E24)</f>
        <v>0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&amp;R&amp;"Times New Roman CE,Félkövér dőlt"24. melléklet a 18/2020. (VI.26.) önkormányzati rendelethez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"/>
  <sheetViews>
    <sheetView tabSelected="1" view="pageLayout" workbookViewId="0"/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"/>
  <sheetViews>
    <sheetView view="pageLayout" zoomScale="140" zoomScalePageLayoutView="140" workbookViewId="0"/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"/>
  <sheetViews>
    <sheetView workbookViewId="0">
      <selection activeCell="F5" sqref="F5"/>
    </sheetView>
  </sheetViews>
  <sheetFormatPr defaultRowHeight="13" x14ac:dyDescent="0.3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M21"/>
  <sheetViews>
    <sheetView view="pageLayout" zoomScale="89" zoomScaleSheetLayoutView="59" zoomScalePageLayoutView="89" workbookViewId="0">
      <selection activeCell="F16" sqref="F16"/>
    </sheetView>
  </sheetViews>
  <sheetFormatPr defaultColWidth="9.296875" defaultRowHeight="13" x14ac:dyDescent="0.3"/>
  <cols>
    <col min="1" max="1" width="6.796875" style="10" customWidth="1"/>
    <col min="2" max="2" width="56.69921875" style="11" customWidth="1"/>
    <col min="3" max="6" width="16.69921875" style="10" customWidth="1"/>
    <col min="7" max="7" width="13.19921875" style="327" customWidth="1"/>
    <col min="8" max="8" width="55.19921875" style="10" customWidth="1"/>
    <col min="9" max="9" width="16.69921875" style="10" customWidth="1"/>
    <col min="10" max="10" width="16" style="208" bestFit="1" customWidth="1"/>
    <col min="11" max="11" width="16" style="206" bestFit="1" customWidth="1"/>
    <col min="12" max="12" width="16" style="10" bestFit="1" customWidth="1"/>
    <col min="13" max="13" width="12.796875" style="320" customWidth="1"/>
    <col min="14" max="16384" width="9.296875" style="10"/>
  </cols>
  <sheetData>
    <row r="1" spans="1:13" ht="44.25" customHeight="1" x14ac:dyDescent="0.3">
      <c r="A1" s="1749" t="s">
        <v>1228</v>
      </c>
      <c r="B1" s="1749"/>
      <c r="C1" s="1749"/>
      <c r="D1" s="1749"/>
      <c r="E1" s="1749"/>
      <c r="F1" s="1749"/>
      <c r="G1" s="1749"/>
      <c r="H1" s="1749"/>
      <c r="I1" s="1749"/>
      <c r="J1" s="1749"/>
      <c r="K1" s="1749"/>
      <c r="L1" s="1749"/>
      <c r="M1" s="1749"/>
    </row>
    <row r="2" spans="1:13" x14ac:dyDescent="0.3">
      <c r="J2" s="207"/>
      <c r="K2" s="10"/>
      <c r="L2" s="12" t="s">
        <v>698</v>
      </c>
      <c r="M2" s="332" t="s">
        <v>1</v>
      </c>
    </row>
    <row r="3" spans="1:13" ht="15.75" customHeight="1" x14ac:dyDescent="0.3">
      <c r="A3" s="1742" t="s">
        <v>2</v>
      </c>
      <c r="B3" s="1743" t="s">
        <v>264</v>
      </c>
      <c r="C3" s="1744"/>
      <c r="D3" s="1744"/>
      <c r="E3" s="1744"/>
      <c r="F3" s="1744"/>
      <c r="G3" s="1745"/>
      <c r="H3" s="1743" t="s">
        <v>265</v>
      </c>
      <c r="I3" s="1744"/>
      <c r="J3" s="1744"/>
      <c r="K3" s="1744"/>
      <c r="L3" s="1744"/>
      <c r="M3" s="1745"/>
    </row>
    <row r="4" spans="1:13" s="13" customFormat="1" ht="26" x14ac:dyDescent="0.3">
      <c r="A4" s="1742"/>
      <c r="B4" s="217" t="s">
        <v>266</v>
      </c>
      <c r="C4" s="824" t="s">
        <v>1227</v>
      </c>
      <c r="D4" s="217" t="s">
        <v>774</v>
      </c>
      <c r="E4" s="217" t="s">
        <v>695</v>
      </c>
      <c r="F4" s="289" t="s">
        <v>714</v>
      </c>
      <c r="G4" s="328" t="s">
        <v>715</v>
      </c>
      <c r="H4" s="217" t="s">
        <v>266</v>
      </c>
      <c r="I4" s="217" t="str">
        <f>+C4</f>
        <v>2019. évi előirányzat</v>
      </c>
      <c r="J4" s="210" t="s">
        <v>774</v>
      </c>
      <c r="K4" s="210" t="s">
        <v>695</v>
      </c>
      <c r="L4" s="281" t="s">
        <v>714</v>
      </c>
      <c r="M4" s="324" t="s">
        <v>715</v>
      </c>
    </row>
    <row r="5" spans="1:13" s="13" customFormat="1" x14ac:dyDescent="0.3">
      <c r="A5" s="18" t="s">
        <v>5</v>
      </c>
      <c r="B5" s="18" t="s">
        <v>6</v>
      </c>
      <c r="C5" s="18" t="s">
        <v>7</v>
      </c>
      <c r="D5" s="18" t="s">
        <v>8</v>
      </c>
      <c r="E5" s="18" t="s">
        <v>267</v>
      </c>
      <c r="F5" s="18" t="s">
        <v>449</v>
      </c>
      <c r="G5" s="329" t="s">
        <v>693</v>
      </c>
      <c r="H5" s="18" t="s">
        <v>775</v>
      </c>
      <c r="I5" s="18" t="s">
        <v>697</v>
      </c>
      <c r="J5" s="337" t="s">
        <v>716</v>
      </c>
      <c r="K5" s="212" t="s">
        <v>717</v>
      </c>
      <c r="L5" s="281" t="s">
        <v>718</v>
      </c>
      <c r="M5" s="324" t="s">
        <v>719</v>
      </c>
    </row>
    <row r="6" spans="1:13" ht="16.5" customHeight="1" x14ac:dyDescent="0.3">
      <c r="A6" s="264" t="s">
        <v>9</v>
      </c>
      <c r="B6" s="194" t="s">
        <v>533</v>
      </c>
      <c r="C6" s="195">
        <f>'1.sz.mell.'!D31</f>
        <v>132235179</v>
      </c>
      <c r="D6" s="195">
        <f>'1.sz.mell.'!E31</f>
        <v>114226767</v>
      </c>
      <c r="E6" s="195">
        <f>'1.sz.mell.'!F31</f>
        <v>246461946</v>
      </c>
      <c r="F6" s="195">
        <f>'1.sz.mell.'!G31</f>
        <v>246461946</v>
      </c>
      <c r="G6" s="330">
        <f>F6/E6</f>
        <v>1</v>
      </c>
      <c r="H6" s="194" t="str">
        <f>'1.sz.mell.'!B97</f>
        <v>Beruházások</v>
      </c>
      <c r="I6" s="195">
        <f>'1.sz.mell.'!D97</f>
        <v>2211472089</v>
      </c>
      <c r="J6" s="195">
        <f>'1.sz.mell.'!E97</f>
        <v>-203128153</v>
      </c>
      <c r="K6" s="195">
        <f>'1.sz.mell.'!F97</f>
        <v>2008343936</v>
      </c>
      <c r="L6" s="195">
        <f>'1.sz.mell.'!G97</f>
        <v>437737967</v>
      </c>
      <c r="M6" s="326">
        <f>L6/K6</f>
        <v>0.21795966276166753</v>
      </c>
    </row>
    <row r="7" spans="1:13" ht="16.5" customHeight="1" x14ac:dyDescent="0.3">
      <c r="A7" s="264" t="s">
        <v>12</v>
      </c>
      <c r="B7" s="194" t="s">
        <v>629</v>
      </c>
      <c r="C7" s="195">
        <f>'1.sz.mell.'!D63</f>
        <v>28553543</v>
      </c>
      <c r="D7" s="195">
        <f>'1.sz.mell.'!E63</f>
        <v>57211974</v>
      </c>
      <c r="E7" s="195">
        <f>'1.sz.mell.'!F63</f>
        <v>85765517</v>
      </c>
      <c r="F7" s="195">
        <f>'1.sz.mell.'!G63</f>
        <v>85781265</v>
      </c>
      <c r="G7" s="330">
        <f t="shared" ref="G7:G19" si="0">F7/E7</f>
        <v>1.00018361691914</v>
      </c>
      <c r="H7" s="194" t="str">
        <f>'1.sz.mell.'!B98</f>
        <v>Felújítások</v>
      </c>
      <c r="I7" s="195">
        <f>'1.sz.mell.'!D98</f>
        <v>910715592</v>
      </c>
      <c r="J7" s="195">
        <f>'1.sz.mell.'!E98</f>
        <v>62606727</v>
      </c>
      <c r="K7" s="195">
        <f>'1.sz.mell.'!F98</f>
        <v>973322319</v>
      </c>
      <c r="L7" s="195">
        <f>'1.sz.mell.'!G98</f>
        <v>914106868</v>
      </c>
      <c r="M7" s="326">
        <f t="shared" ref="M7:M19" si="1">L7/K7</f>
        <v>0.93916151942263226</v>
      </c>
    </row>
    <row r="8" spans="1:13" ht="16.5" customHeight="1" x14ac:dyDescent="0.3">
      <c r="A8" s="264" t="s">
        <v>15</v>
      </c>
      <c r="B8" s="194" t="s">
        <v>630</v>
      </c>
      <c r="C8" s="195">
        <f>'1.sz.mell.'!D69</f>
        <v>0</v>
      </c>
      <c r="D8" s="195">
        <f>'1.sz.mell.'!E69</f>
        <v>1351902</v>
      </c>
      <c r="E8" s="195">
        <f>'1.sz.mell.'!F69</f>
        <v>1351902</v>
      </c>
      <c r="F8" s="195">
        <f>'1.sz.mell.'!G69</f>
        <v>1336154</v>
      </c>
      <c r="G8" s="330"/>
      <c r="H8" s="194" t="str">
        <f>'1.sz.mell.'!B99</f>
        <v>Egyéb felhalmozási kiadások</v>
      </c>
      <c r="I8" s="195">
        <f>'1.sz.mell.'!D99+I9</f>
        <v>0</v>
      </c>
      <c r="J8" s="195">
        <f>'1.sz.mell.'!E99+J9</f>
        <v>389267</v>
      </c>
      <c r="K8" s="195">
        <f>'1.sz.mell.'!F99+K9</f>
        <v>389267</v>
      </c>
      <c r="L8" s="195">
        <f>'1.sz.mell.'!G99+L9</f>
        <v>302267</v>
      </c>
      <c r="M8" s="326">
        <f t="shared" si="1"/>
        <v>0.77650301720926762</v>
      </c>
    </row>
    <row r="9" spans="1:13" ht="19.5" customHeight="1" x14ac:dyDescent="0.3">
      <c r="A9" s="264" t="s">
        <v>18</v>
      </c>
      <c r="B9" s="265" t="s">
        <v>698</v>
      </c>
      <c r="C9" s="198"/>
      <c r="D9" s="195" t="s">
        <v>698</v>
      </c>
      <c r="E9" s="198" t="s">
        <v>698</v>
      </c>
      <c r="F9" s="198" t="s">
        <v>698</v>
      </c>
      <c r="G9" s="330"/>
      <c r="H9" s="197"/>
      <c r="I9" s="198"/>
      <c r="J9" s="209">
        <f>K9-I9</f>
        <v>0</v>
      </c>
      <c r="K9" s="211"/>
      <c r="L9" s="196"/>
      <c r="M9" s="326"/>
    </row>
    <row r="10" spans="1:13" ht="16.5" customHeight="1" x14ac:dyDescent="0.3">
      <c r="A10" s="264" t="s">
        <v>21</v>
      </c>
      <c r="B10" s="194"/>
      <c r="C10" s="195"/>
      <c r="D10" s="195">
        <f>E10-C10</f>
        <v>0</v>
      </c>
      <c r="E10" s="195"/>
      <c r="F10" s="195"/>
      <c r="G10" s="330"/>
      <c r="H10" s="199"/>
      <c r="I10" s="198"/>
      <c r="J10" s="209">
        <f>K10-I10</f>
        <v>0</v>
      </c>
      <c r="K10" s="211"/>
      <c r="L10" s="196"/>
      <c r="M10" s="326"/>
    </row>
    <row r="11" spans="1:13" ht="16.5" customHeight="1" x14ac:dyDescent="0.3">
      <c r="A11" s="264" t="s">
        <v>24</v>
      </c>
      <c r="B11" s="266"/>
      <c r="C11" s="195"/>
      <c r="D11" s="195">
        <f>E11-C11</f>
        <v>0</v>
      </c>
      <c r="E11" s="195"/>
      <c r="F11" s="195"/>
      <c r="G11" s="330"/>
      <c r="H11" s="199"/>
      <c r="I11" s="195"/>
      <c r="J11" s="209"/>
      <c r="K11" s="211"/>
      <c r="L11" s="196"/>
      <c r="M11" s="326"/>
    </row>
    <row r="12" spans="1:13" s="20" customFormat="1" ht="25.5" customHeight="1" x14ac:dyDescent="0.3">
      <c r="A12" s="217" t="s">
        <v>27</v>
      </c>
      <c r="B12" s="175" t="s">
        <v>767</v>
      </c>
      <c r="C12" s="16">
        <f>SUM(C6:C11)</f>
        <v>160788722</v>
      </c>
      <c r="D12" s="16">
        <f>SUM(D6:D11)</f>
        <v>172790643</v>
      </c>
      <c r="E12" s="16">
        <f>SUM(E6:E11)</f>
        <v>333579365</v>
      </c>
      <c r="F12" s="16">
        <f>SUM(F6:F11)</f>
        <v>333579365</v>
      </c>
      <c r="G12" s="330">
        <f t="shared" si="0"/>
        <v>1</v>
      </c>
      <c r="H12" s="175" t="s">
        <v>768</v>
      </c>
      <c r="I12" s="16">
        <f>SUM(I6:I8)</f>
        <v>3122187681</v>
      </c>
      <c r="J12" s="16">
        <f>SUM(J6:J8)</f>
        <v>-140132159</v>
      </c>
      <c r="K12" s="16">
        <f>SUM(K6:K8)</f>
        <v>2982055522</v>
      </c>
      <c r="L12" s="16">
        <f>SUM(L6:L8)</f>
        <v>1352147102</v>
      </c>
      <c r="M12" s="326">
        <f t="shared" si="1"/>
        <v>0.45342787618291702</v>
      </c>
    </row>
    <row r="13" spans="1:13" ht="16.5" customHeight="1" x14ac:dyDescent="0.3">
      <c r="A13" s="202" t="s">
        <v>30</v>
      </c>
      <c r="B13" s="200" t="s">
        <v>277</v>
      </c>
      <c r="C13" s="267">
        <f>'1.sz.mell.'!D71</f>
        <v>350000000</v>
      </c>
      <c r="D13" s="267">
        <f>'1.sz.mell.'!E71</f>
        <v>0</v>
      </c>
      <c r="E13" s="267">
        <f>'1.sz.mell.'!F71</f>
        <v>350000000</v>
      </c>
      <c r="F13" s="267">
        <f>'1.sz.mell.'!G71</f>
        <v>150000000</v>
      </c>
      <c r="G13" s="330"/>
      <c r="H13" s="200" t="s">
        <v>250</v>
      </c>
      <c r="I13" s="183">
        <f>'1.sz.mell.'!D108</f>
        <v>0</v>
      </c>
      <c r="J13" s="183">
        <f>'1.sz.mell.'!E108</f>
        <v>150000000</v>
      </c>
      <c r="K13" s="183">
        <f>'1.sz.mell.'!F108</f>
        <v>150000000</v>
      </c>
      <c r="L13" s="183">
        <f>'1.sz.mell.'!G108</f>
        <v>9460000</v>
      </c>
      <c r="M13" s="326">
        <f t="shared" si="1"/>
        <v>6.306666666666666E-2</v>
      </c>
    </row>
    <row r="14" spans="1:13" ht="16.5" customHeight="1" x14ac:dyDescent="0.3">
      <c r="A14" s="202" t="s">
        <v>33</v>
      </c>
      <c r="B14" s="349" t="s">
        <v>188</v>
      </c>
      <c r="C14" s="714">
        <f>'1.sz.mell.'!D72</f>
        <v>2975979372</v>
      </c>
      <c r="D14" s="714">
        <f>'1.sz.mell.'!E72</f>
        <v>-31329099</v>
      </c>
      <c r="E14" s="714">
        <f>'1.sz.mell.'!F72</f>
        <v>2944650273</v>
      </c>
      <c r="F14" s="714">
        <f>'1.sz.mell.'!G72</f>
        <v>2944650273</v>
      </c>
      <c r="G14" s="330">
        <f t="shared" si="0"/>
        <v>1</v>
      </c>
      <c r="H14" s="201" t="s">
        <v>256</v>
      </c>
      <c r="I14" s="183"/>
      <c r="J14" s="209"/>
      <c r="K14" s="211"/>
      <c r="L14" s="196"/>
      <c r="M14" s="326"/>
    </row>
    <row r="15" spans="1:13" ht="16.5" customHeight="1" x14ac:dyDescent="0.3">
      <c r="A15" s="205" t="s">
        <v>278</v>
      </c>
      <c r="B15" s="355" t="s">
        <v>279</v>
      </c>
      <c r="C15" s="715">
        <f>'1.sz.mell.'!D73+'1.sz.mell.'!D73</f>
        <v>5877069120</v>
      </c>
      <c r="D15" s="715">
        <f>'1.sz.mell.'!E73+'1.sz.mell.'!E73</f>
        <v>-17155004</v>
      </c>
      <c r="E15" s="715">
        <f>'1.sz.mell.'!F73+'1.sz.mell.'!F73</f>
        <v>5859914116</v>
      </c>
      <c r="F15" s="715">
        <f>'1.sz.mell.'!G73</f>
        <v>2929957058</v>
      </c>
      <c r="G15" s="330">
        <f t="shared" si="0"/>
        <v>0.5</v>
      </c>
      <c r="H15" s="194"/>
      <c r="I15" s="183"/>
      <c r="J15" s="209"/>
      <c r="K15" s="211"/>
      <c r="L15" s="196"/>
      <c r="M15" s="326"/>
    </row>
    <row r="16" spans="1:13" ht="16.5" customHeight="1" x14ac:dyDescent="0.3">
      <c r="A16" s="205" t="s">
        <v>280</v>
      </c>
      <c r="B16" s="355" t="s">
        <v>281</v>
      </c>
      <c r="C16" s="715">
        <f>'1.sz.mell.'!D74</f>
        <v>37444812</v>
      </c>
      <c r="D16" s="715">
        <f>'1.sz.mell.'!E74</f>
        <v>-22751597</v>
      </c>
      <c r="E16" s="715">
        <f>'1.sz.mell.'!F74</f>
        <v>14693215</v>
      </c>
      <c r="F16" s="715">
        <f>'1.sz.mell.'!G74</f>
        <v>14693215</v>
      </c>
      <c r="G16" s="330"/>
      <c r="H16" s="194"/>
      <c r="I16" s="183"/>
      <c r="J16" s="209"/>
      <c r="K16" s="211"/>
      <c r="L16" s="196"/>
      <c r="M16" s="326"/>
    </row>
    <row r="17" spans="1:13" ht="16.5" customHeight="1" x14ac:dyDescent="0.3">
      <c r="A17" s="19" t="s">
        <v>36</v>
      </c>
      <c r="B17" s="356" t="s">
        <v>282</v>
      </c>
      <c r="C17" s="357">
        <f>SUM(C13:C14)</f>
        <v>3325979372</v>
      </c>
      <c r="D17" s="357">
        <f>SUM(D13:D14)</f>
        <v>-31329099</v>
      </c>
      <c r="E17" s="357">
        <f>SUM(E13:E14)</f>
        <v>3294650273</v>
      </c>
      <c r="F17" s="357">
        <f>SUM(F13:F14)</f>
        <v>3094650273</v>
      </c>
      <c r="G17" s="330">
        <f t="shared" si="0"/>
        <v>0.93929552959261842</v>
      </c>
      <c r="H17" s="175" t="s">
        <v>283</v>
      </c>
      <c r="I17" s="268">
        <f>SUM(I13:I16)</f>
        <v>0</v>
      </c>
      <c r="J17" s="268">
        <f>SUM(J13:J16)</f>
        <v>150000000</v>
      </c>
      <c r="K17" s="268">
        <f>SUM(K13:K16)</f>
        <v>150000000</v>
      </c>
      <c r="L17" s="268">
        <f>SUM(L13:L16)</f>
        <v>9460000</v>
      </c>
      <c r="M17" s="326">
        <f t="shared" si="1"/>
        <v>6.306666666666666E-2</v>
      </c>
    </row>
    <row r="18" spans="1:13" ht="22.5" customHeight="1" x14ac:dyDescent="0.3">
      <c r="A18" s="19" t="s">
        <v>38</v>
      </c>
      <c r="B18" s="175" t="s">
        <v>769</v>
      </c>
      <c r="C18" s="16">
        <f>+C12+C17</f>
        <v>3486768094</v>
      </c>
      <c r="D18" s="16">
        <f>+D12+D17</f>
        <v>141461544</v>
      </c>
      <c r="E18" s="16">
        <f>+E12+E17</f>
        <v>3628229638</v>
      </c>
      <c r="F18" s="16">
        <f>+F12+F17</f>
        <v>3428229638</v>
      </c>
      <c r="G18" s="330">
        <f t="shared" si="0"/>
        <v>0.94487669746553127</v>
      </c>
      <c r="H18" s="175" t="s">
        <v>770</v>
      </c>
      <c r="I18" s="16">
        <f>SUM(I12+I17)</f>
        <v>3122187681</v>
      </c>
      <c r="J18" s="16">
        <f>SUM(J12+J17)</f>
        <v>9867841</v>
      </c>
      <c r="K18" s="16">
        <f>SUM(K12+K17)</f>
        <v>3132055522</v>
      </c>
      <c r="L18" s="16">
        <f>SUM(L12+L17)</f>
        <v>1361607102</v>
      </c>
      <c r="M18" s="326">
        <f t="shared" si="1"/>
        <v>0.43473274737177536</v>
      </c>
    </row>
    <row r="19" spans="1:13" ht="22.5" customHeight="1" x14ac:dyDescent="0.3">
      <c r="A19" s="19" t="s">
        <v>40</v>
      </c>
      <c r="B19" s="175" t="s">
        <v>771</v>
      </c>
      <c r="C19" s="16">
        <f>C18+'2.1.sz.mell  '!C20</f>
        <v>5693910037</v>
      </c>
      <c r="D19" s="16">
        <f>D18+'2.1.sz.mell  '!D20</f>
        <v>469044987</v>
      </c>
      <c r="E19" s="16">
        <f>E18+'2.1.sz.mell  '!E20</f>
        <v>6162955024</v>
      </c>
      <c r="F19" s="16">
        <f>F18+'2.1.sz.mell  '!F20</f>
        <v>5985606774</v>
      </c>
      <c r="G19" s="330">
        <f t="shared" si="0"/>
        <v>0.97122350409675806</v>
      </c>
      <c r="H19" s="175" t="s">
        <v>772</v>
      </c>
      <c r="I19" s="16">
        <f>I18+'2.1.sz.mell  '!I20</f>
        <v>5693910037</v>
      </c>
      <c r="J19" s="16">
        <f>J18+'2.1.sz.mell  '!J20</f>
        <v>469044987</v>
      </c>
      <c r="K19" s="16">
        <f>K18+'2.1.sz.mell  '!K20</f>
        <v>6162955024</v>
      </c>
      <c r="L19" s="16">
        <f>L18+'2.1.sz.mell  '!L20</f>
        <v>4028288539</v>
      </c>
      <c r="M19" s="326">
        <f t="shared" si="1"/>
        <v>0.65362939098417794</v>
      </c>
    </row>
    <row r="20" spans="1:13" ht="18" customHeight="1" x14ac:dyDescent="0.3">
      <c r="A20" s="217" t="s">
        <v>42</v>
      </c>
      <c r="B20" s="175" t="s">
        <v>625</v>
      </c>
      <c r="C20" s="16">
        <f>IF(C12-I12&lt;0,I12-C12,"-")</f>
        <v>2961398959</v>
      </c>
      <c r="D20" s="16" t="str">
        <f>IF(D12-J12&lt;0,J12-D12,"-")</f>
        <v>-</v>
      </c>
      <c r="E20" s="16">
        <f>IF(E12-K12&lt;0,K12-E12,"-")</f>
        <v>2648476157</v>
      </c>
      <c r="F20" s="16">
        <f>IF(F12-L12&lt;0,L12-F12,"-")</f>
        <v>1018567737</v>
      </c>
      <c r="G20" s="331"/>
      <c r="H20" s="175" t="s">
        <v>626</v>
      </c>
      <c r="I20" s="176" t="str">
        <f>IF(C12-I12&gt;0,C12-I12,"-")</f>
        <v>-</v>
      </c>
      <c r="J20" s="176">
        <f>IF(D12-J12&gt;0,D12-J12,"-")</f>
        <v>312922802</v>
      </c>
      <c r="K20" s="176" t="str">
        <f>IF(E12-K12&gt;0,E12-K12,"-")</f>
        <v>-</v>
      </c>
      <c r="L20" s="176" t="str">
        <f>IF(F12-L12&gt;0,F12-L12,"-")</f>
        <v>-</v>
      </c>
      <c r="M20" s="326"/>
    </row>
    <row r="21" spans="1:13" ht="18" customHeight="1" x14ac:dyDescent="0.3">
      <c r="A21" s="217" t="s">
        <v>44</v>
      </c>
      <c r="B21" s="175" t="s">
        <v>627</v>
      </c>
      <c r="C21" s="16" t="str">
        <f>IF(C12+C17-I18&lt;0,I18-(C12+C17),"-")</f>
        <v>-</v>
      </c>
      <c r="D21" s="16" t="str">
        <f>IF(D12+D17-J18&lt;0,J18-(D12+D17),"-")</f>
        <v>-</v>
      </c>
      <c r="E21" s="16" t="str">
        <f>IF(E12+E17-K18&lt;0,K18-(E12+E17),"-")</f>
        <v>-</v>
      </c>
      <c r="F21" s="16" t="str">
        <f>IF(F12+F17-L18&lt;0,L18-(F12+F17),"-")</f>
        <v>-</v>
      </c>
      <c r="G21" s="331"/>
      <c r="H21" s="175" t="s">
        <v>628</v>
      </c>
      <c r="I21" s="176">
        <f>IF(C12+C17-I18&gt;0,C12+C17-I18,"-")</f>
        <v>364580413</v>
      </c>
      <c r="J21" s="176">
        <f>IF(D12+D17-J18&gt;0,D12+D17-J18,"-")</f>
        <v>131593703</v>
      </c>
      <c r="K21" s="176">
        <f>IF(E12+E17-K18&gt;0,E12+E17-K18,"-")</f>
        <v>496174116</v>
      </c>
      <c r="L21" s="176">
        <f>IF(F12+F17-L18&gt;0,F12+F17-L18,"-")</f>
        <v>2066622536</v>
      </c>
      <c r="M21" s="326"/>
    </row>
  </sheetData>
  <mergeCells count="4">
    <mergeCell ref="A3:A4"/>
    <mergeCell ref="B3:G3"/>
    <mergeCell ref="H3:M3"/>
    <mergeCell ref="A1:M1"/>
  </mergeCells>
  <printOptions horizontalCentered="1"/>
  <pageMargins left="0.78740157480314965" right="0.78740157480314965" top="0.98425196850393704" bottom="0.98425196850393704" header="0.59055118110236227" footer="0.78740157480314965"/>
  <pageSetup paperSize="9" orientation="landscape" verticalDpi="300" r:id="rId1"/>
  <headerFooter alignWithMargins="0">
    <oddHeader>&amp;R&amp;"Times New Roman CE,Félkövér dőlt"&amp;12 2.2. melléklet a 18/2020. (VI.26.)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76"/>
  <sheetViews>
    <sheetView view="pageLayout" topLeftCell="A20" zoomScale="120" zoomScaleNormal="100" zoomScalePageLayoutView="120" workbookViewId="0">
      <selection activeCell="F40" sqref="F40"/>
    </sheetView>
  </sheetViews>
  <sheetFormatPr defaultColWidth="18.296875" defaultRowHeight="13" x14ac:dyDescent="0.3"/>
  <cols>
    <col min="1" max="1" width="13.69921875" style="21" customWidth="1"/>
    <col min="2" max="2" width="61" style="22" customWidth="1"/>
    <col min="3" max="3" width="16" style="21" customWidth="1"/>
    <col min="4" max="5" width="13.796875" style="23" customWidth="1"/>
    <col min="6" max="6" width="13.796875" style="22" customWidth="1"/>
    <col min="7" max="16384" width="18.296875" style="22"/>
  </cols>
  <sheetData>
    <row r="1" spans="1:7" ht="43.5" customHeight="1" x14ac:dyDescent="0.3">
      <c r="A1" s="1754" t="s">
        <v>1229</v>
      </c>
      <c r="B1" s="1755"/>
      <c r="C1" s="1755"/>
      <c r="D1" s="1755"/>
      <c r="E1" s="1755"/>
      <c r="F1" s="1755"/>
    </row>
    <row r="2" spans="1:7" ht="15.75" customHeight="1" x14ac:dyDescent="0.3">
      <c r="A2" s="1756" t="s">
        <v>1</v>
      </c>
      <c r="B2" s="1756"/>
      <c r="C2" s="1756"/>
      <c r="D2" s="1756"/>
      <c r="E2" s="1756"/>
      <c r="F2" s="1756"/>
    </row>
    <row r="3" spans="1:7" s="26" customFormat="1" ht="22.5" customHeight="1" x14ac:dyDescent="0.3">
      <c r="A3" s="1750" t="s">
        <v>284</v>
      </c>
      <c r="B3" s="1752" t="s">
        <v>285</v>
      </c>
      <c r="C3" s="1201"/>
      <c r="D3" s="1757" t="s">
        <v>1230</v>
      </c>
      <c r="E3" s="1758"/>
      <c r="F3" s="1759"/>
    </row>
    <row r="4" spans="1:7" s="27" customFormat="1" ht="25.5" customHeight="1" x14ac:dyDescent="0.3">
      <c r="A4" s="1751"/>
      <c r="B4" s="1753"/>
      <c r="C4" s="1200" t="s">
        <v>286</v>
      </c>
      <c r="D4" s="825" t="s">
        <v>287</v>
      </c>
      <c r="E4" s="1200" t="s">
        <v>288</v>
      </c>
      <c r="F4" s="826" t="s">
        <v>396</v>
      </c>
    </row>
    <row r="5" spans="1:7" ht="28.5" customHeight="1" x14ac:dyDescent="0.3">
      <c r="A5" s="405" t="s">
        <v>289</v>
      </c>
      <c r="B5" s="406" t="s">
        <v>290</v>
      </c>
      <c r="C5" s="407" t="s">
        <v>291</v>
      </c>
      <c r="D5" s="408">
        <v>44.05</v>
      </c>
      <c r="E5" s="409">
        <v>4580000</v>
      </c>
      <c r="F5" s="438">
        <f>D5*E5</f>
        <v>201749000</v>
      </c>
    </row>
    <row r="6" spans="1:7" ht="28.5" customHeight="1" x14ac:dyDescent="0.3">
      <c r="A6" s="420" t="s">
        <v>1231</v>
      </c>
      <c r="B6" s="827" t="s">
        <v>1232</v>
      </c>
      <c r="C6" s="407" t="s">
        <v>314</v>
      </c>
      <c r="D6" s="408"/>
      <c r="E6" s="409"/>
      <c r="F6" s="438">
        <v>201749000</v>
      </c>
    </row>
    <row r="7" spans="1:7" ht="29.25" customHeight="1" x14ac:dyDescent="0.3">
      <c r="A7" s="828" t="s">
        <v>292</v>
      </c>
      <c r="B7" s="411" t="s">
        <v>293</v>
      </c>
      <c r="C7" s="412"/>
      <c r="D7" s="413"/>
      <c r="E7" s="413"/>
      <c r="F7" s="423">
        <v>114452131</v>
      </c>
    </row>
    <row r="8" spans="1:7" ht="28.5" customHeight="1" x14ac:dyDescent="0.3">
      <c r="A8" s="420" t="s">
        <v>294</v>
      </c>
      <c r="B8" s="421" t="s">
        <v>295</v>
      </c>
      <c r="C8" s="412" t="s">
        <v>296</v>
      </c>
      <c r="D8" s="413"/>
      <c r="E8" s="422">
        <v>22300</v>
      </c>
      <c r="F8" s="423">
        <v>22411500</v>
      </c>
    </row>
    <row r="9" spans="1:7" ht="29.25" customHeight="1" x14ac:dyDescent="0.3">
      <c r="A9" s="420" t="s">
        <v>297</v>
      </c>
      <c r="B9" s="421" t="s">
        <v>298</v>
      </c>
      <c r="C9" s="412" t="s">
        <v>299</v>
      </c>
      <c r="D9" s="413"/>
      <c r="E9" s="413"/>
      <c r="F9" s="423">
        <v>63840000</v>
      </c>
    </row>
    <row r="10" spans="1:7" ht="23.25" customHeight="1" x14ac:dyDescent="0.3">
      <c r="A10" s="420" t="s">
        <v>300</v>
      </c>
      <c r="B10" s="421" t="s">
        <v>301</v>
      </c>
      <c r="C10" s="412" t="s">
        <v>302</v>
      </c>
      <c r="D10" s="413"/>
      <c r="E10" s="413"/>
      <c r="F10" s="423">
        <v>337881</v>
      </c>
    </row>
    <row r="11" spans="1:7" ht="18.75" customHeight="1" x14ac:dyDescent="0.3">
      <c r="A11" s="420" t="s">
        <v>303</v>
      </c>
      <c r="B11" s="421" t="s">
        <v>304</v>
      </c>
      <c r="C11" s="412" t="s">
        <v>299</v>
      </c>
      <c r="D11" s="413"/>
      <c r="E11" s="413"/>
      <c r="F11" s="423">
        <v>27862750</v>
      </c>
      <c r="G11" s="24" t="s">
        <v>698</v>
      </c>
    </row>
    <row r="12" spans="1:7" ht="18.75" customHeight="1" x14ac:dyDescent="0.3">
      <c r="A12" s="420" t="s">
        <v>1233</v>
      </c>
      <c r="B12" s="421" t="s">
        <v>1234</v>
      </c>
      <c r="C12" s="412" t="s">
        <v>314</v>
      </c>
      <c r="D12" s="413"/>
      <c r="E12" s="413"/>
      <c r="F12" s="423">
        <v>44799165</v>
      </c>
      <c r="G12" s="24"/>
    </row>
    <row r="13" spans="1:7" ht="18.75" customHeight="1" x14ac:dyDescent="0.3">
      <c r="A13" s="420" t="s">
        <v>1235</v>
      </c>
      <c r="B13" s="421" t="s">
        <v>1222</v>
      </c>
      <c r="C13" s="412" t="s">
        <v>314</v>
      </c>
      <c r="D13" s="413"/>
      <c r="E13" s="413"/>
      <c r="F13" s="423">
        <v>16598534</v>
      </c>
      <c r="G13" s="24"/>
    </row>
    <row r="14" spans="1:7" x14ac:dyDescent="0.3">
      <c r="A14" s="420" t="s">
        <v>1235</v>
      </c>
      <c r="B14" s="421" t="s">
        <v>1236</v>
      </c>
      <c r="C14" s="412" t="s">
        <v>314</v>
      </c>
      <c r="D14" s="413"/>
      <c r="E14" s="413"/>
      <c r="F14" s="423">
        <v>337881</v>
      </c>
      <c r="G14" s="24"/>
    </row>
    <row r="15" spans="1:7" ht="18.75" customHeight="1" x14ac:dyDescent="0.3">
      <c r="A15" s="420" t="s">
        <v>1237</v>
      </c>
      <c r="B15" s="421" t="s">
        <v>1238</v>
      </c>
      <c r="C15" s="412" t="s">
        <v>314</v>
      </c>
      <c r="D15" s="413"/>
      <c r="E15" s="413"/>
      <c r="F15" s="423">
        <v>27862750</v>
      </c>
      <c r="G15" s="24"/>
    </row>
    <row r="16" spans="1:7" ht="24" customHeight="1" x14ac:dyDescent="0.3">
      <c r="A16" s="420" t="s">
        <v>305</v>
      </c>
      <c r="B16" s="421" t="s">
        <v>306</v>
      </c>
      <c r="C16" s="412" t="s">
        <v>307</v>
      </c>
      <c r="D16" s="413"/>
      <c r="E16" s="422">
        <v>2700</v>
      </c>
      <c r="F16" s="423">
        <v>0</v>
      </c>
    </row>
    <row r="17" spans="1:6" ht="35.25" customHeight="1" x14ac:dyDescent="0.3">
      <c r="A17" s="420" t="s">
        <v>308</v>
      </c>
      <c r="B17" s="421" t="s">
        <v>309</v>
      </c>
      <c r="C17" s="424" t="s">
        <v>310</v>
      </c>
      <c r="D17" s="413"/>
      <c r="E17" s="422">
        <v>2550</v>
      </c>
      <c r="F17" s="423">
        <v>0</v>
      </c>
    </row>
    <row r="18" spans="1:6" ht="24.75" customHeight="1" x14ac:dyDescent="0.3">
      <c r="A18" s="420" t="s">
        <v>311</v>
      </c>
      <c r="B18" s="421" t="s">
        <v>312</v>
      </c>
      <c r="C18" s="424" t="s">
        <v>313</v>
      </c>
      <c r="D18" s="413"/>
      <c r="E18" s="425">
        <v>1</v>
      </c>
      <c r="F18" s="423">
        <v>2004600</v>
      </c>
    </row>
    <row r="19" spans="1:6" ht="24.75" customHeight="1" x14ac:dyDescent="0.3">
      <c r="A19" s="420" t="s">
        <v>1239</v>
      </c>
      <c r="B19" s="421" t="s">
        <v>1240</v>
      </c>
      <c r="C19" s="424" t="s">
        <v>314</v>
      </c>
      <c r="D19" s="413"/>
      <c r="E19" s="425">
        <v>1</v>
      </c>
      <c r="F19" s="423">
        <v>2004600</v>
      </c>
    </row>
    <row r="20" spans="1:6" ht="24.75" customHeight="1" x14ac:dyDescent="0.3">
      <c r="A20" s="420" t="s">
        <v>1241</v>
      </c>
      <c r="B20" s="421" t="s">
        <v>1242</v>
      </c>
      <c r="C20" s="424" t="s">
        <v>314</v>
      </c>
      <c r="D20" s="413"/>
      <c r="E20" s="425"/>
      <c r="F20" s="423">
        <v>117790666</v>
      </c>
    </row>
    <row r="21" spans="1:6" ht="24.75" customHeight="1" x14ac:dyDescent="0.3">
      <c r="A21" s="420" t="s">
        <v>1241</v>
      </c>
      <c r="B21" s="421" t="s">
        <v>1243</v>
      </c>
      <c r="C21" s="424" t="s">
        <v>314</v>
      </c>
      <c r="D21" s="413"/>
      <c r="E21" s="425"/>
      <c r="F21" s="423">
        <v>248552765</v>
      </c>
    </row>
    <row r="22" spans="1:6" ht="18.75" customHeight="1" x14ac:dyDescent="0.3">
      <c r="A22" s="829" t="s">
        <v>315</v>
      </c>
      <c r="B22" s="830" t="s">
        <v>907</v>
      </c>
      <c r="C22" s="831" t="s">
        <v>314</v>
      </c>
      <c r="D22" s="830" t="s">
        <v>316</v>
      </c>
      <c r="E22" s="830" t="s">
        <v>316</v>
      </c>
      <c r="F22" s="832">
        <v>490400</v>
      </c>
    </row>
    <row r="23" spans="1:6" s="435" customFormat="1" ht="30" customHeight="1" x14ac:dyDescent="0.3">
      <c r="A23" s="430" t="s">
        <v>317</v>
      </c>
      <c r="B23" s="431" t="s">
        <v>318</v>
      </c>
      <c r="C23" s="432" t="s">
        <v>314</v>
      </c>
      <c r="D23" s="433"/>
      <c r="E23" s="433"/>
      <c r="F23" s="434">
        <v>249043165</v>
      </c>
    </row>
    <row r="24" spans="1:6" ht="34.5" customHeight="1" x14ac:dyDescent="0.3">
      <c r="A24" s="405" t="s">
        <v>319</v>
      </c>
      <c r="B24" s="406" t="s">
        <v>320</v>
      </c>
      <c r="C24" s="436"/>
      <c r="D24" s="437"/>
      <c r="E24" s="437"/>
      <c r="F24" s="438">
        <f>SUM(F25:F34)</f>
        <v>276142250.33333331</v>
      </c>
    </row>
    <row r="25" spans="1:6" ht="18.75" customHeight="1" x14ac:dyDescent="0.3">
      <c r="A25" s="414" t="s">
        <v>321</v>
      </c>
      <c r="B25" s="417" t="s">
        <v>322</v>
      </c>
      <c r="C25" s="416" t="s">
        <v>307</v>
      </c>
      <c r="D25" s="439">
        <v>39.1</v>
      </c>
      <c r="E25" s="418">
        <v>4371500</v>
      </c>
      <c r="F25" s="419">
        <f>D25*E25/12*8</f>
        <v>113950433.33333333</v>
      </c>
    </row>
    <row r="26" spans="1:6" ht="49.5" customHeight="1" x14ac:dyDescent="0.3">
      <c r="A26" s="414" t="s">
        <v>323</v>
      </c>
      <c r="B26" s="415" t="s">
        <v>324</v>
      </c>
      <c r="C26" s="416" t="s">
        <v>307</v>
      </c>
      <c r="D26" s="439">
        <v>26</v>
      </c>
      <c r="E26" s="418">
        <v>2205000</v>
      </c>
      <c r="F26" s="419">
        <f>D26*E26/12*8</f>
        <v>38220000</v>
      </c>
    </row>
    <row r="27" spans="1:6" ht="49.5" customHeight="1" x14ac:dyDescent="0.3">
      <c r="A27" s="414" t="s">
        <v>326</v>
      </c>
      <c r="B27" s="415" t="s">
        <v>1244</v>
      </c>
      <c r="C27" s="416" t="s">
        <v>307</v>
      </c>
      <c r="D27" s="439">
        <v>41.9</v>
      </c>
      <c r="E27" s="418">
        <v>4371500</v>
      </c>
      <c r="F27" s="419">
        <v>61055283</v>
      </c>
    </row>
    <row r="28" spans="1:6" ht="45" customHeight="1" x14ac:dyDescent="0.3">
      <c r="A28" s="414" t="s">
        <v>327</v>
      </c>
      <c r="B28" s="415" t="s">
        <v>324</v>
      </c>
      <c r="C28" s="416" t="s">
        <v>307</v>
      </c>
      <c r="D28" s="439">
        <v>28</v>
      </c>
      <c r="E28" s="418">
        <v>2205000</v>
      </c>
      <c r="F28" s="419">
        <f>D28*E28/12*4</f>
        <v>20580000</v>
      </c>
    </row>
    <row r="29" spans="1:6" ht="45" customHeight="1" x14ac:dyDescent="0.3">
      <c r="A29" s="414" t="s">
        <v>908</v>
      </c>
      <c r="B29" s="415" t="s">
        <v>325</v>
      </c>
      <c r="C29" s="416" t="s">
        <v>307</v>
      </c>
      <c r="D29" s="439">
        <v>0</v>
      </c>
      <c r="E29" s="418">
        <v>4371500</v>
      </c>
      <c r="F29" s="419">
        <v>0</v>
      </c>
    </row>
    <row r="30" spans="1:6" ht="24.75" customHeight="1" x14ac:dyDescent="0.3">
      <c r="A30" s="414" t="s">
        <v>328</v>
      </c>
      <c r="B30" s="415" t="s">
        <v>329</v>
      </c>
      <c r="C30" s="416" t="s">
        <v>307</v>
      </c>
      <c r="D30" s="439">
        <v>34.700000000000003</v>
      </c>
      <c r="E30" s="418">
        <v>0</v>
      </c>
      <c r="F30" s="419">
        <f>D30*E30</f>
        <v>0</v>
      </c>
    </row>
    <row r="31" spans="1:6" ht="18.75" customHeight="1" x14ac:dyDescent="0.3">
      <c r="A31" s="420" t="s">
        <v>330</v>
      </c>
      <c r="B31" s="421" t="s">
        <v>331</v>
      </c>
      <c r="C31" s="412" t="s">
        <v>307</v>
      </c>
      <c r="D31" s="422">
        <v>425</v>
      </c>
      <c r="E31" s="422">
        <v>97400</v>
      </c>
      <c r="F31" s="423">
        <v>27596667</v>
      </c>
    </row>
    <row r="32" spans="1:6" ht="18.75" customHeight="1" x14ac:dyDescent="0.3">
      <c r="A32" s="420" t="s">
        <v>332</v>
      </c>
      <c r="B32" s="421" t="s">
        <v>333</v>
      </c>
      <c r="C32" s="412" t="s">
        <v>307</v>
      </c>
      <c r="D32" s="422" t="s">
        <v>1411</v>
      </c>
      <c r="E32" s="422">
        <v>0</v>
      </c>
      <c r="F32" s="423">
        <v>0</v>
      </c>
    </row>
    <row r="33" spans="1:6" ht="18.75" customHeight="1" x14ac:dyDescent="0.3">
      <c r="A33" s="420" t="s">
        <v>334</v>
      </c>
      <c r="B33" s="421" t="s">
        <v>331</v>
      </c>
      <c r="C33" s="412" t="s">
        <v>307</v>
      </c>
      <c r="D33" s="422">
        <v>454</v>
      </c>
      <c r="E33" s="422">
        <v>97400</v>
      </c>
      <c r="F33" s="423">
        <v>14739867</v>
      </c>
    </row>
    <row r="34" spans="1:6" ht="18.75" customHeight="1" x14ac:dyDescent="0.3">
      <c r="A34" s="420" t="s">
        <v>335</v>
      </c>
      <c r="B34" s="421" t="s">
        <v>333</v>
      </c>
      <c r="C34" s="412" t="s">
        <v>307</v>
      </c>
      <c r="D34" s="422">
        <v>383</v>
      </c>
      <c r="E34" s="422">
        <v>0</v>
      </c>
      <c r="F34" s="423">
        <f>D34*E34/12*4</f>
        <v>0</v>
      </c>
    </row>
    <row r="35" spans="1:6" ht="18.75" customHeight="1" x14ac:dyDescent="0.3">
      <c r="A35" s="426" t="s">
        <v>336</v>
      </c>
      <c r="B35" s="427" t="s">
        <v>337</v>
      </c>
      <c r="C35" s="428" t="s">
        <v>314</v>
      </c>
      <c r="D35" s="422"/>
      <c r="E35" s="409"/>
      <c r="F35" s="423"/>
    </row>
    <row r="36" spans="1:6" ht="33.75" customHeight="1" x14ac:dyDescent="0.3">
      <c r="A36" s="410" t="s">
        <v>336</v>
      </c>
      <c r="B36" s="421" t="s">
        <v>338</v>
      </c>
      <c r="C36" s="428"/>
      <c r="D36" s="429"/>
      <c r="E36" s="429"/>
      <c r="F36" s="423">
        <f>SUM(F37:F39)</f>
        <v>5609744</v>
      </c>
    </row>
    <row r="37" spans="1:6" ht="37.5" customHeight="1" x14ac:dyDescent="0.3">
      <c r="A37" s="420" t="s">
        <v>339</v>
      </c>
      <c r="B37" s="421" t="s">
        <v>909</v>
      </c>
      <c r="C37" s="412" t="s">
        <v>307</v>
      </c>
      <c r="D37" s="422">
        <v>7.2</v>
      </c>
      <c r="E37" s="422">
        <v>396700</v>
      </c>
      <c r="F37" s="423">
        <f>D37*E37</f>
        <v>2856240</v>
      </c>
    </row>
    <row r="38" spans="1:6" ht="44.25" customHeight="1" x14ac:dyDescent="0.3">
      <c r="A38" s="420" t="s">
        <v>340</v>
      </c>
      <c r="B38" s="421" t="s">
        <v>910</v>
      </c>
      <c r="C38" s="412" t="s">
        <v>307</v>
      </c>
      <c r="D38" s="422">
        <v>2</v>
      </c>
      <c r="E38" s="422">
        <v>363642</v>
      </c>
      <c r="F38" s="423">
        <f>E38*D38</f>
        <v>727284</v>
      </c>
    </row>
    <row r="39" spans="1:6" ht="44.25" customHeight="1" x14ac:dyDescent="0.3">
      <c r="A39" s="420" t="s">
        <v>1245</v>
      </c>
      <c r="B39" s="421" t="s">
        <v>911</v>
      </c>
      <c r="C39" s="440"/>
      <c r="D39" s="1207">
        <v>1.4</v>
      </c>
      <c r="E39" s="441">
        <v>1447300</v>
      </c>
      <c r="F39" s="442">
        <f>D39*E39</f>
        <v>2026219.9999999998</v>
      </c>
    </row>
    <row r="40" spans="1:6" ht="30.75" customHeight="1" x14ac:dyDescent="0.3">
      <c r="A40" s="443" t="s">
        <v>341</v>
      </c>
      <c r="B40" s="444" t="s">
        <v>342</v>
      </c>
      <c r="C40" s="445" t="s">
        <v>314</v>
      </c>
      <c r="D40" s="446"/>
      <c r="E40" s="446"/>
      <c r="F40" s="447">
        <f>SUM(F24+F36)</f>
        <v>281751994.33333331</v>
      </c>
    </row>
    <row r="41" spans="1:6" ht="29.25" customHeight="1" x14ac:dyDescent="0.3">
      <c r="A41" s="833" t="s">
        <v>343</v>
      </c>
      <c r="B41" s="834" t="s">
        <v>344</v>
      </c>
      <c r="C41" s="835" t="s">
        <v>314</v>
      </c>
      <c r="D41" s="836"/>
      <c r="E41" s="836"/>
      <c r="F41" s="837">
        <v>66077000</v>
      </c>
    </row>
    <row r="42" spans="1:6" ht="22.5" customHeight="1" x14ac:dyDescent="0.3">
      <c r="A42" s="420" t="s">
        <v>345</v>
      </c>
      <c r="B42" s="421" t="s">
        <v>346</v>
      </c>
      <c r="C42" s="424" t="s">
        <v>347</v>
      </c>
      <c r="D42" s="413"/>
      <c r="E42" s="422">
        <v>3400000</v>
      </c>
      <c r="F42" s="423">
        <v>14280000</v>
      </c>
    </row>
    <row r="43" spans="1:6" ht="22.5" customHeight="1" x14ac:dyDescent="0.3">
      <c r="A43" s="420" t="s">
        <v>348</v>
      </c>
      <c r="B43" s="421" t="s">
        <v>349</v>
      </c>
      <c r="C43" s="424" t="s">
        <v>347</v>
      </c>
      <c r="D43" s="413"/>
      <c r="E43" s="422">
        <v>3300000</v>
      </c>
      <c r="F43" s="423">
        <v>17820000</v>
      </c>
    </row>
    <row r="44" spans="1:6" ht="18.75" customHeight="1" x14ac:dyDescent="0.3">
      <c r="A44" s="420" t="s">
        <v>350</v>
      </c>
      <c r="B44" s="421" t="s">
        <v>351</v>
      </c>
      <c r="C44" s="412" t="s">
        <v>307</v>
      </c>
      <c r="D44" s="422"/>
      <c r="E44" s="422">
        <v>55360</v>
      </c>
      <c r="F44" s="423"/>
    </row>
    <row r="45" spans="1:6" ht="18.75" customHeight="1" x14ac:dyDescent="0.3">
      <c r="A45" s="420" t="s">
        <v>352</v>
      </c>
      <c r="B45" s="421" t="s">
        <v>353</v>
      </c>
      <c r="C45" s="412" t="s">
        <v>307</v>
      </c>
      <c r="D45" s="422">
        <v>217</v>
      </c>
      <c r="E45" s="422">
        <v>60896</v>
      </c>
      <c r="F45" s="423">
        <f>D45*E45</f>
        <v>13214432</v>
      </c>
    </row>
    <row r="46" spans="1:6" ht="18.75" customHeight="1" x14ac:dyDescent="0.3">
      <c r="A46" s="420" t="s">
        <v>354</v>
      </c>
      <c r="B46" s="421" t="s">
        <v>355</v>
      </c>
      <c r="C46" s="412" t="s">
        <v>307</v>
      </c>
      <c r="D46" s="422"/>
      <c r="E46" s="422"/>
      <c r="F46" s="423"/>
    </row>
    <row r="47" spans="1:6" ht="18.75" customHeight="1" x14ac:dyDescent="0.3">
      <c r="A47" s="420" t="s">
        <v>356</v>
      </c>
      <c r="B47" s="421" t="s">
        <v>357</v>
      </c>
      <c r="C47" s="412" t="s">
        <v>307</v>
      </c>
      <c r="D47" s="422"/>
      <c r="E47" s="422"/>
      <c r="F47" s="423"/>
    </row>
    <row r="48" spans="1:6" ht="18.75" customHeight="1" x14ac:dyDescent="0.3">
      <c r="A48" s="420" t="s">
        <v>358</v>
      </c>
      <c r="B48" s="421" t="s">
        <v>359</v>
      </c>
      <c r="C48" s="412" t="s">
        <v>307</v>
      </c>
      <c r="D48" s="422">
        <v>1</v>
      </c>
      <c r="E48" s="422">
        <v>25000</v>
      </c>
      <c r="F48" s="423">
        <f>D48*E48</f>
        <v>25000</v>
      </c>
    </row>
    <row r="49" spans="1:6" ht="18.75" customHeight="1" x14ac:dyDescent="0.3">
      <c r="A49" s="420" t="s">
        <v>360</v>
      </c>
      <c r="B49" s="421" t="s">
        <v>361</v>
      </c>
      <c r="C49" s="412" t="s">
        <v>307</v>
      </c>
      <c r="D49" s="422"/>
      <c r="E49" s="422">
        <v>210000</v>
      </c>
      <c r="F49" s="423"/>
    </row>
    <row r="50" spans="1:6" ht="25.5" customHeight="1" x14ac:dyDescent="0.3">
      <c r="A50" s="420" t="s">
        <v>362</v>
      </c>
      <c r="B50" s="421" t="s">
        <v>363</v>
      </c>
      <c r="C50" s="412" t="s">
        <v>307</v>
      </c>
      <c r="D50" s="422">
        <v>61</v>
      </c>
      <c r="E50" s="422">
        <v>429000</v>
      </c>
      <c r="F50" s="423">
        <f>D50*E50</f>
        <v>26169000</v>
      </c>
    </row>
    <row r="51" spans="1:6" ht="30" customHeight="1" x14ac:dyDescent="0.3">
      <c r="A51" s="420" t="s">
        <v>364</v>
      </c>
      <c r="B51" s="421" t="s">
        <v>365</v>
      </c>
      <c r="C51" s="412" t="s">
        <v>307</v>
      </c>
      <c r="D51" s="422">
        <v>91</v>
      </c>
      <c r="E51" s="422">
        <v>163500</v>
      </c>
      <c r="F51" s="423">
        <f>D51*E51</f>
        <v>14878500</v>
      </c>
    </row>
    <row r="52" spans="1:6" ht="22.5" customHeight="1" x14ac:dyDescent="0.3">
      <c r="A52" s="420" t="s">
        <v>366</v>
      </c>
      <c r="B52" s="421" t="s">
        <v>367</v>
      </c>
      <c r="C52" s="412" t="s">
        <v>307</v>
      </c>
      <c r="D52" s="422"/>
      <c r="E52" s="422">
        <v>500000</v>
      </c>
      <c r="F52" s="423"/>
    </row>
    <row r="53" spans="1:6" ht="33.75" customHeight="1" x14ac:dyDescent="0.3">
      <c r="A53" s="420" t="s">
        <v>368</v>
      </c>
      <c r="B53" s="421" t="s">
        <v>369</v>
      </c>
      <c r="C53" s="412" t="s">
        <v>307</v>
      </c>
      <c r="D53" s="422">
        <v>15</v>
      </c>
      <c r="E53" s="422">
        <v>550000</v>
      </c>
      <c r="F53" s="423">
        <f>D53*E53</f>
        <v>8250000</v>
      </c>
    </row>
    <row r="54" spans="1:6" ht="33.75" customHeight="1" x14ac:dyDescent="0.3">
      <c r="A54" s="420" t="s">
        <v>1223</v>
      </c>
      <c r="B54" s="421" t="s">
        <v>1246</v>
      </c>
      <c r="C54" s="412"/>
      <c r="D54" s="422"/>
      <c r="E54" s="422"/>
      <c r="F54" s="423">
        <v>14282563</v>
      </c>
    </row>
    <row r="55" spans="1:6" ht="33.75" customHeight="1" x14ac:dyDescent="0.3">
      <c r="A55" s="420" t="s">
        <v>370</v>
      </c>
      <c r="B55" s="421" t="s">
        <v>371</v>
      </c>
      <c r="C55" s="412" t="s">
        <v>307</v>
      </c>
      <c r="D55" s="425">
        <v>15</v>
      </c>
      <c r="E55" s="422">
        <v>2848000</v>
      </c>
      <c r="F55" s="423">
        <v>42720000</v>
      </c>
    </row>
    <row r="56" spans="1:6" ht="18.75" customHeight="1" x14ac:dyDescent="0.3">
      <c r="A56" s="420" t="s">
        <v>372</v>
      </c>
      <c r="B56" s="421" t="s">
        <v>373</v>
      </c>
      <c r="C56" s="412" t="s">
        <v>314</v>
      </c>
      <c r="D56" s="413" t="s">
        <v>316</v>
      </c>
      <c r="E56" s="422"/>
      <c r="F56" s="423">
        <v>17462000</v>
      </c>
    </row>
    <row r="57" spans="1:6" ht="27" customHeight="1" x14ac:dyDescent="0.3">
      <c r="A57" s="420" t="s">
        <v>375</v>
      </c>
      <c r="B57" s="421" t="s">
        <v>376</v>
      </c>
      <c r="C57" s="412" t="s">
        <v>307</v>
      </c>
      <c r="D57" s="425">
        <v>24.06</v>
      </c>
      <c r="E57" s="422">
        <v>1900000</v>
      </c>
      <c r="F57" s="423">
        <f>D57*E57</f>
        <v>45714000</v>
      </c>
    </row>
    <row r="58" spans="1:6" ht="18.75" customHeight="1" x14ac:dyDescent="0.3">
      <c r="A58" s="420" t="s">
        <v>377</v>
      </c>
      <c r="B58" s="421" t="s">
        <v>378</v>
      </c>
      <c r="C58" s="412" t="s">
        <v>314</v>
      </c>
      <c r="D58" s="422" t="s">
        <v>698</v>
      </c>
      <c r="E58" s="413"/>
      <c r="F58" s="423">
        <v>63372955</v>
      </c>
    </row>
    <row r="59" spans="1:6" ht="29.25" customHeight="1" x14ac:dyDescent="0.3">
      <c r="A59" s="420" t="s">
        <v>379</v>
      </c>
      <c r="B59" s="421" t="s">
        <v>380</v>
      </c>
      <c r="C59" s="412" t="s">
        <v>314</v>
      </c>
      <c r="D59" s="422">
        <v>485</v>
      </c>
      <c r="E59" s="422">
        <v>4531</v>
      </c>
      <c r="F59" s="423">
        <f>D59*E59</f>
        <v>2197535</v>
      </c>
    </row>
    <row r="60" spans="1:6" ht="31.5" customHeight="1" x14ac:dyDescent="0.3">
      <c r="A60" s="426" t="s">
        <v>381</v>
      </c>
      <c r="B60" s="427" t="s">
        <v>382</v>
      </c>
      <c r="C60" s="428" t="s">
        <v>314</v>
      </c>
      <c r="D60" s="429"/>
      <c r="E60" s="429"/>
      <c r="F60" s="448">
        <f>SUM(F41:F59)</f>
        <v>346462985</v>
      </c>
    </row>
    <row r="61" spans="1:6" ht="38.25" customHeight="1" x14ac:dyDescent="0.3">
      <c r="A61" s="420" t="s">
        <v>383</v>
      </c>
      <c r="B61" s="421" t="s">
        <v>384</v>
      </c>
      <c r="C61" s="412" t="s">
        <v>385</v>
      </c>
      <c r="D61" s="422">
        <f>F61/E61</f>
        <v>17060</v>
      </c>
      <c r="E61" s="422">
        <v>1210</v>
      </c>
      <c r="F61" s="423">
        <v>20642600</v>
      </c>
    </row>
    <row r="62" spans="1:6" ht="37.5" customHeight="1" x14ac:dyDescent="0.3">
      <c r="A62" s="420" t="s">
        <v>386</v>
      </c>
      <c r="B62" s="421" t="s">
        <v>387</v>
      </c>
      <c r="C62" s="412" t="s">
        <v>385</v>
      </c>
      <c r="D62" s="413"/>
      <c r="E62" s="413"/>
      <c r="F62" s="423">
        <v>8899000</v>
      </c>
    </row>
    <row r="63" spans="1:6" ht="37.5" customHeight="1" x14ac:dyDescent="0.3">
      <c r="A63" s="420" t="s">
        <v>1412</v>
      </c>
      <c r="B63" s="421" t="s">
        <v>1413</v>
      </c>
      <c r="C63" s="412" t="s">
        <v>385</v>
      </c>
      <c r="D63" s="413"/>
      <c r="E63" s="413"/>
      <c r="F63" s="423">
        <v>2159000</v>
      </c>
    </row>
    <row r="64" spans="1:6" ht="37.5" customHeight="1" x14ac:dyDescent="0.3">
      <c r="A64" s="420" t="s">
        <v>388</v>
      </c>
      <c r="B64" s="421" t="s">
        <v>389</v>
      </c>
      <c r="C64" s="412" t="s">
        <v>385</v>
      </c>
      <c r="D64" s="413"/>
      <c r="E64" s="413"/>
      <c r="F64" s="423">
        <f>SUM(F61:F63)</f>
        <v>31700600</v>
      </c>
    </row>
    <row r="65" spans="1:6" ht="39" customHeight="1" x14ac:dyDescent="0.3">
      <c r="A65" s="449" t="s">
        <v>390</v>
      </c>
      <c r="B65" s="450" t="s">
        <v>391</v>
      </c>
      <c r="C65" s="451" t="s">
        <v>385</v>
      </c>
      <c r="D65" s="452"/>
      <c r="E65" s="452"/>
      <c r="F65" s="453">
        <f>F64</f>
        <v>31700600</v>
      </c>
    </row>
    <row r="66" spans="1:6" ht="18" customHeight="1" x14ac:dyDescent="0.3">
      <c r="A66" s="430"/>
      <c r="B66" s="433" t="s">
        <v>392</v>
      </c>
      <c r="C66" s="454"/>
      <c r="D66" s="455"/>
      <c r="E66" s="455"/>
      <c r="F66" s="434">
        <f>F23+F40+F60+F65</f>
        <v>908958744.33333325</v>
      </c>
    </row>
    <row r="67" spans="1:6" ht="21.75" customHeight="1" x14ac:dyDescent="0.3"/>
    <row r="70" spans="1:6" ht="14" x14ac:dyDescent="0.3">
      <c r="C70" s="177"/>
      <c r="D70" s="177"/>
      <c r="E70" s="177"/>
      <c r="F70" s="24"/>
    </row>
    <row r="71" spans="1:6" ht="18.75" customHeight="1" x14ac:dyDescent="0.3">
      <c r="C71" s="178"/>
      <c r="D71" s="178"/>
      <c r="E71" s="178"/>
      <c r="F71" s="25"/>
    </row>
    <row r="72" spans="1:6" ht="18.75" customHeight="1" x14ac:dyDescent="0.3">
      <c r="C72" s="177"/>
      <c r="D72" s="177"/>
      <c r="E72" s="177"/>
      <c r="F72" s="24"/>
    </row>
    <row r="73" spans="1:6" ht="18.75" customHeight="1" x14ac:dyDescent="0.3">
      <c r="A73" s="22"/>
      <c r="C73" s="177"/>
      <c r="D73" s="177"/>
      <c r="E73" s="177"/>
      <c r="F73" s="24"/>
    </row>
    <row r="74" spans="1:6" ht="18.75" customHeight="1" x14ac:dyDescent="0.3">
      <c r="A74" s="22"/>
      <c r="C74" s="177"/>
      <c r="D74" s="177"/>
      <c r="E74" s="177"/>
      <c r="F74" s="24"/>
    </row>
    <row r="75" spans="1:6" ht="18.75" customHeight="1" x14ac:dyDescent="0.3">
      <c r="A75" s="22"/>
      <c r="C75" s="179"/>
      <c r="D75" s="179"/>
      <c r="E75" s="179"/>
      <c r="F75" s="25"/>
    </row>
    <row r="76" spans="1:6" ht="18.75" customHeight="1" x14ac:dyDescent="0.3">
      <c r="A76" s="22"/>
      <c r="D76" s="21"/>
    </row>
  </sheetData>
  <mergeCells count="5">
    <mergeCell ref="A3:A4"/>
    <mergeCell ref="B3:B4"/>
    <mergeCell ref="A1:F1"/>
    <mergeCell ref="A2:F2"/>
    <mergeCell ref="D3:F3"/>
  </mergeCells>
  <printOptions horizontalCentered="1"/>
  <pageMargins left="0.23622047244094491" right="0.23622047244094491" top="0.74803149606299213" bottom="0.31496062992125984" header="0.31496062992125984" footer="0.31496062992125984"/>
  <pageSetup paperSize="9" scale="77" orientation="portrait" r:id="rId1"/>
  <headerFooter>
    <oddHeader>&amp;R&amp;"Times New Roman CE,Félkövér dőlt"&amp;11 3. melléklet a 18/2020.(VI.26.) önkormányzati rendelethez</oddHeader>
  </headerFooter>
  <rowBreaks count="1" manualBreakCount="1">
    <brk id="34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O58"/>
  <sheetViews>
    <sheetView view="pageLayout" topLeftCell="A26" zoomScale="91" zoomScaleNormal="100" zoomScalePageLayoutView="91" workbookViewId="0">
      <selection activeCell="H52" sqref="H52"/>
    </sheetView>
  </sheetViews>
  <sheetFormatPr defaultColWidth="9.296875" defaultRowHeight="13" x14ac:dyDescent="0.3"/>
  <cols>
    <col min="1" max="1" width="6.796875" style="128" customWidth="1"/>
    <col min="2" max="2" width="32" style="128" customWidth="1"/>
    <col min="3" max="3" width="10.296875" style="129" customWidth="1"/>
    <col min="4" max="4" width="10.296875" style="128" customWidth="1"/>
    <col min="5" max="5" width="17.796875" style="128" customWidth="1"/>
    <col min="6" max="6" width="12.796875" style="128" customWidth="1"/>
    <col min="7" max="8" width="17.5" style="128" customWidth="1"/>
    <col min="9" max="9" width="13.19921875" style="128" customWidth="1"/>
    <col min="10" max="10" width="15.5" style="128" customWidth="1"/>
    <col min="11" max="11" width="13.19921875" style="128" customWidth="1"/>
    <col min="12" max="12" width="15.296875" style="128" customWidth="1"/>
    <col min="13" max="13" width="16.5" style="128" customWidth="1"/>
    <col min="14" max="14" width="14.19921875" style="128" customWidth="1"/>
    <col min="15" max="15" width="16.796875" style="128" customWidth="1"/>
    <col min="16" max="16" width="9.296875" style="128"/>
    <col min="17" max="17" width="13" style="128" bestFit="1" customWidth="1"/>
    <col min="18" max="18" width="9.296875" style="128"/>
    <col min="19" max="19" width="11.296875" style="128" bestFit="1" customWidth="1"/>
    <col min="20" max="16384" width="9.296875" style="128"/>
  </cols>
  <sheetData>
    <row r="1" spans="1:15" ht="37.5" customHeight="1" x14ac:dyDescent="0.3">
      <c r="A1" s="1762" t="s">
        <v>1347</v>
      </c>
      <c r="B1" s="1762"/>
      <c r="C1" s="1762"/>
      <c r="D1" s="1762"/>
      <c r="E1" s="1762"/>
      <c r="F1" s="1762"/>
      <c r="G1" s="1762"/>
      <c r="H1" s="1762"/>
      <c r="I1" s="1762"/>
      <c r="J1" s="1762"/>
      <c r="K1" s="1762"/>
      <c r="L1" s="1762"/>
      <c r="M1" s="1762"/>
      <c r="N1" s="1762"/>
      <c r="O1" s="1762"/>
    </row>
    <row r="2" spans="1:15" ht="15.75" customHeight="1" x14ac:dyDescent="0.3">
      <c r="B2" s="456"/>
      <c r="N2" s="1763" t="s">
        <v>1</v>
      </c>
      <c r="O2" s="1763"/>
    </row>
    <row r="3" spans="1:15" ht="18" customHeight="1" x14ac:dyDescent="0.3">
      <c r="A3" s="1760" t="s">
        <v>394</v>
      </c>
      <c r="B3" s="1765" t="s">
        <v>266</v>
      </c>
      <c r="C3" s="1760" t="s">
        <v>1348</v>
      </c>
      <c r="D3" s="1760" t="s">
        <v>1349</v>
      </c>
      <c r="E3" s="1760" t="s">
        <v>1350</v>
      </c>
      <c r="F3" s="1768" t="s">
        <v>1351</v>
      </c>
      <c r="G3" s="1769"/>
      <c r="H3" s="1769"/>
      <c r="I3" s="1770"/>
      <c r="J3" s="1774" t="s">
        <v>1352</v>
      </c>
      <c r="K3" s="1775"/>
      <c r="L3" s="1775"/>
      <c r="M3" s="1775"/>
      <c r="N3" s="1775"/>
      <c r="O3" s="1776"/>
    </row>
    <row r="4" spans="1:15" ht="18" customHeight="1" x14ac:dyDescent="0.3">
      <c r="A4" s="1764"/>
      <c r="B4" s="1766"/>
      <c r="C4" s="1764"/>
      <c r="D4" s="1764"/>
      <c r="E4" s="1764"/>
      <c r="F4" s="1771"/>
      <c r="G4" s="1772"/>
      <c r="H4" s="1772"/>
      <c r="I4" s="1773"/>
      <c r="J4" s="1777" t="s">
        <v>1353</v>
      </c>
      <c r="K4" s="1778"/>
      <c r="L4" s="1778"/>
      <c r="M4" s="1779"/>
      <c r="N4" s="1777" t="s">
        <v>1354</v>
      </c>
      <c r="O4" s="1779"/>
    </row>
    <row r="5" spans="1:15" ht="18.75" customHeight="1" x14ac:dyDescent="0.3">
      <c r="A5" s="1764"/>
      <c r="B5" s="1766"/>
      <c r="C5" s="1761"/>
      <c r="D5" s="1761"/>
      <c r="E5" s="1764"/>
      <c r="F5" s="1760" t="s">
        <v>1355</v>
      </c>
      <c r="G5" s="1760" t="s">
        <v>559</v>
      </c>
      <c r="H5" s="1760" t="s">
        <v>1418</v>
      </c>
      <c r="I5" s="1760" t="s">
        <v>1356</v>
      </c>
      <c r="J5" s="1777" t="s">
        <v>1357</v>
      </c>
      <c r="K5" s="1779"/>
      <c r="L5" s="1760" t="s">
        <v>1358</v>
      </c>
      <c r="M5" s="1760" t="s">
        <v>1359</v>
      </c>
      <c r="N5" s="1760" t="s">
        <v>1357</v>
      </c>
      <c r="O5" s="1760" t="s">
        <v>1359</v>
      </c>
    </row>
    <row r="6" spans="1:15" ht="84.75" customHeight="1" x14ac:dyDescent="0.3">
      <c r="A6" s="1761"/>
      <c r="B6" s="1767"/>
      <c r="C6" s="1777" t="s">
        <v>1360</v>
      </c>
      <c r="D6" s="1779"/>
      <c r="E6" s="1761"/>
      <c r="F6" s="1761"/>
      <c r="G6" s="1761"/>
      <c r="H6" s="1761"/>
      <c r="I6" s="1761"/>
      <c r="J6" s="1165" t="s">
        <v>395</v>
      </c>
      <c r="K6" s="1165" t="s">
        <v>1361</v>
      </c>
      <c r="L6" s="1761"/>
      <c r="M6" s="1761"/>
      <c r="N6" s="1761"/>
      <c r="O6" s="1761"/>
    </row>
    <row r="7" spans="1:15" ht="21.65" customHeight="1" x14ac:dyDescent="0.25">
      <c r="A7" s="1250" t="s">
        <v>9</v>
      </c>
      <c r="B7" s="1166" t="s">
        <v>1362</v>
      </c>
      <c r="C7" s="1167" t="s">
        <v>1363</v>
      </c>
      <c r="D7" s="1167" t="s">
        <v>1363</v>
      </c>
      <c r="E7" s="1168">
        <v>3622040</v>
      </c>
      <c r="F7" s="1168"/>
      <c r="G7" s="1168">
        <v>3622040</v>
      </c>
      <c r="H7" s="1168">
        <v>3725400</v>
      </c>
      <c r="I7" s="1168"/>
      <c r="J7" s="1168">
        <v>3622040</v>
      </c>
      <c r="K7" s="1168"/>
      <c r="L7" s="1168">
        <v>3622040</v>
      </c>
      <c r="M7" s="1168"/>
      <c r="N7" s="1168"/>
      <c r="O7" s="1169"/>
    </row>
    <row r="8" spans="1:15" ht="33" customHeight="1" x14ac:dyDescent="0.3">
      <c r="A8" s="1251" t="s">
        <v>12</v>
      </c>
      <c r="B8" s="1170" t="s">
        <v>1364</v>
      </c>
      <c r="C8" s="1171" t="s">
        <v>1363</v>
      </c>
      <c r="D8" s="1171" t="s">
        <v>1363</v>
      </c>
      <c r="E8" s="1172">
        <v>4753585</v>
      </c>
      <c r="F8" s="1172"/>
      <c r="G8" s="1172">
        <v>4753585</v>
      </c>
      <c r="H8" s="1172">
        <v>4753585</v>
      </c>
      <c r="I8" s="1172"/>
      <c r="J8" s="1172">
        <v>4753585</v>
      </c>
      <c r="K8" s="1172"/>
      <c r="L8" s="1172">
        <v>4753585</v>
      </c>
      <c r="M8" s="1172">
        <v>0</v>
      </c>
      <c r="N8" s="1172"/>
      <c r="O8" s="1173"/>
    </row>
    <row r="9" spans="1:15" ht="21.65" customHeight="1" x14ac:dyDescent="0.3">
      <c r="A9" s="1251" t="s">
        <v>15</v>
      </c>
      <c r="B9" s="1170" t="s">
        <v>1365</v>
      </c>
      <c r="C9" s="1171" t="s">
        <v>1363</v>
      </c>
      <c r="D9" s="1171" t="s">
        <v>1363</v>
      </c>
      <c r="E9" s="1172">
        <v>1000000</v>
      </c>
      <c r="F9" s="1172"/>
      <c r="G9" s="1172">
        <v>1000000</v>
      </c>
      <c r="H9" s="1172"/>
      <c r="I9" s="1172"/>
      <c r="J9" s="1172">
        <v>1000000</v>
      </c>
      <c r="K9" s="1172"/>
      <c r="L9" s="1172">
        <v>1000000</v>
      </c>
      <c r="M9" s="1172"/>
      <c r="N9" s="1172"/>
      <c r="O9" s="1173"/>
    </row>
    <row r="10" spans="1:15" ht="21.65" customHeight="1" x14ac:dyDescent="0.3">
      <c r="A10" s="1251" t="s">
        <v>18</v>
      </c>
      <c r="B10" s="1170" t="s">
        <v>1366</v>
      </c>
      <c r="C10" s="1171" t="s">
        <v>1363</v>
      </c>
      <c r="D10" s="1171" t="s">
        <v>1363</v>
      </c>
      <c r="E10" s="1172">
        <v>2554605</v>
      </c>
      <c r="F10" s="1172"/>
      <c r="G10" s="1172">
        <v>2554605</v>
      </c>
      <c r="H10" s="1172">
        <v>2554605</v>
      </c>
      <c r="I10" s="1172"/>
      <c r="J10" s="1172">
        <v>2554605</v>
      </c>
      <c r="K10" s="1172"/>
      <c r="L10" s="1172">
        <v>2554605</v>
      </c>
      <c r="M10" s="1172"/>
      <c r="N10" s="1172"/>
      <c r="O10" s="1173"/>
    </row>
    <row r="11" spans="1:15" ht="21.65" customHeight="1" x14ac:dyDescent="0.3">
      <c r="A11" s="1251" t="s">
        <v>21</v>
      </c>
      <c r="B11" s="1170" t="s">
        <v>1367</v>
      </c>
      <c r="C11" s="1171" t="s">
        <v>1363</v>
      </c>
      <c r="D11" s="1171" t="s">
        <v>1363</v>
      </c>
      <c r="E11" s="1172">
        <v>2075000</v>
      </c>
      <c r="F11" s="1172"/>
      <c r="G11" s="1172">
        <v>2075000</v>
      </c>
      <c r="H11" s="1172"/>
      <c r="I11" s="1172"/>
      <c r="J11" s="1172">
        <v>2075000</v>
      </c>
      <c r="K11" s="1172"/>
      <c r="L11" s="1172">
        <v>2075000</v>
      </c>
      <c r="M11" s="1172"/>
      <c r="N11" s="1172"/>
      <c r="O11" s="1173"/>
    </row>
    <row r="12" spans="1:15" ht="21.65" customHeight="1" x14ac:dyDescent="0.3">
      <c r="A12" s="1251" t="s">
        <v>24</v>
      </c>
      <c r="B12" s="1174" t="s">
        <v>1368</v>
      </c>
      <c r="C12" s="1171" t="s">
        <v>1363</v>
      </c>
      <c r="D12" s="1171" t="s">
        <v>1363</v>
      </c>
      <c r="E12" s="1172">
        <v>6000000</v>
      </c>
      <c r="F12" s="1172"/>
      <c r="G12" s="1172">
        <v>6000000</v>
      </c>
      <c r="H12" s="1172">
        <v>10760817</v>
      </c>
      <c r="I12" s="1172"/>
      <c r="J12" s="1172">
        <v>6000000</v>
      </c>
      <c r="K12" s="1172"/>
      <c r="L12" s="1172">
        <v>6000000</v>
      </c>
      <c r="M12" s="1172"/>
      <c r="N12" s="1172"/>
      <c r="O12" s="1173"/>
    </row>
    <row r="13" spans="1:15" ht="21.65" customHeight="1" x14ac:dyDescent="0.3">
      <c r="A13" s="1251" t="s">
        <v>27</v>
      </c>
      <c r="B13" s="1174" t="s">
        <v>1369</v>
      </c>
      <c r="C13" s="1171" t="s">
        <v>1363</v>
      </c>
      <c r="D13" s="1171" t="s">
        <v>1363</v>
      </c>
      <c r="E13" s="1172">
        <v>2270000</v>
      </c>
      <c r="F13" s="1172"/>
      <c r="G13" s="1172">
        <v>2270000</v>
      </c>
      <c r="H13" s="1172">
        <v>772668</v>
      </c>
      <c r="I13" s="1172"/>
      <c r="J13" s="1172">
        <v>2270000</v>
      </c>
      <c r="K13" s="1172"/>
      <c r="L13" s="1172">
        <v>2270000</v>
      </c>
      <c r="M13" s="1172"/>
      <c r="N13" s="1172"/>
      <c r="O13" s="1173"/>
    </row>
    <row r="14" spans="1:15" ht="29.25" customHeight="1" x14ac:dyDescent="0.3">
      <c r="A14" s="1251" t="s">
        <v>30</v>
      </c>
      <c r="B14" s="1174" t="s">
        <v>1370</v>
      </c>
      <c r="C14" s="1171" t="s">
        <v>1363</v>
      </c>
      <c r="D14" s="1171" t="s">
        <v>1363</v>
      </c>
      <c r="E14" s="1172">
        <v>635000</v>
      </c>
      <c r="F14" s="1172"/>
      <c r="G14" s="1172">
        <v>635000</v>
      </c>
      <c r="H14" s="1172">
        <v>635000</v>
      </c>
      <c r="I14" s="1172"/>
      <c r="J14" s="1172">
        <v>635000</v>
      </c>
      <c r="K14" s="1172"/>
      <c r="L14" s="1172">
        <v>635000</v>
      </c>
      <c r="M14" s="1172"/>
      <c r="N14" s="1172"/>
      <c r="O14" s="1173"/>
    </row>
    <row r="15" spans="1:15" ht="36" customHeight="1" x14ac:dyDescent="0.3">
      <c r="A15" s="1251" t="s">
        <v>33</v>
      </c>
      <c r="B15" s="1175" t="s">
        <v>1371</v>
      </c>
      <c r="C15" s="1171" t="s">
        <v>1363</v>
      </c>
      <c r="D15" s="1171" t="s">
        <v>1363</v>
      </c>
      <c r="E15" s="1172">
        <v>1586724810</v>
      </c>
      <c r="F15" s="1172"/>
      <c r="G15" s="1172">
        <v>1586724810</v>
      </c>
      <c r="H15" s="1172">
        <v>203408115</v>
      </c>
      <c r="I15" s="1172"/>
      <c r="J15" s="1172">
        <v>1586724810</v>
      </c>
      <c r="K15" s="1172">
        <v>200000000</v>
      </c>
      <c r="L15" s="1172">
        <v>1586724810</v>
      </c>
      <c r="M15" s="1172"/>
      <c r="N15" s="1172"/>
      <c r="O15" s="1173"/>
    </row>
    <row r="16" spans="1:15" ht="21.65" customHeight="1" x14ac:dyDescent="0.3">
      <c r="A16" s="1251" t="s">
        <v>36</v>
      </c>
      <c r="B16" s="1175" t="s">
        <v>1372</v>
      </c>
      <c r="C16" s="1171" t="s">
        <v>1363</v>
      </c>
      <c r="D16" s="1171" t="s">
        <v>1363</v>
      </c>
      <c r="E16" s="1172">
        <v>2270000</v>
      </c>
      <c r="F16" s="1172"/>
      <c r="G16" s="1172">
        <v>2270000</v>
      </c>
      <c r="H16" s="1172"/>
      <c r="I16" s="1172"/>
      <c r="J16" s="1172">
        <v>2270000</v>
      </c>
      <c r="K16" s="1172"/>
      <c r="L16" s="1172">
        <v>2270000</v>
      </c>
      <c r="M16" s="1172"/>
      <c r="N16" s="1172"/>
      <c r="O16" s="1173"/>
    </row>
    <row r="17" spans="1:15" ht="30" customHeight="1" x14ac:dyDescent="0.25">
      <c r="A17" s="1251" t="s">
        <v>38</v>
      </c>
      <c r="B17" s="1176" t="s">
        <v>1373</v>
      </c>
      <c r="C17" s="1171" t="s">
        <v>1363</v>
      </c>
      <c r="D17" s="1171" t="s">
        <v>1363</v>
      </c>
      <c r="E17" s="1172">
        <v>21087000</v>
      </c>
      <c r="F17" s="1172"/>
      <c r="G17" s="1172">
        <v>21087000</v>
      </c>
      <c r="H17" s="1172">
        <v>21087000</v>
      </c>
      <c r="I17" s="1172"/>
      <c r="J17" s="1172">
        <v>21087000</v>
      </c>
      <c r="K17" s="1172">
        <v>21087000</v>
      </c>
      <c r="L17" s="1172">
        <v>21087000</v>
      </c>
      <c r="M17" s="1172"/>
      <c r="N17" s="1172"/>
      <c r="O17" s="1173"/>
    </row>
    <row r="18" spans="1:15" ht="21.65" customHeight="1" x14ac:dyDescent="0.25">
      <c r="A18" s="1251" t="s">
        <v>40</v>
      </c>
      <c r="B18" s="1177" t="s">
        <v>912</v>
      </c>
      <c r="C18" s="1171" t="s">
        <v>1363</v>
      </c>
      <c r="D18" s="1171" t="s">
        <v>1363</v>
      </c>
      <c r="E18" s="1172">
        <v>12356000</v>
      </c>
      <c r="F18" s="1172"/>
      <c r="G18" s="1172">
        <v>12356000</v>
      </c>
      <c r="H18" s="1172">
        <v>12356000</v>
      </c>
      <c r="I18" s="1172"/>
      <c r="J18" s="1172">
        <v>12356000</v>
      </c>
      <c r="K18" s="1172">
        <v>12356000</v>
      </c>
      <c r="L18" s="1172">
        <v>12356000</v>
      </c>
      <c r="M18" s="1172">
        <v>0</v>
      </c>
      <c r="N18" s="1172"/>
      <c r="O18" s="1173"/>
    </row>
    <row r="19" spans="1:15" ht="21.65" customHeight="1" x14ac:dyDescent="0.25">
      <c r="A19" s="1251" t="s">
        <v>42</v>
      </c>
      <c r="B19" s="1178" t="s">
        <v>913</v>
      </c>
      <c r="C19" s="1171" t="s">
        <v>1363</v>
      </c>
      <c r="D19" s="1171" t="s">
        <v>1363</v>
      </c>
      <c r="E19" s="1172">
        <v>11180000</v>
      </c>
      <c r="F19" s="1172"/>
      <c r="G19" s="1172">
        <v>11180000</v>
      </c>
      <c r="H19" s="1172">
        <v>11180000</v>
      </c>
      <c r="I19" s="1172"/>
      <c r="J19" s="1172">
        <v>11180000</v>
      </c>
      <c r="K19" s="1172">
        <v>11180000</v>
      </c>
      <c r="L19" s="1172">
        <v>11180000</v>
      </c>
      <c r="M19" s="1172">
        <v>0</v>
      </c>
      <c r="N19" s="1172"/>
      <c r="O19" s="1173"/>
    </row>
    <row r="20" spans="1:15" ht="21.65" customHeight="1" x14ac:dyDescent="0.25">
      <c r="A20" s="1251" t="s">
        <v>44</v>
      </c>
      <c r="B20" s="1177" t="s">
        <v>914</v>
      </c>
      <c r="C20" s="1171" t="s">
        <v>1363</v>
      </c>
      <c r="D20" s="1171" t="s">
        <v>1363</v>
      </c>
      <c r="E20" s="1172">
        <v>14877000</v>
      </c>
      <c r="F20" s="1172"/>
      <c r="G20" s="1172">
        <v>14877000</v>
      </c>
      <c r="H20" s="1172">
        <v>14877000</v>
      </c>
      <c r="I20" s="1172"/>
      <c r="J20" s="1172">
        <v>14877000</v>
      </c>
      <c r="K20" s="1172">
        <v>14877000</v>
      </c>
      <c r="L20" s="1172">
        <v>14877000</v>
      </c>
      <c r="M20" s="1172"/>
      <c r="N20" s="1172"/>
      <c r="O20" s="1173"/>
    </row>
    <row r="21" spans="1:15" ht="21.65" customHeight="1" x14ac:dyDescent="0.3">
      <c r="A21" s="1251" t="s">
        <v>46</v>
      </c>
      <c r="B21" s="1179" t="s">
        <v>915</v>
      </c>
      <c r="C21" s="1171" t="s">
        <v>1363</v>
      </c>
      <c r="D21" s="1171" t="s">
        <v>1363</v>
      </c>
      <c r="E21" s="1172">
        <v>10577000</v>
      </c>
      <c r="F21" s="1172"/>
      <c r="G21" s="1172">
        <v>10577000</v>
      </c>
      <c r="H21" s="1172">
        <v>10577000</v>
      </c>
      <c r="I21" s="1172"/>
      <c r="J21" s="1172">
        <v>10577000</v>
      </c>
      <c r="K21" s="1172">
        <v>10577000</v>
      </c>
      <c r="L21" s="1172">
        <v>10577000</v>
      </c>
      <c r="M21" s="1172"/>
      <c r="N21" s="1172"/>
      <c r="O21" s="1173"/>
    </row>
    <row r="22" spans="1:15" ht="21.65" customHeight="1" x14ac:dyDescent="0.3">
      <c r="A22" s="1251" t="s">
        <v>48</v>
      </c>
      <c r="B22" s="1180" t="s">
        <v>916</v>
      </c>
      <c r="C22" s="1171" t="s">
        <v>1363</v>
      </c>
      <c r="D22" s="1171" t="s">
        <v>1363</v>
      </c>
      <c r="E22" s="1172">
        <v>8367000</v>
      </c>
      <c r="F22" s="1172"/>
      <c r="G22" s="1172">
        <v>8367000</v>
      </c>
      <c r="H22" s="1172">
        <v>8367000</v>
      </c>
      <c r="I22" s="1172"/>
      <c r="J22" s="1172">
        <v>8367000</v>
      </c>
      <c r="K22" s="1172">
        <v>8367000</v>
      </c>
      <c r="L22" s="1172">
        <v>8367000</v>
      </c>
      <c r="M22" s="1172"/>
      <c r="N22" s="1172"/>
      <c r="O22" s="1173"/>
    </row>
    <row r="23" spans="1:15" ht="21.65" customHeight="1" x14ac:dyDescent="0.3">
      <c r="A23" s="1251" t="s">
        <v>50</v>
      </c>
      <c r="B23" s="1180" t="s">
        <v>917</v>
      </c>
      <c r="C23" s="1171" t="s">
        <v>1363</v>
      </c>
      <c r="D23" s="1171" t="s">
        <v>1363</v>
      </c>
      <c r="E23" s="1172">
        <v>8697000</v>
      </c>
      <c r="F23" s="1172"/>
      <c r="G23" s="1172">
        <v>8697000</v>
      </c>
      <c r="H23" s="1172">
        <v>8697000</v>
      </c>
      <c r="I23" s="1172"/>
      <c r="J23" s="1172">
        <v>8697000</v>
      </c>
      <c r="K23" s="1172">
        <v>8697000</v>
      </c>
      <c r="L23" s="1172">
        <v>8697000</v>
      </c>
      <c r="M23" s="1172">
        <v>0</v>
      </c>
      <c r="N23" s="1172"/>
      <c r="O23" s="1173"/>
    </row>
    <row r="24" spans="1:15" ht="21.65" customHeight="1" x14ac:dyDescent="0.3">
      <c r="A24" s="1251" t="s">
        <v>53</v>
      </c>
      <c r="B24" s="1180" t="s">
        <v>918</v>
      </c>
      <c r="C24" s="1171" t="s">
        <v>1363</v>
      </c>
      <c r="D24" s="1171" t="s">
        <v>1363</v>
      </c>
      <c r="E24" s="1172">
        <v>4442000</v>
      </c>
      <c r="F24" s="1172"/>
      <c r="G24" s="1172">
        <v>4442000</v>
      </c>
      <c r="H24" s="1172">
        <v>4442000</v>
      </c>
      <c r="I24" s="1172"/>
      <c r="J24" s="1172">
        <v>4442000</v>
      </c>
      <c r="K24" s="1172">
        <v>4442000</v>
      </c>
      <c r="L24" s="1172">
        <v>4442000</v>
      </c>
      <c r="M24" s="1172"/>
      <c r="N24" s="1172"/>
      <c r="O24" s="1173"/>
    </row>
    <row r="25" spans="1:15" ht="21.65" customHeight="1" x14ac:dyDescent="0.3">
      <c r="A25" s="1251" t="s">
        <v>56</v>
      </c>
      <c r="B25" s="1180" t="s">
        <v>919</v>
      </c>
      <c r="C25" s="1171" t="s">
        <v>1363</v>
      </c>
      <c r="D25" s="1171" t="s">
        <v>1363</v>
      </c>
      <c r="E25" s="1172">
        <v>7553000</v>
      </c>
      <c r="F25" s="1172"/>
      <c r="G25" s="1172">
        <v>7553000</v>
      </c>
      <c r="H25" s="1172">
        <v>7553000</v>
      </c>
      <c r="I25" s="1172"/>
      <c r="J25" s="1172">
        <v>7553000</v>
      </c>
      <c r="K25" s="1172">
        <v>7553000</v>
      </c>
      <c r="L25" s="1172">
        <v>7553000</v>
      </c>
      <c r="M25" s="1172"/>
      <c r="N25" s="1172"/>
      <c r="O25" s="1173"/>
    </row>
    <row r="26" spans="1:15" ht="21.65" customHeight="1" x14ac:dyDescent="0.3">
      <c r="A26" s="1251" t="s">
        <v>59</v>
      </c>
      <c r="B26" s="1181" t="s">
        <v>920</v>
      </c>
      <c r="C26" s="1171" t="s">
        <v>1363</v>
      </c>
      <c r="D26" s="1171" t="s">
        <v>1363</v>
      </c>
      <c r="E26" s="1172">
        <v>10763000</v>
      </c>
      <c r="F26" s="1172"/>
      <c r="G26" s="1172">
        <v>10763000</v>
      </c>
      <c r="H26" s="1172">
        <v>10763000</v>
      </c>
      <c r="I26" s="1172"/>
      <c r="J26" s="1172">
        <v>10763000</v>
      </c>
      <c r="K26" s="1172">
        <v>10763000</v>
      </c>
      <c r="L26" s="1172">
        <v>10763000</v>
      </c>
      <c r="M26" s="1172"/>
      <c r="N26" s="1172"/>
      <c r="O26" s="1173"/>
    </row>
    <row r="27" spans="1:15" ht="21.65" customHeight="1" x14ac:dyDescent="0.3">
      <c r="A27" s="1251" t="s">
        <v>61</v>
      </c>
      <c r="B27" s="1181" t="s">
        <v>921</v>
      </c>
      <c r="C27" s="1171" t="s">
        <v>1363</v>
      </c>
      <c r="D27" s="1171" t="s">
        <v>1363</v>
      </c>
      <c r="E27" s="1172">
        <v>4722000</v>
      </c>
      <c r="F27" s="1172"/>
      <c r="G27" s="1172">
        <v>4722000</v>
      </c>
      <c r="H27" s="1172">
        <v>4722000</v>
      </c>
      <c r="I27" s="1172"/>
      <c r="J27" s="1172">
        <v>4722000</v>
      </c>
      <c r="K27" s="1172">
        <v>4722000</v>
      </c>
      <c r="L27" s="1172">
        <v>4722000</v>
      </c>
      <c r="M27" s="1172"/>
      <c r="N27" s="1172"/>
      <c r="O27" s="1173"/>
    </row>
    <row r="28" spans="1:15" ht="21.65" customHeight="1" x14ac:dyDescent="0.25">
      <c r="A28" s="1251" t="s">
        <v>63</v>
      </c>
      <c r="B28" s="1177" t="s">
        <v>922</v>
      </c>
      <c r="C28" s="1171" t="s">
        <v>1363</v>
      </c>
      <c r="D28" s="1171" t="s">
        <v>1363</v>
      </c>
      <c r="E28" s="1172">
        <v>7566000</v>
      </c>
      <c r="F28" s="1172"/>
      <c r="G28" s="1172">
        <v>7566000</v>
      </c>
      <c r="H28" s="1172">
        <v>7566000</v>
      </c>
      <c r="I28" s="1172"/>
      <c r="J28" s="1172">
        <v>7566000</v>
      </c>
      <c r="K28" s="1172">
        <v>7566000</v>
      </c>
      <c r="L28" s="1172">
        <v>7566000</v>
      </c>
      <c r="M28" s="1172"/>
      <c r="N28" s="1172"/>
      <c r="O28" s="1173"/>
    </row>
    <row r="29" spans="1:15" ht="21.65" customHeight="1" x14ac:dyDescent="0.25">
      <c r="A29" s="1251" t="s">
        <v>65</v>
      </c>
      <c r="B29" s="1178" t="s">
        <v>923</v>
      </c>
      <c r="C29" s="1171" t="s">
        <v>1363</v>
      </c>
      <c r="D29" s="1171" t="s">
        <v>1363</v>
      </c>
      <c r="E29" s="1172">
        <v>12354000</v>
      </c>
      <c r="F29" s="1172"/>
      <c r="G29" s="1172">
        <v>12354000</v>
      </c>
      <c r="H29" s="1172">
        <v>12354000</v>
      </c>
      <c r="I29" s="1172"/>
      <c r="J29" s="1172">
        <v>12354000</v>
      </c>
      <c r="K29" s="1172">
        <v>12354000</v>
      </c>
      <c r="L29" s="1172">
        <v>12354000</v>
      </c>
      <c r="M29" s="1172"/>
      <c r="N29" s="1172"/>
      <c r="O29" s="1173"/>
    </row>
    <row r="30" spans="1:15" ht="34.5" customHeight="1" x14ac:dyDescent="0.25">
      <c r="A30" s="1251" t="s">
        <v>67</v>
      </c>
      <c r="B30" s="1177" t="s">
        <v>924</v>
      </c>
      <c r="C30" s="1171" t="s">
        <v>1363</v>
      </c>
      <c r="D30" s="1171" t="s">
        <v>1363</v>
      </c>
      <c r="E30" s="1172">
        <v>8816000</v>
      </c>
      <c r="F30" s="1172"/>
      <c r="G30" s="1172">
        <v>8816000</v>
      </c>
      <c r="H30" s="1172">
        <v>8816000</v>
      </c>
      <c r="I30" s="1172"/>
      <c r="J30" s="1172">
        <v>8816000</v>
      </c>
      <c r="K30" s="1172">
        <v>8816000</v>
      </c>
      <c r="L30" s="1172">
        <v>8816000</v>
      </c>
      <c r="M30" s="1172"/>
      <c r="N30" s="1172"/>
      <c r="O30" s="1173"/>
    </row>
    <row r="31" spans="1:15" ht="31.5" customHeight="1" x14ac:dyDescent="0.25">
      <c r="A31" s="1251" t="s">
        <v>69</v>
      </c>
      <c r="B31" s="1177" t="s">
        <v>1374</v>
      </c>
      <c r="C31" s="1171" t="s">
        <v>1363</v>
      </c>
      <c r="D31" s="1171" t="s">
        <v>1363</v>
      </c>
      <c r="E31" s="1172">
        <v>6643000</v>
      </c>
      <c r="F31" s="1172"/>
      <c r="G31" s="1172">
        <v>6643000</v>
      </c>
      <c r="H31" s="1172">
        <v>6643000</v>
      </c>
      <c r="I31" s="1172"/>
      <c r="J31" s="1172">
        <v>6643000</v>
      </c>
      <c r="K31" s="1172">
        <v>6643000</v>
      </c>
      <c r="L31" s="1172">
        <v>6643000</v>
      </c>
      <c r="M31" s="1172"/>
      <c r="N31" s="1172"/>
      <c r="O31" s="1173"/>
    </row>
    <row r="32" spans="1:15" ht="21.65" customHeight="1" x14ac:dyDescent="0.25">
      <c r="A32" s="1251" t="s">
        <v>71</v>
      </c>
      <c r="B32" s="1182" t="s">
        <v>1375</v>
      </c>
      <c r="C32" s="1183" t="s">
        <v>1363</v>
      </c>
      <c r="D32" s="1183" t="s">
        <v>1363</v>
      </c>
      <c r="E32" s="1184">
        <v>36000000</v>
      </c>
      <c r="F32" s="1184"/>
      <c r="G32" s="1184">
        <v>36000000</v>
      </c>
      <c r="H32" s="1184">
        <v>36000000</v>
      </c>
      <c r="I32" s="1184"/>
      <c r="J32" s="1184">
        <v>36000000</v>
      </c>
      <c r="K32" s="1184"/>
      <c r="L32" s="1184">
        <v>36000000</v>
      </c>
      <c r="M32" s="1184"/>
      <c r="N32" s="1184"/>
      <c r="O32" s="1185"/>
    </row>
    <row r="33" spans="1:15" ht="21.65" customHeight="1" x14ac:dyDescent="0.3">
      <c r="A33" s="1251" t="s">
        <v>74</v>
      </c>
      <c r="B33" s="1175" t="s">
        <v>1376</v>
      </c>
      <c r="C33" s="1171" t="s">
        <v>1363</v>
      </c>
      <c r="D33" s="1171" t="s">
        <v>1363</v>
      </c>
      <c r="E33" s="1172">
        <v>200000000</v>
      </c>
      <c r="F33" s="1172"/>
      <c r="G33" s="1172">
        <v>200000000</v>
      </c>
      <c r="H33" s="1172">
        <v>20000000</v>
      </c>
      <c r="I33" s="1172"/>
      <c r="J33" s="1172">
        <v>200000000</v>
      </c>
      <c r="K33" s="1172"/>
      <c r="L33" s="1172">
        <v>200000000</v>
      </c>
      <c r="M33" s="1172"/>
      <c r="N33" s="1172"/>
      <c r="O33" s="1173"/>
    </row>
    <row r="34" spans="1:15" ht="21.65" customHeight="1" x14ac:dyDescent="0.3">
      <c r="A34" s="1251" t="s">
        <v>77</v>
      </c>
      <c r="B34" s="1175" t="s">
        <v>1377</v>
      </c>
      <c r="C34" s="1171" t="s">
        <v>1363</v>
      </c>
      <c r="D34" s="1171" t="s">
        <v>1363</v>
      </c>
      <c r="E34" s="1172">
        <v>1000000</v>
      </c>
      <c r="F34" s="1172"/>
      <c r="G34" s="1172">
        <v>1000000</v>
      </c>
      <c r="H34" s="1172"/>
      <c r="I34" s="1172"/>
      <c r="J34" s="1172">
        <v>1000000</v>
      </c>
      <c r="K34" s="1172"/>
      <c r="L34" s="1172">
        <v>1000000</v>
      </c>
      <c r="M34" s="1172"/>
      <c r="N34" s="1172"/>
      <c r="O34" s="1173"/>
    </row>
    <row r="35" spans="1:15" ht="21.65" customHeight="1" x14ac:dyDescent="0.3">
      <c r="A35" s="1251" t="s">
        <v>80</v>
      </c>
      <c r="B35" s="1186" t="s">
        <v>1419</v>
      </c>
      <c r="C35" s="1187" t="s">
        <v>1363</v>
      </c>
      <c r="D35" s="1187" t="s">
        <v>1363</v>
      </c>
      <c r="E35" s="1188">
        <v>1300000</v>
      </c>
      <c r="F35" s="1188"/>
      <c r="G35" s="1188">
        <v>1300000</v>
      </c>
      <c r="H35" s="1188">
        <v>1350000</v>
      </c>
      <c r="I35" s="1188"/>
      <c r="J35" s="1188">
        <v>1300000</v>
      </c>
      <c r="K35" s="1188"/>
      <c r="L35" s="1188">
        <v>1300000</v>
      </c>
      <c r="M35" s="1188"/>
      <c r="N35" s="1188"/>
      <c r="O35" s="1189"/>
    </row>
    <row r="36" spans="1:15" ht="21.65" customHeight="1" x14ac:dyDescent="0.3">
      <c r="A36" s="1190" t="s">
        <v>82</v>
      </c>
      <c r="B36" s="1191" t="s">
        <v>1378</v>
      </c>
      <c r="C36" s="1192"/>
      <c r="D36" s="1193"/>
      <c r="E36" s="1194">
        <f>SUM(E7:E35)</f>
        <v>2000205040</v>
      </c>
      <c r="F36" s="1194">
        <f>SUM(F7:F34)</f>
        <v>0</v>
      </c>
      <c r="G36" s="1194">
        <f>SUM(G7:G35)</f>
        <v>2000205040</v>
      </c>
      <c r="H36" s="1194">
        <f>SUM(H7:H35)</f>
        <v>433960190</v>
      </c>
      <c r="I36" s="1194">
        <f>SUM(I7:I34)</f>
        <v>0</v>
      </c>
      <c r="J36" s="1194">
        <f>SUM(J7:J35)</f>
        <v>2000205040</v>
      </c>
      <c r="K36" s="1194">
        <f>SUM(K7:K34)</f>
        <v>350000000</v>
      </c>
      <c r="L36" s="1194">
        <f>SUM(L7:L35)</f>
        <v>2000205040</v>
      </c>
      <c r="M36" s="1194">
        <f>SUM(M7:M15)</f>
        <v>0</v>
      </c>
      <c r="N36" s="1194">
        <f>SUM(N7:N15)</f>
        <v>0</v>
      </c>
      <c r="O36" s="1195">
        <f>SUM(O7:O15)</f>
        <v>0</v>
      </c>
    </row>
    <row r="37" spans="1:15" ht="27" customHeight="1" x14ac:dyDescent="0.25">
      <c r="A37" s="1251" t="s">
        <v>84</v>
      </c>
      <c r="B37" s="1178" t="s">
        <v>1379</v>
      </c>
      <c r="C37" s="1171" t="s">
        <v>1363</v>
      </c>
      <c r="D37" s="1171" t="s">
        <v>1363</v>
      </c>
      <c r="E37" s="1172">
        <v>1836574</v>
      </c>
      <c r="F37" s="1172"/>
      <c r="G37" s="1172">
        <v>1836574</v>
      </c>
      <c r="H37" s="1172">
        <v>1836574</v>
      </c>
      <c r="I37" s="1172"/>
      <c r="J37" s="1172">
        <v>1836574</v>
      </c>
      <c r="K37" s="1172"/>
      <c r="L37" s="1172">
        <v>1836574</v>
      </c>
      <c r="M37" s="1172">
        <v>0</v>
      </c>
      <c r="N37" s="1172"/>
      <c r="O37" s="1173"/>
    </row>
    <row r="38" spans="1:15" ht="27" customHeight="1" x14ac:dyDescent="0.25">
      <c r="A38" s="1251" t="s">
        <v>86</v>
      </c>
      <c r="B38" s="1178" t="s">
        <v>1380</v>
      </c>
      <c r="C38" s="1171" t="s">
        <v>1363</v>
      </c>
      <c r="D38" s="1171" t="s">
        <v>1363</v>
      </c>
      <c r="E38" s="1172">
        <v>831000</v>
      </c>
      <c r="F38" s="1172"/>
      <c r="G38" s="1172">
        <v>831000</v>
      </c>
      <c r="H38" s="1172">
        <v>1206557</v>
      </c>
      <c r="I38" s="1172"/>
      <c r="J38" s="1172">
        <v>831000</v>
      </c>
      <c r="K38" s="1172"/>
      <c r="L38" s="1172">
        <v>831000</v>
      </c>
      <c r="M38" s="1172"/>
      <c r="N38" s="1172"/>
      <c r="O38" s="1173"/>
    </row>
    <row r="39" spans="1:15" ht="21.65" customHeight="1" x14ac:dyDescent="0.25">
      <c r="A39" s="1251" t="s">
        <v>89</v>
      </c>
      <c r="B39" s="1178" t="s">
        <v>1381</v>
      </c>
      <c r="C39" s="1171" t="s">
        <v>1363</v>
      </c>
      <c r="D39" s="1171" t="s">
        <v>1363</v>
      </c>
      <c r="E39" s="1172">
        <v>885100</v>
      </c>
      <c r="F39" s="1172"/>
      <c r="G39" s="1172">
        <v>885100</v>
      </c>
      <c r="H39" s="1172">
        <v>1124077</v>
      </c>
      <c r="I39" s="1172"/>
      <c r="J39" s="1172">
        <v>885100</v>
      </c>
      <c r="K39" s="1172"/>
      <c r="L39" s="1172">
        <v>885100</v>
      </c>
      <c r="M39" s="1172"/>
      <c r="N39" s="1172"/>
      <c r="O39" s="1173"/>
    </row>
    <row r="40" spans="1:15" ht="21.65" customHeight="1" x14ac:dyDescent="0.25">
      <c r="A40" s="1251" t="s">
        <v>91</v>
      </c>
      <c r="B40" s="1178" t="s">
        <v>1382</v>
      </c>
      <c r="C40" s="1171" t="s">
        <v>1363</v>
      </c>
      <c r="D40" s="1171" t="s">
        <v>1363</v>
      </c>
      <c r="E40" s="1172">
        <v>1850000</v>
      </c>
      <c r="F40" s="1172"/>
      <c r="G40" s="1172">
        <v>1850000</v>
      </c>
      <c r="H40" s="1172">
        <v>1850000</v>
      </c>
      <c r="I40" s="1172"/>
      <c r="J40" s="1172">
        <v>1850000</v>
      </c>
      <c r="K40" s="1172"/>
      <c r="L40" s="1172">
        <v>1850000</v>
      </c>
      <c r="M40" s="1172"/>
      <c r="N40" s="1172"/>
      <c r="O40" s="1173"/>
    </row>
    <row r="41" spans="1:15" ht="21.65" customHeight="1" x14ac:dyDescent="0.25">
      <c r="A41" s="1251" t="s">
        <v>93</v>
      </c>
      <c r="B41" s="1178" t="s">
        <v>1383</v>
      </c>
      <c r="C41" s="1171" t="s">
        <v>1363</v>
      </c>
      <c r="D41" s="1171" t="s">
        <v>1363</v>
      </c>
      <c r="E41" s="1172">
        <v>1200000</v>
      </c>
      <c r="F41" s="1172"/>
      <c r="G41" s="1172">
        <v>1200000</v>
      </c>
      <c r="H41" s="1172">
        <v>1206500</v>
      </c>
      <c r="I41" s="1172"/>
      <c r="J41" s="1172">
        <v>1200000</v>
      </c>
      <c r="K41" s="1172"/>
      <c r="L41" s="1172">
        <v>1200000</v>
      </c>
      <c r="M41" s="1172"/>
      <c r="N41" s="1172"/>
      <c r="O41" s="1173"/>
    </row>
    <row r="42" spans="1:15" ht="21.65" customHeight="1" x14ac:dyDescent="0.25">
      <c r="A42" s="1251" t="s">
        <v>96</v>
      </c>
      <c r="B42" s="1178" t="s">
        <v>1384</v>
      </c>
      <c r="C42" s="1171" t="s">
        <v>1363</v>
      </c>
      <c r="D42" s="1171" t="s">
        <v>1363</v>
      </c>
      <c r="E42" s="1172">
        <v>1389301</v>
      </c>
      <c r="F42" s="1172"/>
      <c r="G42" s="1172">
        <v>1389301</v>
      </c>
      <c r="H42" s="1172">
        <v>550000</v>
      </c>
      <c r="I42" s="1172"/>
      <c r="J42" s="1172">
        <v>1389301</v>
      </c>
      <c r="K42" s="1172"/>
      <c r="L42" s="1172">
        <v>1389301</v>
      </c>
      <c r="M42" s="1172"/>
      <c r="N42" s="1172"/>
      <c r="O42" s="1173"/>
    </row>
    <row r="43" spans="1:15" ht="21.65" customHeight="1" x14ac:dyDescent="0.25">
      <c r="A43" s="1251" t="s">
        <v>99</v>
      </c>
      <c r="B43" s="1178" t="s">
        <v>1385</v>
      </c>
      <c r="C43" s="1171" t="s">
        <v>1363</v>
      </c>
      <c r="D43" s="1171" t="s">
        <v>1363</v>
      </c>
      <c r="E43" s="1172">
        <v>200000</v>
      </c>
      <c r="F43" s="1172"/>
      <c r="G43" s="1172">
        <v>200000</v>
      </c>
      <c r="H43" s="1172">
        <v>196000</v>
      </c>
      <c r="I43" s="1172"/>
      <c r="J43" s="1172">
        <v>200000</v>
      </c>
      <c r="K43" s="1172"/>
      <c r="L43" s="1172">
        <v>200000</v>
      </c>
      <c r="M43" s="1172"/>
      <c r="N43" s="1172"/>
      <c r="O43" s="1173"/>
    </row>
    <row r="44" spans="1:15" ht="21.65" customHeight="1" x14ac:dyDescent="0.25">
      <c r="A44" s="1251" t="s">
        <v>101</v>
      </c>
      <c r="B44" s="1178" t="s">
        <v>1386</v>
      </c>
      <c r="C44" s="1171" t="s">
        <v>1387</v>
      </c>
      <c r="D44" s="1171" t="s">
        <v>1363</v>
      </c>
      <c r="E44" s="1172">
        <v>5468289</v>
      </c>
      <c r="F44" s="1172"/>
      <c r="G44" s="1172">
        <v>5468289</v>
      </c>
      <c r="H44" s="1172">
        <v>6944728</v>
      </c>
      <c r="I44" s="1172"/>
      <c r="J44" s="1172">
        <v>5468289</v>
      </c>
      <c r="K44" s="1172"/>
      <c r="L44" s="1172">
        <v>5468289</v>
      </c>
      <c r="M44" s="1172"/>
      <c r="N44" s="1172"/>
      <c r="O44" s="1173"/>
    </row>
    <row r="45" spans="1:15" ht="21.65" customHeight="1" x14ac:dyDescent="0.25">
      <c r="A45" s="1251" t="s">
        <v>103</v>
      </c>
      <c r="B45" s="1178" t="s">
        <v>1388</v>
      </c>
      <c r="C45" s="1171" t="s">
        <v>1363</v>
      </c>
      <c r="D45" s="1171" t="s">
        <v>1363</v>
      </c>
      <c r="E45" s="1172">
        <v>250000</v>
      </c>
      <c r="F45" s="1172"/>
      <c r="G45" s="1172">
        <v>250000</v>
      </c>
      <c r="H45" s="1172"/>
      <c r="I45" s="1172"/>
      <c r="J45" s="1172">
        <v>250000</v>
      </c>
      <c r="K45" s="1172"/>
      <c r="L45" s="1172">
        <v>250000</v>
      </c>
      <c r="M45" s="1172"/>
      <c r="N45" s="1172"/>
      <c r="O45" s="1173"/>
    </row>
    <row r="46" spans="1:15" ht="21.65" customHeight="1" x14ac:dyDescent="0.25">
      <c r="A46" s="1251" t="s">
        <v>106</v>
      </c>
      <c r="B46" s="1178" t="s">
        <v>1389</v>
      </c>
      <c r="C46" s="1171" t="s">
        <v>1363</v>
      </c>
      <c r="D46" s="1171" t="s">
        <v>1363</v>
      </c>
      <c r="E46" s="1172">
        <v>508000</v>
      </c>
      <c r="F46" s="1172"/>
      <c r="G46" s="1172">
        <v>508000</v>
      </c>
      <c r="H46" s="1172"/>
      <c r="I46" s="1172"/>
      <c r="J46" s="1172">
        <v>508000</v>
      </c>
      <c r="K46" s="1172"/>
      <c r="L46" s="1172">
        <v>508000</v>
      </c>
      <c r="M46" s="1172"/>
      <c r="N46" s="1172"/>
      <c r="O46" s="1173"/>
    </row>
    <row r="47" spans="1:15" ht="21.65" customHeight="1" x14ac:dyDescent="0.25">
      <c r="A47" s="1251" t="s">
        <v>109</v>
      </c>
      <c r="B47" s="1178" t="s">
        <v>1390</v>
      </c>
      <c r="C47" s="1171" t="s">
        <v>1363</v>
      </c>
      <c r="D47" s="1171" t="s">
        <v>1363</v>
      </c>
      <c r="E47" s="1172">
        <v>10160000</v>
      </c>
      <c r="F47" s="1172"/>
      <c r="G47" s="1172">
        <v>10160000</v>
      </c>
      <c r="H47" s="1172">
        <v>2905760</v>
      </c>
      <c r="I47" s="1172"/>
      <c r="J47" s="1172">
        <v>10160000</v>
      </c>
      <c r="K47" s="1172"/>
      <c r="L47" s="1172">
        <v>10160000</v>
      </c>
      <c r="M47" s="1172"/>
      <c r="N47" s="1172"/>
      <c r="O47" s="1173"/>
    </row>
    <row r="48" spans="1:15" ht="21.65" customHeight="1" x14ac:dyDescent="0.25">
      <c r="A48" s="1251" t="s">
        <v>112</v>
      </c>
      <c r="B48" s="1178" t="s">
        <v>1391</v>
      </c>
      <c r="C48" s="1171" t="s">
        <v>1363</v>
      </c>
      <c r="D48" s="1171" t="s">
        <v>1363</v>
      </c>
      <c r="E48" s="1172">
        <v>6115430</v>
      </c>
      <c r="F48" s="1172"/>
      <c r="G48" s="1172">
        <v>6115430</v>
      </c>
      <c r="H48" s="1172">
        <v>9713100</v>
      </c>
      <c r="I48" s="1172"/>
      <c r="J48" s="1172">
        <v>6115430</v>
      </c>
      <c r="K48" s="1172"/>
      <c r="L48" s="1172">
        <v>6115430</v>
      </c>
      <c r="M48" s="1172">
        <v>0</v>
      </c>
      <c r="N48" s="1172"/>
      <c r="O48" s="1173"/>
    </row>
    <row r="49" spans="1:15" ht="21.65" customHeight="1" x14ac:dyDescent="0.25">
      <c r="A49" s="1251" t="s">
        <v>115</v>
      </c>
      <c r="B49" s="1178" t="s">
        <v>1392</v>
      </c>
      <c r="C49" s="1171" t="s">
        <v>1363</v>
      </c>
      <c r="D49" s="1171" t="s">
        <v>1363</v>
      </c>
      <c r="E49" s="1172">
        <v>1484570</v>
      </c>
      <c r="F49" s="1172"/>
      <c r="G49" s="1172">
        <v>1484570</v>
      </c>
      <c r="H49" s="1172">
        <v>1384570</v>
      </c>
      <c r="I49" s="1172"/>
      <c r="J49" s="1172">
        <v>1484570</v>
      </c>
      <c r="K49" s="1172"/>
      <c r="L49" s="1172">
        <v>1484570</v>
      </c>
      <c r="M49" s="1172"/>
      <c r="N49" s="1172"/>
      <c r="O49" s="1173"/>
    </row>
    <row r="50" spans="1:15" ht="21.65" customHeight="1" x14ac:dyDescent="0.25">
      <c r="A50" s="1251" t="s">
        <v>118</v>
      </c>
      <c r="B50" s="1178" t="s">
        <v>1393</v>
      </c>
      <c r="C50" s="1171" t="s">
        <v>1363</v>
      </c>
      <c r="D50" s="1171" t="s">
        <v>1363</v>
      </c>
      <c r="E50" s="1172">
        <v>16238956</v>
      </c>
      <c r="F50" s="1172"/>
      <c r="G50" s="1172">
        <v>16238956</v>
      </c>
      <c r="H50" s="1172">
        <v>3631748</v>
      </c>
      <c r="I50" s="1172"/>
      <c r="J50" s="1172">
        <v>16238956</v>
      </c>
      <c r="K50" s="1172"/>
      <c r="L50" s="1172">
        <v>16238956</v>
      </c>
      <c r="M50" s="1172"/>
      <c r="N50" s="1172"/>
      <c r="O50" s="1173"/>
    </row>
    <row r="51" spans="1:15" ht="21.65" customHeight="1" x14ac:dyDescent="0.3">
      <c r="A51" s="1251" t="s">
        <v>121</v>
      </c>
      <c r="B51" s="1175" t="s">
        <v>1394</v>
      </c>
      <c r="C51" s="1171" t="s">
        <v>1363</v>
      </c>
      <c r="D51" s="1171" t="s">
        <v>1363</v>
      </c>
      <c r="E51" s="1172">
        <v>45768253</v>
      </c>
      <c r="F51" s="1172"/>
      <c r="G51" s="1172">
        <v>45768253</v>
      </c>
      <c r="H51" s="1184">
        <v>0</v>
      </c>
      <c r="I51" s="1172"/>
      <c r="J51" s="1172">
        <v>45768253</v>
      </c>
      <c r="K51" s="1172"/>
      <c r="L51" s="1172">
        <v>45768253</v>
      </c>
      <c r="M51" s="1172"/>
      <c r="N51" s="1172"/>
      <c r="O51" s="1173"/>
    </row>
    <row r="52" spans="1:15" ht="21.65" customHeight="1" x14ac:dyDescent="0.3">
      <c r="A52" s="1251" t="s">
        <v>124</v>
      </c>
      <c r="B52" s="1175" t="s">
        <v>1395</v>
      </c>
      <c r="C52" s="1171" t="s">
        <v>1363</v>
      </c>
      <c r="D52" s="1171" t="s">
        <v>1363</v>
      </c>
      <c r="E52" s="1172">
        <v>823598249</v>
      </c>
      <c r="F52" s="1172"/>
      <c r="G52" s="1172">
        <v>823598249</v>
      </c>
      <c r="H52" s="1727">
        <v>865730926</v>
      </c>
      <c r="I52" s="1172"/>
      <c r="J52" s="1172">
        <v>823598249</v>
      </c>
      <c r="K52" s="1172"/>
      <c r="L52" s="1172">
        <v>823598249</v>
      </c>
      <c r="M52" s="1172"/>
      <c r="N52" s="1172"/>
      <c r="O52" s="1173"/>
    </row>
    <row r="53" spans="1:15" ht="21.65" customHeight="1" x14ac:dyDescent="0.3">
      <c r="A53" s="1252" t="s">
        <v>127</v>
      </c>
      <c r="B53" s="1175" t="s">
        <v>1396</v>
      </c>
      <c r="C53" s="1171" t="s">
        <v>1363</v>
      </c>
      <c r="D53" s="1171" t="s">
        <v>1363</v>
      </c>
      <c r="E53" s="1172">
        <v>8883920</v>
      </c>
      <c r="F53" s="1172"/>
      <c r="G53" s="1172">
        <v>8883920</v>
      </c>
      <c r="H53" s="1172">
        <v>3556000</v>
      </c>
      <c r="I53" s="1172"/>
      <c r="J53" s="1172">
        <v>8883920</v>
      </c>
      <c r="K53" s="1172"/>
      <c r="L53" s="1172">
        <v>8883920</v>
      </c>
      <c r="M53" s="1172"/>
      <c r="N53" s="1172"/>
      <c r="O53" s="1173"/>
    </row>
    <row r="54" spans="1:15" x14ac:dyDescent="0.3">
      <c r="A54" s="1253" t="s">
        <v>130</v>
      </c>
      <c r="B54" s="1175" t="s">
        <v>1397</v>
      </c>
      <c r="C54" s="1171" t="s">
        <v>1363</v>
      </c>
      <c r="D54" s="1171" t="s">
        <v>1363</v>
      </c>
      <c r="E54" s="1172">
        <v>12000000</v>
      </c>
      <c r="F54" s="1172"/>
      <c r="G54" s="1172">
        <v>12000000</v>
      </c>
      <c r="H54" s="1172">
        <v>12270318</v>
      </c>
      <c r="I54" s="1172"/>
      <c r="J54" s="1172">
        <v>12000000</v>
      </c>
      <c r="K54" s="1172"/>
      <c r="L54" s="1172">
        <v>12000000</v>
      </c>
      <c r="M54" s="1172"/>
      <c r="N54" s="1172"/>
      <c r="O54" s="1173"/>
    </row>
    <row r="55" spans="1:15" x14ac:dyDescent="0.3">
      <c r="A55" s="1254" t="s">
        <v>133</v>
      </c>
      <c r="B55" s="1196" t="s">
        <v>1398</v>
      </c>
      <c r="C55" s="1183" t="s">
        <v>1363</v>
      </c>
      <c r="D55" s="1183" t="s">
        <v>1363</v>
      </c>
      <c r="E55" s="1184">
        <v>29454027</v>
      </c>
      <c r="F55" s="1184"/>
      <c r="G55" s="1184">
        <v>29454027</v>
      </c>
      <c r="H55" s="1184">
        <v>0</v>
      </c>
      <c r="I55" s="1184"/>
      <c r="J55" s="1184">
        <v>29454027</v>
      </c>
      <c r="K55" s="1184"/>
      <c r="L55" s="1184">
        <v>29454027</v>
      </c>
      <c r="M55" s="1184"/>
      <c r="N55" s="1184"/>
      <c r="O55" s="1185"/>
    </row>
    <row r="56" spans="1:15" ht="18.75" customHeight="1" x14ac:dyDescent="0.3">
      <c r="A56" s="1251" t="s">
        <v>136</v>
      </c>
      <c r="B56" s="1186" t="s">
        <v>1399</v>
      </c>
      <c r="C56" s="1187" t="s">
        <v>1363</v>
      </c>
      <c r="D56" s="1187" t="s">
        <v>1363</v>
      </c>
      <c r="E56" s="1188">
        <v>5200650</v>
      </c>
      <c r="F56" s="1188"/>
      <c r="G56" s="1188">
        <v>5200650</v>
      </c>
      <c r="H56" s="1188">
        <v>0</v>
      </c>
      <c r="I56" s="1188"/>
      <c r="J56" s="1188">
        <v>5200650</v>
      </c>
      <c r="K56" s="1188"/>
      <c r="L56" s="1188">
        <v>5200650</v>
      </c>
      <c r="M56" s="1188"/>
      <c r="N56" s="1188"/>
      <c r="O56" s="1189"/>
    </row>
    <row r="57" spans="1:15" ht="21.65" customHeight="1" x14ac:dyDescent="0.3">
      <c r="A57" s="1190" t="s">
        <v>139</v>
      </c>
      <c r="B57" s="1191" t="s">
        <v>1400</v>
      </c>
      <c r="C57" s="1192"/>
      <c r="D57" s="1193"/>
      <c r="E57" s="1194">
        <f>SUM(E37:E56)</f>
        <v>973322319</v>
      </c>
      <c r="F57" s="1194">
        <f>SUM(F47:F48)</f>
        <v>0</v>
      </c>
      <c r="G57" s="1194">
        <f>SUM(G37:G56)</f>
        <v>973322319</v>
      </c>
      <c r="H57" s="1194">
        <f>SUM(H37:H56)</f>
        <v>914106858</v>
      </c>
      <c r="I57" s="1194">
        <f>SUM(I47:I48)</f>
        <v>0</v>
      </c>
      <c r="J57" s="1194">
        <f>SUM(J37:J56)</f>
        <v>973322319</v>
      </c>
      <c r="K57" s="1194">
        <f>SUM(K47:K48)</f>
        <v>0</v>
      </c>
      <c r="L57" s="1194">
        <f>SUM(L37:L56)</f>
        <v>973322319</v>
      </c>
      <c r="M57" s="1194">
        <f>SUM(M47:M48)</f>
        <v>0</v>
      </c>
      <c r="N57" s="1194">
        <f>SUM(N47:N48)</f>
        <v>0</v>
      </c>
      <c r="O57" s="1195">
        <f>SUM(O47:O48)</f>
        <v>0</v>
      </c>
    </row>
    <row r="58" spans="1:15" ht="21.65" customHeight="1" x14ac:dyDescent="0.3">
      <c r="A58" s="1190" t="s">
        <v>142</v>
      </c>
      <c r="B58" s="1191" t="s">
        <v>392</v>
      </c>
      <c r="C58" s="1192"/>
      <c r="D58" s="1193"/>
      <c r="E58" s="1194">
        <f t="shared" ref="E58:O58" si="0">SUM(E36+E57)</f>
        <v>2973527359</v>
      </c>
      <c r="F58" s="1194">
        <f t="shared" si="0"/>
        <v>0</v>
      </c>
      <c r="G58" s="1194">
        <f t="shared" si="0"/>
        <v>2973527359</v>
      </c>
      <c r="H58" s="1194">
        <f t="shared" ref="H58" si="1">SUM(H36+H57)</f>
        <v>1348067048</v>
      </c>
      <c r="I58" s="1194">
        <f t="shared" si="0"/>
        <v>0</v>
      </c>
      <c r="J58" s="1194">
        <f t="shared" si="0"/>
        <v>2973527359</v>
      </c>
      <c r="K58" s="1194">
        <f t="shared" si="0"/>
        <v>350000000</v>
      </c>
      <c r="L58" s="1194">
        <f t="shared" si="0"/>
        <v>2973527359</v>
      </c>
      <c r="M58" s="1194">
        <f t="shared" si="0"/>
        <v>0</v>
      </c>
      <c r="N58" s="1194">
        <f t="shared" si="0"/>
        <v>0</v>
      </c>
      <c r="O58" s="1195">
        <f t="shared" si="0"/>
        <v>0</v>
      </c>
    </row>
  </sheetData>
  <mergeCells count="21">
    <mergeCell ref="G5:G6"/>
    <mergeCell ref="I5:I6"/>
    <mergeCell ref="J5:K5"/>
    <mergeCell ref="L5:L6"/>
    <mergeCell ref="M5:M6"/>
    <mergeCell ref="N5:N6"/>
    <mergeCell ref="O5:O6"/>
    <mergeCell ref="A1:O1"/>
    <mergeCell ref="N2:O2"/>
    <mergeCell ref="A3:A6"/>
    <mergeCell ref="B3:B6"/>
    <mergeCell ref="C3:C5"/>
    <mergeCell ref="D3:D5"/>
    <mergeCell ref="E3:E6"/>
    <mergeCell ref="F3:I4"/>
    <mergeCell ref="J3:O3"/>
    <mergeCell ref="J4:M4"/>
    <mergeCell ref="C6:D6"/>
    <mergeCell ref="N4:O4"/>
    <mergeCell ref="F5:F6"/>
    <mergeCell ref="H5:H6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50" orientation="portrait" r:id="rId1"/>
  <headerFooter alignWithMargins="0">
    <oddHeader>&amp;R&amp;"Times New Roman CE,Félkövér dőlt"&amp;11 4. melléklet a 18/2020. (VI.26.)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O44"/>
  <sheetViews>
    <sheetView view="pageLayout" topLeftCell="A16" zoomScaleNormal="100" workbookViewId="0">
      <selection activeCell="J8" sqref="J8"/>
    </sheetView>
  </sheetViews>
  <sheetFormatPr defaultColWidth="9.296875" defaultRowHeight="14" x14ac:dyDescent="0.3"/>
  <cols>
    <col min="1" max="1" width="8.5" style="28" customWidth="1"/>
    <col min="2" max="2" width="9.296875" style="28"/>
    <col min="3" max="3" width="22.19921875" style="28" customWidth="1"/>
    <col min="4" max="4" width="44.796875" style="28" customWidth="1"/>
    <col min="5" max="5" width="26" style="29" customWidth="1"/>
    <col min="6" max="7" width="22.19921875" style="1137" bestFit="1" customWidth="1"/>
    <col min="8" max="8" width="14.69921875" style="1234" bestFit="1" customWidth="1"/>
    <col min="9" max="9" width="11.796875" style="1235" bestFit="1" customWidth="1"/>
    <col min="10" max="11" width="11.796875" style="28" bestFit="1" customWidth="1"/>
    <col min="12" max="12" width="10.69921875" style="28" bestFit="1" customWidth="1"/>
    <col min="13" max="13" width="11.796875" style="28" bestFit="1" customWidth="1"/>
    <col min="14" max="14" width="9.296875" style="28"/>
    <col min="15" max="15" width="13" style="28" bestFit="1" customWidth="1"/>
    <col min="16" max="16384" width="9.296875" style="28"/>
  </cols>
  <sheetData>
    <row r="1" spans="1:10" ht="41.25" customHeight="1" x14ac:dyDescent="0.3">
      <c r="A1" s="1785" t="s">
        <v>1308</v>
      </c>
      <c r="B1" s="1785"/>
      <c r="C1" s="1785"/>
      <c r="D1" s="1785"/>
      <c r="E1" s="1785"/>
      <c r="F1" s="1785"/>
      <c r="G1" s="1785"/>
      <c r="H1" s="1785"/>
      <c r="I1" s="1785"/>
    </row>
    <row r="2" spans="1:10" x14ac:dyDescent="0.3">
      <c r="A2" s="1136"/>
      <c r="B2" s="1136"/>
      <c r="C2" s="1136"/>
      <c r="D2" s="1136"/>
      <c r="E2" s="1784" t="s">
        <v>1</v>
      </c>
      <c r="F2" s="1784"/>
      <c r="G2" s="1784"/>
      <c r="H2" s="1784"/>
      <c r="I2" s="1784"/>
    </row>
    <row r="3" spans="1:10" ht="28.5" customHeight="1" x14ac:dyDescent="0.3">
      <c r="A3" s="1138" t="s">
        <v>394</v>
      </c>
      <c r="B3" s="1791" t="s">
        <v>1309</v>
      </c>
      <c r="C3" s="1792"/>
      <c r="D3" s="1792"/>
      <c r="E3" s="1139" t="s">
        <v>1310</v>
      </c>
      <c r="F3" s="841" t="s">
        <v>1248</v>
      </c>
      <c r="G3" s="842" t="s">
        <v>695</v>
      </c>
      <c r="H3" s="1256" t="s">
        <v>714</v>
      </c>
      <c r="I3" s="1257" t="s">
        <v>715</v>
      </c>
    </row>
    <row r="4" spans="1:10" ht="33" customHeight="1" x14ac:dyDescent="0.3">
      <c r="A4" s="1140" t="s">
        <v>9</v>
      </c>
      <c r="B4" s="1780" t="s">
        <v>1311</v>
      </c>
      <c r="C4" s="1781"/>
      <c r="D4" s="1781"/>
      <c r="E4" s="1141">
        <v>13000000</v>
      </c>
      <c r="F4" s="1142">
        <v>980000</v>
      </c>
      <c r="G4" s="1245">
        <f>E4+F4</f>
        <v>13980000</v>
      </c>
      <c r="H4" s="1238">
        <v>25077670</v>
      </c>
      <c r="I4" s="1239">
        <f>H4/G4</f>
        <v>1.7938247496423463</v>
      </c>
    </row>
    <row r="5" spans="1:10" ht="21.75" customHeight="1" x14ac:dyDescent="0.3">
      <c r="A5" s="1143" t="s">
        <v>12</v>
      </c>
      <c r="B5" s="1782" t="s">
        <v>1312</v>
      </c>
      <c r="C5" s="1783"/>
      <c r="D5" s="1783"/>
      <c r="E5" s="1144">
        <v>2000000</v>
      </c>
      <c r="F5" s="1145"/>
      <c r="G5" s="1246">
        <f t="shared" ref="G5:G27" si="0">E5+F5</f>
        <v>2000000</v>
      </c>
      <c r="H5" s="1240">
        <v>1000000</v>
      </c>
      <c r="I5" s="1241">
        <f t="shared" ref="I5:I32" si="1">H5/G5</f>
        <v>0.5</v>
      </c>
      <c r="J5" s="28" t="s">
        <v>1414</v>
      </c>
    </row>
    <row r="6" spans="1:10" ht="21.75" customHeight="1" x14ac:dyDescent="0.3">
      <c r="A6" s="1143" t="s">
        <v>15</v>
      </c>
      <c r="B6" s="1782" t="s">
        <v>1313</v>
      </c>
      <c r="C6" s="1783"/>
      <c r="D6" s="1783"/>
      <c r="E6" s="1144"/>
      <c r="F6" s="1145">
        <v>800000</v>
      </c>
      <c r="G6" s="1246">
        <f t="shared" si="0"/>
        <v>800000</v>
      </c>
      <c r="H6" s="1240">
        <v>800000</v>
      </c>
      <c r="I6" s="1241">
        <f t="shared" si="1"/>
        <v>1</v>
      </c>
    </row>
    <row r="7" spans="1:10" ht="21.75" customHeight="1" x14ac:dyDescent="0.3">
      <c r="A7" s="1143" t="s">
        <v>18</v>
      </c>
      <c r="B7" s="1782" t="s">
        <v>1314</v>
      </c>
      <c r="C7" s="1783"/>
      <c r="D7" s="1783"/>
      <c r="E7" s="1144">
        <v>900000</v>
      </c>
      <c r="F7" s="1145"/>
      <c r="G7" s="1246">
        <f t="shared" si="0"/>
        <v>900000</v>
      </c>
      <c r="H7" s="1240">
        <v>900000</v>
      </c>
      <c r="I7" s="1241">
        <f t="shared" si="1"/>
        <v>1</v>
      </c>
    </row>
    <row r="8" spans="1:10" ht="21.65" customHeight="1" x14ac:dyDescent="0.3">
      <c r="A8" s="1143" t="s">
        <v>21</v>
      </c>
      <c r="B8" s="1782" t="s">
        <v>1315</v>
      </c>
      <c r="C8" s="1783"/>
      <c r="D8" s="1783"/>
      <c r="E8" s="1144">
        <v>5100000</v>
      </c>
      <c r="F8" s="1145">
        <v>1200000</v>
      </c>
      <c r="G8" s="1246">
        <f t="shared" si="0"/>
        <v>6300000</v>
      </c>
      <c r="H8" s="1240">
        <v>6125325</v>
      </c>
      <c r="I8" s="1241">
        <f t="shared" si="1"/>
        <v>0.97227380952380948</v>
      </c>
    </row>
    <row r="9" spans="1:10" s="1148" customFormat="1" ht="21.75" customHeight="1" x14ac:dyDescent="0.3">
      <c r="A9" s="1143" t="s">
        <v>24</v>
      </c>
      <c r="B9" s="1786" t="s">
        <v>1316</v>
      </c>
      <c r="C9" s="1787"/>
      <c r="D9" s="1787"/>
      <c r="E9" s="1146">
        <v>500000</v>
      </c>
      <c r="F9" s="1147"/>
      <c r="G9" s="1246">
        <f t="shared" si="0"/>
        <v>500000</v>
      </c>
      <c r="H9" s="1248">
        <v>500000</v>
      </c>
      <c r="I9" s="1241">
        <f t="shared" si="1"/>
        <v>1</v>
      </c>
    </row>
    <row r="10" spans="1:10" s="1148" customFormat="1" ht="30" customHeight="1" x14ac:dyDescent="0.3">
      <c r="A10" s="1143" t="s">
        <v>27</v>
      </c>
      <c r="B10" s="1786" t="s">
        <v>1317</v>
      </c>
      <c r="C10" s="1787"/>
      <c r="D10" s="1787"/>
      <c r="E10" s="1146">
        <v>600000</v>
      </c>
      <c r="F10" s="1147"/>
      <c r="G10" s="1246">
        <f t="shared" si="0"/>
        <v>600000</v>
      </c>
      <c r="H10" s="1248">
        <v>600000</v>
      </c>
      <c r="I10" s="1241">
        <f t="shared" si="1"/>
        <v>1</v>
      </c>
    </row>
    <row r="11" spans="1:10" ht="29.25" customHeight="1" x14ac:dyDescent="0.3">
      <c r="A11" s="1143" t="s">
        <v>30</v>
      </c>
      <c r="B11" s="1786" t="s">
        <v>1318</v>
      </c>
      <c r="C11" s="1787"/>
      <c r="D11" s="1787"/>
      <c r="E11" s="1144">
        <v>2500000</v>
      </c>
      <c r="F11" s="1145"/>
      <c r="G11" s="1246">
        <f t="shared" si="0"/>
        <v>2500000</v>
      </c>
      <c r="H11" s="1240">
        <v>2500000</v>
      </c>
      <c r="I11" s="1241">
        <f t="shared" si="1"/>
        <v>1</v>
      </c>
    </row>
    <row r="12" spans="1:10" ht="29.25" customHeight="1" x14ac:dyDescent="0.3">
      <c r="A12" s="1143"/>
      <c r="B12" s="1788" t="s">
        <v>1319</v>
      </c>
      <c r="C12" s="1789"/>
      <c r="D12" s="1790"/>
      <c r="E12" s="1144">
        <v>180000</v>
      </c>
      <c r="F12" s="1145">
        <v>200000</v>
      </c>
      <c r="G12" s="1246">
        <f t="shared" si="0"/>
        <v>380000</v>
      </c>
      <c r="H12" s="1240">
        <v>960000</v>
      </c>
      <c r="I12" s="1241">
        <f t="shared" si="1"/>
        <v>2.5263157894736841</v>
      </c>
    </row>
    <row r="13" spans="1:10" ht="21.75" customHeight="1" x14ac:dyDescent="0.3">
      <c r="A13" s="1143" t="s">
        <v>33</v>
      </c>
      <c r="B13" s="1782" t="s">
        <v>1320</v>
      </c>
      <c r="C13" s="1783"/>
      <c r="D13" s="1783"/>
      <c r="E13" s="1144">
        <v>50000</v>
      </c>
      <c r="F13" s="1145"/>
      <c r="G13" s="1246">
        <f t="shared" si="0"/>
        <v>50000</v>
      </c>
      <c r="H13" s="1240">
        <v>50000</v>
      </c>
      <c r="I13" s="1241">
        <f t="shared" si="1"/>
        <v>1</v>
      </c>
    </row>
    <row r="14" spans="1:10" ht="21.75" customHeight="1" x14ac:dyDescent="0.3">
      <c r="A14" s="1143" t="s">
        <v>36</v>
      </c>
      <c r="B14" s="1782" t="s">
        <v>1321</v>
      </c>
      <c r="C14" s="1783"/>
      <c r="D14" s="1783"/>
      <c r="E14" s="1144">
        <v>5000000</v>
      </c>
      <c r="F14" s="1145">
        <v>3000000</v>
      </c>
      <c r="G14" s="1246">
        <f t="shared" si="0"/>
        <v>8000000</v>
      </c>
      <c r="H14" s="1240">
        <v>8000000</v>
      </c>
      <c r="I14" s="1241">
        <f t="shared" si="1"/>
        <v>1</v>
      </c>
    </row>
    <row r="15" spans="1:10" ht="21.75" customHeight="1" x14ac:dyDescent="0.3">
      <c r="A15" s="1143" t="s">
        <v>38</v>
      </c>
      <c r="B15" s="1782" t="s">
        <v>1322</v>
      </c>
      <c r="C15" s="1783"/>
      <c r="D15" s="1783"/>
      <c r="E15" s="1149">
        <v>247029906</v>
      </c>
      <c r="F15" s="1145">
        <v>30696870</v>
      </c>
      <c r="G15" s="1246">
        <f t="shared" si="0"/>
        <v>277726776</v>
      </c>
      <c r="H15" s="1240">
        <v>276628544</v>
      </c>
      <c r="I15" s="1241">
        <f t="shared" si="1"/>
        <v>0.99604563875396734</v>
      </c>
    </row>
    <row r="16" spans="1:10" ht="21.75" customHeight="1" x14ac:dyDescent="0.3">
      <c r="A16" s="1143" t="s">
        <v>40</v>
      </c>
      <c r="B16" s="1782" t="s">
        <v>1323</v>
      </c>
      <c r="C16" s="1783"/>
      <c r="D16" s="1783"/>
      <c r="E16" s="1149"/>
      <c r="F16" s="1145">
        <v>3000000</v>
      </c>
      <c r="G16" s="1246">
        <f t="shared" si="0"/>
        <v>3000000</v>
      </c>
      <c r="H16" s="1240">
        <v>3000000</v>
      </c>
      <c r="I16" s="1241">
        <f t="shared" si="1"/>
        <v>1</v>
      </c>
    </row>
    <row r="17" spans="1:9" ht="21.75" customHeight="1" x14ac:dyDescent="0.3">
      <c r="A17" s="1143" t="s">
        <v>42</v>
      </c>
      <c r="B17" s="1782" t="s">
        <v>1324</v>
      </c>
      <c r="C17" s="1783"/>
      <c r="D17" s="1783"/>
      <c r="E17" s="1149">
        <v>151150000</v>
      </c>
      <c r="F17" s="1145">
        <v>10887638</v>
      </c>
      <c r="G17" s="1246">
        <f t="shared" si="0"/>
        <v>162037638</v>
      </c>
      <c r="H17" s="1240">
        <v>156339000</v>
      </c>
      <c r="I17" s="1241">
        <f t="shared" si="1"/>
        <v>0.9648313930619008</v>
      </c>
    </row>
    <row r="18" spans="1:9" ht="30" customHeight="1" x14ac:dyDescent="0.3">
      <c r="A18" s="1143" t="s">
        <v>44</v>
      </c>
      <c r="B18" s="1782" t="s">
        <v>1325</v>
      </c>
      <c r="C18" s="1783"/>
      <c r="D18" s="1783"/>
      <c r="E18" s="1149">
        <v>14582000</v>
      </c>
      <c r="F18" s="1145">
        <v>46129969</v>
      </c>
      <c r="G18" s="1246">
        <f t="shared" si="0"/>
        <v>60711969</v>
      </c>
      <c r="H18" s="1240">
        <v>16747874</v>
      </c>
      <c r="I18" s="1241">
        <f t="shared" si="1"/>
        <v>0.27585786255754613</v>
      </c>
    </row>
    <row r="19" spans="1:9" ht="30" customHeight="1" x14ac:dyDescent="0.3">
      <c r="A19" s="1143" t="s">
        <v>46</v>
      </c>
      <c r="B19" s="1795" t="s">
        <v>1326</v>
      </c>
      <c r="C19" s="1796"/>
      <c r="D19" s="1796"/>
      <c r="E19" s="1149">
        <v>20617429</v>
      </c>
      <c r="F19" s="1145">
        <v>2294022</v>
      </c>
      <c r="G19" s="1246">
        <f t="shared" si="0"/>
        <v>22911451</v>
      </c>
      <c r="H19" s="1240">
        <v>22911451</v>
      </c>
      <c r="I19" s="1241">
        <f t="shared" si="1"/>
        <v>1</v>
      </c>
    </row>
    <row r="20" spans="1:9" ht="21.75" customHeight="1" x14ac:dyDescent="0.3">
      <c r="A20" s="1143" t="s">
        <v>48</v>
      </c>
      <c r="B20" s="1795" t="s">
        <v>1327</v>
      </c>
      <c r="C20" s="1796"/>
      <c r="D20" s="1796"/>
      <c r="E20" s="1149">
        <v>500000</v>
      </c>
      <c r="F20" s="1145"/>
      <c r="G20" s="1246">
        <f t="shared" si="0"/>
        <v>500000</v>
      </c>
      <c r="H20" s="1240"/>
      <c r="I20" s="1241">
        <f t="shared" si="1"/>
        <v>0</v>
      </c>
    </row>
    <row r="21" spans="1:9" ht="21.75" customHeight="1" x14ac:dyDescent="0.3">
      <c r="A21" s="1143" t="s">
        <v>50</v>
      </c>
      <c r="B21" s="1795" t="s">
        <v>1328</v>
      </c>
      <c r="C21" s="1796"/>
      <c r="D21" s="1796"/>
      <c r="E21" s="1149"/>
      <c r="F21" s="1145">
        <v>100000</v>
      </c>
      <c r="G21" s="1246">
        <f t="shared" si="0"/>
        <v>100000</v>
      </c>
      <c r="H21" s="1240"/>
      <c r="I21" s="1241">
        <f t="shared" si="1"/>
        <v>0</v>
      </c>
    </row>
    <row r="22" spans="1:9" ht="21.75" customHeight="1" x14ac:dyDescent="0.3">
      <c r="A22" s="1143" t="s">
        <v>53</v>
      </c>
      <c r="B22" s="1795" t="s">
        <v>1329</v>
      </c>
      <c r="C22" s="1796"/>
      <c r="D22" s="1796"/>
      <c r="E22" s="1149">
        <v>200000</v>
      </c>
      <c r="F22" s="1145"/>
      <c r="G22" s="1246">
        <f t="shared" si="0"/>
        <v>200000</v>
      </c>
      <c r="H22" s="1240">
        <v>155000</v>
      </c>
      <c r="I22" s="1241">
        <f t="shared" si="1"/>
        <v>0.77500000000000002</v>
      </c>
    </row>
    <row r="23" spans="1:9" ht="21.75" customHeight="1" x14ac:dyDescent="0.3">
      <c r="A23" s="1143" t="s">
        <v>56</v>
      </c>
      <c r="B23" s="1795" t="s">
        <v>1330</v>
      </c>
      <c r="C23" s="1796"/>
      <c r="D23" s="1796"/>
      <c r="E23" s="1149">
        <v>225000</v>
      </c>
      <c r="F23" s="1145"/>
      <c r="G23" s="1246">
        <f t="shared" si="0"/>
        <v>225000</v>
      </c>
      <c r="H23" s="1240">
        <v>225000</v>
      </c>
      <c r="I23" s="1241">
        <f t="shared" si="1"/>
        <v>1</v>
      </c>
    </row>
    <row r="24" spans="1:9" ht="21.75" customHeight="1" x14ac:dyDescent="0.3">
      <c r="A24" s="1143" t="s">
        <v>59</v>
      </c>
      <c r="B24" s="1795" t="s">
        <v>1331</v>
      </c>
      <c r="C24" s="1796"/>
      <c r="D24" s="1796"/>
      <c r="E24" s="1149">
        <v>10800000</v>
      </c>
      <c r="F24" s="1145"/>
      <c r="G24" s="1246">
        <f t="shared" si="0"/>
        <v>10800000</v>
      </c>
      <c r="H24" s="1240">
        <v>10800000</v>
      </c>
      <c r="I24" s="1241">
        <f t="shared" si="1"/>
        <v>1</v>
      </c>
    </row>
    <row r="25" spans="1:9" ht="21.75" customHeight="1" x14ac:dyDescent="0.3">
      <c r="A25" s="1143" t="s">
        <v>61</v>
      </c>
      <c r="B25" s="1797" t="s">
        <v>1332</v>
      </c>
      <c r="C25" s="1798"/>
      <c r="D25" s="1798"/>
      <c r="E25" s="1149">
        <v>12000000</v>
      </c>
      <c r="F25" s="1145"/>
      <c r="G25" s="1246">
        <f t="shared" si="0"/>
        <v>12000000</v>
      </c>
      <c r="H25" s="1240">
        <v>12141016</v>
      </c>
      <c r="I25" s="1241">
        <f t="shared" si="1"/>
        <v>1.0117513333333332</v>
      </c>
    </row>
    <row r="26" spans="1:9" ht="21.75" customHeight="1" x14ac:dyDescent="0.3">
      <c r="A26" s="1143" t="s">
        <v>63</v>
      </c>
      <c r="B26" s="1799" t="s">
        <v>1333</v>
      </c>
      <c r="C26" s="1800"/>
      <c r="D26" s="1800"/>
      <c r="E26" s="1149">
        <v>500000</v>
      </c>
      <c r="F26" s="1145"/>
      <c r="G26" s="1246">
        <f t="shared" si="0"/>
        <v>500000</v>
      </c>
      <c r="H26" s="1240"/>
      <c r="I26" s="1241">
        <f t="shared" si="1"/>
        <v>0</v>
      </c>
    </row>
    <row r="27" spans="1:9" ht="21.75" customHeight="1" x14ac:dyDescent="0.3">
      <c r="A27" s="1143" t="s">
        <v>65</v>
      </c>
      <c r="B27" s="1150" t="s">
        <v>1334</v>
      </c>
      <c r="C27" s="1151"/>
      <c r="D27" s="1151"/>
      <c r="E27" s="1149">
        <v>2000000</v>
      </c>
      <c r="F27" s="1145"/>
      <c r="G27" s="1246">
        <f t="shared" si="0"/>
        <v>2000000</v>
      </c>
      <c r="H27" s="1240">
        <v>288324</v>
      </c>
      <c r="I27" s="1241">
        <f t="shared" si="1"/>
        <v>0.14416200000000001</v>
      </c>
    </row>
    <row r="28" spans="1:9" ht="24" customHeight="1" x14ac:dyDescent="0.3">
      <c r="A28" s="1143" t="s">
        <v>67</v>
      </c>
      <c r="B28" s="1799" t="s">
        <v>1335</v>
      </c>
      <c r="C28" s="1800"/>
      <c r="D28" s="1800"/>
      <c r="E28" s="1149">
        <v>228600</v>
      </c>
      <c r="F28" s="1145"/>
      <c r="G28" s="1246">
        <f>E28+F28</f>
        <v>228600</v>
      </c>
      <c r="H28" s="1240">
        <v>550000</v>
      </c>
      <c r="I28" s="1241">
        <f t="shared" si="1"/>
        <v>2.4059492563429572</v>
      </c>
    </row>
    <row r="29" spans="1:9" ht="24" customHeight="1" x14ac:dyDescent="0.3">
      <c r="A29" s="1152" t="s">
        <v>69</v>
      </c>
      <c r="B29" s="1799" t="s">
        <v>1336</v>
      </c>
      <c r="C29" s="1800"/>
      <c r="D29" s="1800"/>
      <c r="E29" s="1149"/>
      <c r="F29" s="1145">
        <v>848919</v>
      </c>
      <c r="G29" s="1246">
        <f>E29+F29</f>
        <v>848919</v>
      </c>
      <c r="H29" s="1240">
        <v>848919</v>
      </c>
      <c r="I29" s="1241">
        <f t="shared" si="1"/>
        <v>1</v>
      </c>
    </row>
    <row r="30" spans="1:9" ht="24" customHeight="1" x14ac:dyDescent="0.3">
      <c r="A30" s="1152" t="s">
        <v>71</v>
      </c>
      <c r="B30" s="1799" t="s">
        <v>1337</v>
      </c>
      <c r="C30" s="1800"/>
      <c r="D30" s="1800"/>
      <c r="E30" s="1149"/>
      <c r="F30" s="1145">
        <v>4600000</v>
      </c>
      <c r="G30" s="1246">
        <f t="shared" ref="G30:G31" si="2">E30+F30</f>
        <v>4600000</v>
      </c>
      <c r="H30" s="1240">
        <v>4648962</v>
      </c>
      <c r="I30" s="1241">
        <f t="shared" si="1"/>
        <v>1.0106439130434783</v>
      </c>
    </row>
    <row r="31" spans="1:9" ht="24" customHeight="1" x14ac:dyDescent="0.3">
      <c r="A31" s="1152" t="s">
        <v>74</v>
      </c>
      <c r="B31" s="1801" t="s">
        <v>1338</v>
      </c>
      <c r="C31" s="1802"/>
      <c r="D31" s="1802"/>
      <c r="E31" s="1153"/>
      <c r="F31" s="1154">
        <v>200000</v>
      </c>
      <c r="G31" s="1247">
        <f t="shared" si="2"/>
        <v>200000</v>
      </c>
      <c r="H31" s="1242">
        <v>200000</v>
      </c>
      <c r="I31" s="1243">
        <f t="shared" si="1"/>
        <v>1</v>
      </c>
    </row>
    <row r="32" spans="1:9" ht="33.75" customHeight="1" x14ac:dyDescent="0.3">
      <c r="A32" s="1155" t="s">
        <v>77</v>
      </c>
      <c r="B32" s="1793" t="s">
        <v>223</v>
      </c>
      <c r="C32" s="1793"/>
      <c r="D32" s="1794"/>
      <c r="E32" s="1156">
        <f>SUM(E4:E28)-E9-E10-E11-E12</f>
        <v>485882935</v>
      </c>
      <c r="F32" s="1156">
        <f>SUM(F4:F28)-F9-F10-F11-F12</f>
        <v>99088499</v>
      </c>
      <c r="G32" s="1157">
        <f>SUM(G4:G31)-G9-G10-G11-G12</f>
        <v>590620353</v>
      </c>
      <c r="H32" s="1237">
        <f>SUM(H4:H31)-H9-H10-H11-H12</f>
        <v>547437085</v>
      </c>
      <c r="I32" s="1236">
        <f t="shared" si="1"/>
        <v>0.9268848969043233</v>
      </c>
    </row>
    <row r="33" spans="1:15" s="1158" customFormat="1" ht="52.5" customHeight="1" x14ac:dyDescent="0.3">
      <c r="A33" s="1812" t="s">
        <v>1339</v>
      </c>
      <c r="B33" s="1812"/>
      <c r="C33" s="1812"/>
      <c r="D33" s="1812"/>
      <c r="E33" s="1812"/>
      <c r="F33" s="1812"/>
      <c r="G33" s="1812"/>
      <c r="H33" s="1812"/>
      <c r="I33" s="1812"/>
    </row>
    <row r="34" spans="1:15" x14ac:dyDescent="0.3">
      <c r="A34" s="1136"/>
      <c r="B34" s="1136"/>
      <c r="C34" s="1136"/>
      <c r="D34" s="1136"/>
      <c r="E34" s="1811" t="s">
        <v>1</v>
      </c>
      <c r="F34" s="1811"/>
      <c r="G34" s="1811"/>
      <c r="H34" s="1811"/>
      <c r="I34" s="1811"/>
    </row>
    <row r="35" spans="1:15" ht="28.5" customHeight="1" x14ac:dyDescent="0.3">
      <c r="A35" s="1208" t="s">
        <v>394</v>
      </c>
      <c r="B35" s="1804" t="s">
        <v>1309</v>
      </c>
      <c r="C35" s="1805"/>
      <c r="D35" s="1806"/>
      <c r="E35" s="1159" t="s">
        <v>1310</v>
      </c>
      <c r="F35" s="841" t="s">
        <v>1248</v>
      </c>
      <c r="G35" s="842" t="s">
        <v>695</v>
      </c>
      <c r="H35" s="1258" t="s">
        <v>714</v>
      </c>
      <c r="I35" s="1259" t="s">
        <v>715</v>
      </c>
    </row>
    <row r="36" spans="1:15" ht="21.75" customHeight="1" x14ac:dyDescent="0.3">
      <c r="A36" s="1140" t="s">
        <v>9</v>
      </c>
      <c r="B36" s="1807" t="s">
        <v>1340</v>
      </c>
      <c r="C36" s="1807"/>
      <c r="D36" s="1808"/>
      <c r="E36" s="1160">
        <v>68732240</v>
      </c>
      <c r="F36" s="1161">
        <f>G36-E36</f>
        <v>21898685</v>
      </c>
      <c r="G36" s="1161">
        <v>90630925</v>
      </c>
      <c r="H36" s="1238">
        <v>90630925</v>
      </c>
      <c r="I36" s="1239">
        <f>H36/G36</f>
        <v>1</v>
      </c>
      <c r="J36" s="1137"/>
      <c r="K36" s="1137"/>
      <c r="L36" s="1137"/>
      <c r="M36" s="1137"/>
      <c r="O36" s="1137"/>
    </row>
    <row r="37" spans="1:15" ht="21.75" customHeight="1" x14ac:dyDescent="0.3">
      <c r="A37" s="1143" t="s">
        <v>12</v>
      </c>
      <c r="B37" s="1809" t="s">
        <v>1341</v>
      </c>
      <c r="C37" s="1809"/>
      <c r="D37" s="1810"/>
      <c r="E37" s="1149">
        <v>107746833</v>
      </c>
      <c r="F37" s="1162">
        <f>G37-E37</f>
        <v>49969551</v>
      </c>
      <c r="G37" s="1162">
        <v>157716384</v>
      </c>
      <c r="H37" s="1240">
        <v>150696304</v>
      </c>
      <c r="I37" s="1241">
        <f t="shared" ref="I37:I42" si="3">H37/G37</f>
        <v>0.95548921537536646</v>
      </c>
      <c r="J37" s="1137"/>
      <c r="K37" s="1137"/>
      <c r="L37" s="1137"/>
      <c r="M37" s="1137"/>
      <c r="O37" s="1137"/>
    </row>
    <row r="38" spans="1:15" ht="21.75" customHeight="1" x14ac:dyDescent="0.3">
      <c r="A38" s="1143" t="s">
        <v>15</v>
      </c>
      <c r="B38" s="1809" t="s">
        <v>1342</v>
      </c>
      <c r="C38" s="1809"/>
      <c r="D38" s="1810"/>
      <c r="E38" s="1149">
        <v>35000000</v>
      </c>
      <c r="F38" s="1162">
        <v>-15266407</v>
      </c>
      <c r="G38" s="1162">
        <f t="shared" ref="G38:G40" si="4">E38+F38</f>
        <v>19733593</v>
      </c>
      <c r="H38" s="1240">
        <v>23800000</v>
      </c>
      <c r="I38" s="1241">
        <f t="shared" si="3"/>
        <v>1.206065210729744</v>
      </c>
      <c r="J38" s="1137"/>
      <c r="K38" s="1137"/>
      <c r="L38" s="1137"/>
      <c r="M38" s="1137"/>
      <c r="O38" s="1137"/>
    </row>
    <row r="39" spans="1:15" ht="21.75" customHeight="1" x14ac:dyDescent="0.3">
      <c r="A39" s="1143" t="s">
        <v>18</v>
      </c>
      <c r="B39" s="1809" t="s">
        <v>1343</v>
      </c>
      <c r="C39" s="1809"/>
      <c r="D39" s="1810"/>
      <c r="E39" s="1149">
        <v>302845988</v>
      </c>
      <c r="F39" s="1162">
        <f>G39-E39</f>
        <v>19993091</v>
      </c>
      <c r="G39" s="1162">
        <v>322839079</v>
      </c>
      <c r="H39" s="1240">
        <v>319223318</v>
      </c>
      <c r="I39" s="1241">
        <f t="shared" si="3"/>
        <v>0.98880011363184439</v>
      </c>
      <c r="J39" s="1163"/>
      <c r="K39" s="1137"/>
      <c r="L39" s="1137"/>
      <c r="M39" s="1137"/>
      <c r="O39" s="1137"/>
    </row>
    <row r="40" spans="1:15" ht="21.75" customHeight="1" x14ac:dyDescent="0.3">
      <c r="A40" s="1152" t="s">
        <v>21</v>
      </c>
      <c r="B40" s="1813" t="s">
        <v>1344</v>
      </c>
      <c r="C40" s="1783"/>
      <c r="D40" s="1783"/>
      <c r="E40" s="1144">
        <v>1300000</v>
      </c>
      <c r="F40" s="1232"/>
      <c r="G40" s="1232">
        <f t="shared" si="4"/>
        <v>1300000</v>
      </c>
      <c r="H40" s="1240">
        <v>775000</v>
      </c>
      <c r="I40" s="1241">
        <f t="shared" si="3"/>
        <v>0.59615384615384615</v>
      </c>
      <c r="J40" s="1137"/>
      <c r="K40" s="1137"/>
      <c r="L40" s="1137"/>
      <c r="M40" s="1137"/>
    </row>
    <row r="41" spans="1:15" ht="21.75" customHeight="1" x14ac:dyDescent="0.3">
      <c r="A41" s="1152" t="s">
        <v>24</v>
      </c>
      <c r="B41" s="1814" t="s">
        <v>1345</v>
      </c>
      <c r="C41" s="1815"/>
      <c r="D41" s="1816"/>
      <c r="E41" s="1233"/>
      <c r="F41" s="1231">
        <v>10000000</v>
      </c>
      <c r="G41" s="1231">
        <v>10000000</v>
      </c>
      <c r="H41" s="1242">
        <v>10000000</v>
      </c>
      <c r="I41" s="1243">
        <f t="shared" si="3"/>
        <v>1</v>
      </c>
      <c r="J41" s="1137"/>
      <c r="K41" s="1137"/>
      <c r="L41" s="1137"/>
      <c r="M41" s="1137"/>
    </row>
    <row r="42" spans="1:15" x14ac:dyDescent="0.3">
      <c r="A42" s="1255" t="s">
        <v>27</v>
      </c>
      <c r="B42" s="1794" t="s">
        <v>1346</v>
      </c>
      <c r="C42" s="1803"/>
      <c r="D42" s="1803"/>
      <c r="E42" s="1164">
        <f>SUM(E36:E40)</f>
        <v>515625061</v>
      </c>
      <c r="F42" s="1164">
        <f>SUM(F36:F41)</f>
        <v>86594920</v>
      </c>
      <c r="G42" s="1164">
        <f>SUM(G36:G41)</f>
        <v>602219981</v>
      </c>
      <c r="H42" s="1244">
        <f>SUM(H36:H41)</f>
        <v>595125547</v>
      </c>
      <c r="I42" s="1236">
        <f t="shared" si="3"/>
        <v>0.98821953069670732</v>
      </c>
      <c r="J42" s="1137"/>
      <c r="K42" s="1137"/>
      <c r="L42" s="1137"/>
      <c r="M42" s="1137"/>
    </row>
    <row r="43" spans="1:15" x14ac:dyDescent="0.3">
      <c r="J43" s="1137"/>
      <c r="K43" s="1137"/>
      <c r="L43" s="1137"/>
      <c r="M43" s="1137"/>
    </row>
    <row r="44" spans="1:15" x14ac:dyDescent="0.3">
      <c r="J44" s="1137"/>
      <c r="K44" s="1137"/>
      <c r="L44" s="1137"/>
      <c r="M44" s="1137"/>
    </row>
  </sheetData>
  <mergeCells count="41">
    <mergeCell ref="E34:I34"/>
    <mergeCell ref="A33:I33"/>
    <mergeCell ref="B39:D39"/>
    <mergeCell ref="B40:D40"/>
    <mergeCell ref="B41:D41"/>
    <mergeCell ref="B42:D42"/>
    <mergeCell ref="B35:D35"/>
    <mergeCell ref="B36:D36"/>
    <mergeCell ref="B37:D37"/>
    <mergeCell ref="B38:D38"/>
    <mergeCell ref="B7:D7"/>
    <mergeCell ref="B3:D3"/>
    <mergeCell ref="B32:D32"/>
    <mergeCell ref="B20:D20"/>
    <mergeCell ref="B21:D21"/>
    <mergeCell ref="B22:D22"/>
    <mergeCell ref="B23:D23"/>
    <mergeCell ref="B24:D24"/>
    <mergeCell ref="B25:D25"/>
    <mergeCell ref="B26:D26"/>
    <mergeCell ref="B28:D28"/>
    <mergeCell ref="B29:D29"/>
    <mergeCell ref="B30:D30"/>
    <mergeCell ref="B31:D31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4:D4"/>
    <mergeCell ref="B5:D5"/>
    <mergeCell ref="B6:D6"/>
    <mergeCell ref="E2:I2"/>
    <mergeCell ref="A1:I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1" orientation="portrait" horizontalDpi="4294967293" verticalDpi="4294967293" r:id="rId1"/>
  <headerFooter scaleWithDoc="0" alignWithMargins="0">
    <oddHeader>&amp;R&amp;"Times New Roman,Félkövér dőlt"&amp;8 5. melléklet a 18/2020.(VI.26.)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I22"/>
  <sheetViews>
    <sheetView view="pageLayout" topLeftCell="A4" zoomScaleNormal="100" workbookViewId="0">
      <selection activeCell="F21" sqref="F21"/>
    </sheetView>
  </sheetViews>
  <sheetFormatPr defaultColWidth="10.69921875" defaultRowHeight="13" x14ac:dyDescent="0.3"/>
  <cols>
    <col min="1" max="1" width="11.296875" style="146" customWidth="1"/>
    <col min="2" max="2" width="46" style="146" customWidth="1"/>
    <col min="3" max="3" width="28.5" style="146" customWidth="1"/>
    <col min="4" max="4" width="12.69921875" style="838" bestFit="1" customWidth="1"/>
    <col min="5" max="5" width="15.19921875" style="838" customWidth="1"/>
    <col min="6" max="6" width="13.296875" style="146" bestFit="1" customWidth="1"/>
    <col min="7" max="7" width="13.19921875" style="146" bestFit="1" customWidth="1"/>
    <col min="8" max="252" width="10.69921875" style="146"/>
    <col min="253" max="253" width="7" style="146" customWidth="1"/>
    <col min="254" max="254" width="34.5" style="146" customWidth="1"/>
    <col min="255" max="255" width="11" style="146" customWidth="1"/>
    <col min="256" max="256" width="16.796875" style="146" customWidth="1"/>
    <col min="257" max="257" width="17.19921875" style="146" customWidth="1"/>
    <col min="258" max="258" width="15.296875" style="146" customWidth="1"/>
    <col min="259" max="259" width="15.5" style="146" customWidth="1"/>
    <col min="260" max="508" width="10.69921875" style="146"/>
    <col min="509" max="509" width="7" style="146" customWidth="1"/>
    <col min="510" max="510" width="34.5" style="146" customWidth="1"/>
    <col min="511" max="511" width="11" style="146" customWidth="1"/>
    <col min="512" max="512" width="16.796875" style="146" customWidth="1"/>
    <col min="513" max="513" width="17.19921875" style="146" customWidth="1"/>
    <col min="514" max="514" width="15.296875" style="146" customWidth="1"/>
    <col min="515" max="515" width="15.5" style="146" customWidth="1"/>
    <col min="516" max="764" width="10.69921875" style="146"/>
    <col min="765" max="765" width="7" style="146" customWidth="1"/>
    <col min="766" max="766" width="34.5" style="146" customWidth="1"/>
    <col min="767" max="767" width="11" style="146" customWidth="1"/>
    <col min="768" max="768" width="16.796875" style="146" customWidth="1"/>
    <col min="769" max="769" width="17.19921875" style="146" customWidth="1"/>
    <col min="770" max="770" width="15.296875" style="146" customWidth="1"/>
    <col min="771" max="771" width="15.5" style="146" customWidth="1"/>
    <col min="772" max="1020" width="10.69921875" style="146"/>
    <col min="1021" max="1021" width="7" style="146" customWidth="1"/>
    <col min="1022" max="1022" width="34.5" style="146" customWidth="1"/>
    <col min="1023" max="1023" width="11" style="146" customWidth="1"/>
    <col min="1024" max="1024" width="16.796875" style="146" customWidth="1"/>
    <col min="1025" max="1025" width="17.19921875" style="146" customWidth="1"/>
    <col min="1026" max="1026" width="15.296875" style="146" customWidth="1"/>
    <col min="1027" max="1027" width="15.5" style="146" customWidth="1"/>
    <col min="1028" max="1276" width="10.69921875" style="146"/>
    <col min="1277" max="1277" width="7" style="146" customWidth="1"/>
    <col min="1278" max="1278" width="34.5" style="146" customWidth="1"/>
    <col min="1279" max="1279" width="11" style="146" customWidth="1"/>
    <col min="1280" max="1280" width="16.796875" style="146" customWidth="1"/>
    <col min="1281" max="1281" width="17.19921875" style="146" customWidth="1"/>
    <col min="1282" max="1282" width="15.296875" style="146" customWidth="1"/>
    <col min="1283" max="1283" width="15.5" style="146" customWidth="1"/>
    <col min="1284" max="1532" width="10.69921875" style="146"/>
    <col min="1533" max="1533" width="7" style="146" customWidth="1"/>
    <col min="1534" max="1534" width="34.5" style="146" customWidth="1"/>
    <col min="1535" max="1535" width="11" style="146" customWidth="1"/>
    <col min="1536" max="1536" width="16.796875" style="146" customWidth="1"/>
    <col min="1537" max="1537" width="17.19921875" style="146" customWidth="1"/>
    <col min="1538" max="1538" width="15.296875" style="146" customWidth="1"/>
    <col min="1539" max="1539" width="15.5" style="146" customWidth="1"/>
    <col min="1540" max="1788" width="10.69921875" style="146"/>
    <col min="1789" max="1789" width="7" style="146" customWidth="1"/>
    <col min="1790" max="1790" width="34.5" style="146" customWidth="1"/>
    <col min="1791" max="1791" width="11" style="146" customWidth="1"/>
    <col min="1792" max="1792" width="16.796875" style="146" customWidth="1"/>
    <col min="1793" max="1793" width="17.19921875" style="146" customWidth="1"/>
    <col min="1794" max="1794" width="15.296875" style="146" customWidth="1"/>
    <col min="1795" max="1795" width="15.5" style="146" customWidth="1"/>
    <col min="1796" max="2044" width="10.69921875" style="146"/>
    <col min="2045" max="2045" width="7" style="146" customWidth="1"/>
    <col min="2046" max="2046" width="34.5" style="146" customWidth="1"/>
    <col min="2047" max="2047" width="11" style="146" customWidth="1"/>
    <col min="2048" max="2048" width="16.796875" style="146" customWidth="1"/>
    <col min="2049" max="2049" width="17.19921875" style="146" customWidth="1"/>
    <col min="2050" max="2050" width="15.296875" style="146" customWidth="1"/>
    <col min="2051" max="2051" width="15.5" style="146" customWidth="1"/>
    <col min="2052" max="2300" width="10.69921875" style="146"/>
    <col min="2301" max="2301" width="7" style="146" customWidth="1"/>
    <col min="2302" max="2302" width="34.5" style="146" customWidth="1"/>
    <col min="2303" max="2303" width="11" style="146" customWidth="1"/>
    <col min="2304" max="2304" width="16.796875" style="146" customWidth="1"/>
    <col min="2305" max="2305" width="17.19921875" style="146" customWidth="1"/>
    <col min="2306" max="2306" width="15.296875" style="146" customWidth="1"/>
    <col min="2307" max="2307" width="15.5" style="146" customWidth="1"/>
    <col min="2308" max="2556" width="10.69921875" style="146"/>
    <col min="2557" max="2557" width="7" style="146" customWidth="1"/>
    <col min="2558" max="2558" width="34.5" style="146" customWidth="1"/>
    <col min="2559" max="2559" width="11" style="146" customWidth="1"/>
    <col min="2560" max="2560" width="16.796875" style="146" customWidth="1"/>
    <col min="2561" max="2561" width="17.19921875" style="146" customWidth="1"/>
    <col min="2562" max="2562" width="15.296875" style="146" customWidth="1"/>
    <col min="2563" max="2563" width="15.5" style="146" customWidth="1"/>
    <col min="2564" max="2812" width="10.69921875" style="146"/>
    <col min="2813" max="2813" width="7" style="146" customWidth="1"/>
    <col min="2814" max="2814" width="34.5" style="146" customWidth="1"/>
    <col min="2815" max="2815" width="11" style="146" customWidth="1"/>
    <col min="2816" max="2816" width="16.796875" style="146" customWidth="1"/>
    <col min="2817" max="2817" width="17.19921875" style="146" customWidth="1"/>
    <col min="2818" max="2818" width="15.296875" style="146" customWidth="1"/>
    <col min="2819" max="2819" width="15.5" style="146" customWidth="1"/>
    <col min="2820" max="3068" width="10.69921875" style="146"/>
    <col min="3069" max="3069" width="7" style="146" customWidth="1"/>
    <col min="3070" max="3070" width="34.5" style="146" customWidth="1"/>
    <col min="3071" max="3071" width="11" style="146" customWidth="1"/>
    <col min="3072" max="3072" width="16.796875" style="146" customWidth="1"/>
    <col min="3073" max="3073" width="17.19921875" style="146" customWidth="1"/>
    <col min="3074" max="3074" width="15.296875" style="146" customWidth="1"/>
    <col min="3075" max="3075" width="15.5" style="146" customWidth="1"/>
    <col min="3076" max="3324" width="10.69921875" style="146"/>
    <col min="3325" max="3325" width="7" style="146" customWidth="1"/>
    <col min="3326" max="3326" width="34.5" style="146" customWidth="1"/>
    <col min="3327" max="3327" width="11" style="146" customWidth="1"/>
    <col min="3328" max="3328" width="16.796875" style="146" customWidth="1"/>
    <col min="3329" max="3329" width="17.19921875" style="146" customWidth="1"/>
    <col min="3330" max="3330" width="15.296875" style="146" customWidth="1"/>
    <col min="3331" max="3331" width="15.5" style="146" customWidth="1"/>
    <col min="3332" max="3580" width="10.69921875" style="146"/>
    <col min="3581" max="3581" width="7" style="146" customWidth="1"/>
    <col min="3582" max="3582" width="34.5" style="146" customWidth="1"/>
    <col min="3583" max="3583" width="11" style="146" customWidth="1"/>
    <col min="3584" max="3584" width="16.796875" style="146" customWidth="1"/>
    <col min="3585" max="3585" width="17.19921875" style="146" customWidth="1"/>
    <col min="3586" max="3586" width="15.296875" style="146" customWidth="1"/>
    <col min="3587" max="3587" width="15.5" style="146" customWidth="1"/>
    <col min="3588" max="3836" width="10.69921875" style="146"/>
    <col min="3837" max="3837" width="7" style="146" customWidth="1"/>
    <col min="3838" max="3838" width="34.5" style="146" customWidth="1"/>
    <col min="3839" max="3839" width="11" style="146" customWidth="1"/>
    <col min="3840" max="3840" width="16.796875" style="146" customWidth="1"/>
    <col min="3841" max="3841" width="17.19921875" style="146" customWidth="1"/>
    <col min="3842" max="3842" width="15.296875" style="146" customWidth="1"/>
    <col min="3843" max="3843" width="15.5" style="146" customWidth="1"/>
    <col min="3844" max="4092" width="10.69921875" style="146"/>
    <col min="4093" max="4093" width="7" style="146" customWidth="1"/>
    <col min="4094" max="4094" width="34.5" style="146" customWidth="1"/>
    <col min="4095" max="4095" width="11" style="146" customWidth="1"/>
    <col min="4096" max="4096" width="16.796875" style="146" customWidth="1"/>
    <col min="4097" max="4097" width="17.19921875" style="146" customWidth="1"/>
    <col min="4098" max="4098" width="15.296875" style="146" customWidth="1"/>
    <col min="4099" max="4099" width="15.5" style="146" customWidth="1"/>
    <col min="4100" max="4348" width="10.69921875" style="146"/>
    <col min="4349" max="4349" width="7" style="146" customWidth="1"/>
    <col min="4350" max="4350" width="34.5" style="146" customWidth="1"/>
    <col min="4351" max="4351" width="11" style="146" customWidth="1"/>
    <col min="4352" max="4352" width="16.796875" style="146" customWidth="1"/>
    <col min="4353" max="4353" width="17.19921875" style="146" customWidth="1"/>
    <col min="4354" max="4354" width="15.296875" style="146" customWidth="1"/>
    <col min="4355" max="4355" width="15.5" style="146" customWidth="1"/>
    <col min="4356" max="4604" width="10.69921875" style="146"/>
    <col min="4605" max="4605" width="7" style="146" customWidth="1"/>
    <col min="4606" max="4606" width="34.5" style="146" customWidth="1"/>
    <col min="4607" max="4607" width="11" style="146" customWidth="1"/>
    <col min="4608" max="4608" width="16.796875" style="146" customWidth="1"/>
    <col min="4609" max="4609" width="17.19921875" style="146" customWidth="1"/>
    <col min="4610" max="4610" width="15.296875" style="146" customWidth="1"/>
    <col min="4611" max="4611" width="15.5" style="146" customWidth="1"/>
    <col min="4612" max="4860" width="10.69921875" style="146"/>
    <col min="4861" max="4861" width="7" style="146" customWidth="1"/>
    <col min="4862" max="4862" width="34.5" style="146" customWidth="1"/>
    <col min="4863" max="4863" width="11" style="146" customWidth="1"/>
    <col min="4864" max="4864" width="16.796875" style="146" customWidth="1"/>
    <col min="4865" max="4865" width="17.19921875" style="146" customWidth="1"/>
    <col min="4866" max="4866" width="15.296875" style="146" customWidth="1"/>
    <col min="4867" max="4867" width="15.5" style="146" customWidth="1"/>
    <col min="4868" max="5116" width="10.69921875" style="146"/>
    <col min="5117" max="5117" width="7" style="146" customWidth="1"/>
    <col min="5118" max="5118" width="34.5" style="146" customWidth="1"/>
    <col min="5119" max="5119" width="11" style="146" customWidth="1"/>
    <col min="5120" max="5120" width="16.796875" style="146" customWidth="1"/>
    <col min="5121" max="5121" width="17.19921875" style="146" customWidth="1"/>
    <col min="5122" max="5122" width="15.296875" style="146" customWidth="1"/>
    <col min="5123" max="5123" width="15.5" style="146" customWidth="1"/>
    <col min="5124" max="5372" width="10.69921875" style="146"/>
    <col min="5373" max="5373" width="7" style="146" customWidth="1"/>
    <col min="5374" max="5374" width="34.5" style="146" customWidth="1"/>
    <col min="5375" max="5375" width="11" style="146" customWidth="1"/>
    <col min="5376" max="5376" width="16.796875" style="146" customWidth="1"/>
    <col min="5377" max="5377" width="17.19921875" style="146" customWidth="1"/>
    <col min="5378" max="5378" width="15.296875" style="146" customWidth="1"/>
    <col min="5379" max="5379" width="15.5" style="146" customWidth="1"/>
    <col min="5380" max="5628" width="10.69921875" style="146"/>
    <col min="5629" max="5629" width="7" style="146" customWidth="1"/>
    <col min="5630" max="5630" width="34.5" style="146" customWidth="1"/>
    <col min="5631" max="5631" width="11" style="146" customWidth="1"/>
    <col min="5632" max="5632" width="16.796875" style="146" customWidth="1"/>
    <col min="5633" max="5633" width="17.19921875" style="146" customWidth="1"/>
    <col min="5634" max="5634" width="15.296875" style="146" customWidth="1"/>
    <col min="5635" max="5635" width="15.5" style="146" customWidth="1"/>
    <col min="5636" max="5884" width="10.69921875" style="146"/>
    <col min="5885" max="5885" width="7" style="146" customWidth="1"/>
    <col min="5886" max="5886" width="34.5" style="146" customWidth="1"/>
    <col min="5887" max="5887" width="11" style="146" customWidth="1"/>
    <col min="5888" max="5888" width="16.796875" style="146" customWidth="1"/>
    <col min="5889" max="5889" width="17.19921875" style="146" customWidth="1"/>
    <col min="5890" max="5890" width="15.296875" style="146" customWidth="1"/>
    <col min="5891" max="5891" width="15.5" style="146" customWidth="1"/>
    <col min="5892" max="6140" width="10.69921875" style="146"/>
    <col min="6141" max="6141" width="7" style="146" customWidth="1"/>
    <col min="6142" max="6142" width="34.5" style="146" customWidth="1"/>
    <col min="6143" max="6143" width="11" style="146" customWidth="1"/>
    <col min="6144" max="6144" width="16.796875" style="146" customWidth="1"/>
    <col min="6145" max="6145" width="17.19921875" style="146" customWidth="1"/>
    <col min="6146" max="6146" width="15.296875" style="146" customWidth="1"/>
    <col min="6147" max="6147" width="15.5" style="146" customWidth="1"/>
    <col min="6148" max="6396" width="10.69921875" style="146"/>
    <col min="6397" max="6397" width="7" style="146" customWidth="1"/>
    <col min="6398" max="6398" width="34.5" style="146" customWidth="1"/>
    <col min="6399" max="6399" width="11" style="146" customWidth="1"/>
    <col min="6400" max="6400" width="16.796875" style="146" customWidth="1"/>
    <col min="6401" max="6401" width="17.19921875" style="146" customWidth="1"/>
    <col min="6402" max="6402" width="15.296875" style="146" customWidth="1"/>
    <col min="6403" max="6403" width="15.5" style="146" customWidth="1"/>
    <col min="6404" max="6652" width="10.69921875" style="146"/>
    <col min="6653" max="6653" width="7" style="146" customWidth="1"/>
    <col min="6654" max="6654" width="34.5" style="146" customWidth="1"/>
    <col min="6655" max="6655" width="11" style="146" customWidth="1"/>
    <col min="6656" max="6656" width="16.796875" style="146" customWidth="1"/>
    <col min="6657" max="6657" width="17.19921875" style="146" customWidth="1"/>
    <col min="6658" max="6658" width="15.296875" style="146" customWidth="1"/>
    <col min="6659" max="6659" width="15.5" style="146" customWidth="1"/>
    <col min="6660" max="6908" width="10.69921875" style="146"/>
    <col min="6909" max="6909" width="7" style="146" customWidth="1"/>
    <col min="6910" max="6910" width="34.5" style="146" customWidth="1"/>
    <col min="6911" max="6911" width="11" style="146" customWidth="1"/>
    <col min="6912" max="6912" width="16.796875" style="146" customWidth="1"/>
    <col min="6913" max="6913" width="17.19921875" style="146" customWidth="1"/>
    <col min="6914" max="6914" width="15.296875" style="146" customWidth="1"/>
    <col min="6915" max="6915" width="15.5" style="146" customWidth="1"/>
    <col min="6916" max="7164" width="10.69921875" style="146"/>
    <col min="7165" max="7165" width="7" style="146" customWidth="1"/>
    <col min="7166" max="7166" width="34.5" style="146" customWidth="1"/>
    <col min="7167" max="7167" width="11" style="146" customWidth="1"/>
    <col min="7168" max="7168" width="16.796875" style="146" customWidth="1"/>
    <col min="7169" max="7169" width="17.19921875" style="146" customWidth="1"/>
    <col min="7170" max="7170" width="15.296875" style="146" customWidth="1"/>
    <col min="7171" max="7171" width="15.5" style="146" customWidth="1"/>
    <col min="7172" max="7420" width="10.69921875" style="146"/>
    <col min="7421" max="7421" width="7" style="146" customWidth="1"/>
    <col min="7422" max="7422" width="34.5" style="146" customWidth="1"/>
    <col min="7423" max="7423" width="11" style="146" customWidth="1"/>
    <col min="7424" max="7424" width="16.796875" style="146" customWidth="1"/>
    <col min="7425" max="7425" width="17.19921875" style="146" customWidth="1"/>
    <col min="7426" max="7426" width="15.296875" style="146" customWidth="1"/>
    <col min="7427" max="7427" width="15.5" style="146" customWidth="1"/>
    <col min="7428" max="7676" width="10.69921875" style="146"/>
    <col min="7677" max="7677" width="7" style="146" customWidth="1"/>
    <col min="7678" max="7678" width="34.5" style="146" customWidth="1"/>
    <col min="7679" max="7679" width="11" style="146" customWidth="1"/>
    <col min="7680" max="7680" width="16.796875" style="146" customWidth="1"/>
    <col min="7681" max="7681" width="17.19921875" style="146" customWidth="1"/>
    <col min="7682" max="7682" width="15.296875" style="146" customWidth="1"/>
    <col min="7683" max="7683" width="15.5" style="146" customWidth="1"/>
    <col min="7684" max="7932" width="10.69921875" style="146"/>
    <col min="7933" max="7933" width="7" style="146" customWidth="1"/>
    <col min="7934" max="7934" width="34.5" style="146" customWidth="1"/>
    <col min="7935" max="7935" width="11" style="146" customWidth="1"/>
    <col min="7936" max="7936" width="16.796875" style="146" customWidth="1"/>
    <col min="7937" max="7937" width="17.19921875" style="146" customWidth="1"/>
    <col min="7938" max="7938" width="15.296875" style="146" customWidth="1"/>
    <col min="7939" max="7939" width="15.5" style="146" customWidth="1"/>
    <col min="7940" max="8188" width="10.69921875" style="146"/>
    <col min="8189" max="8189" width="7" style="146" customWidth="1"/>
    <col min="8190" max="8190" width="34.5" style="146" customWidth="1"/>
    <col min="8191" max="8191" width="11" style="146" customWidth="1"/>
    <col min="8192" max="8192" width="16.796875" style="146" customWidth="1"/>
    <col min="8193" max="8193" width="17.19921875" style="146" customWidth="1"/>
    <col min="8194" max="8194" width="15.296875" style="146" customWidth="1"/>
    <col min="8195" max="8195" width="15.5" style="146" customWidth="1"/>
    <col min="8196" max="8444" width="10.69921875" style="146"/>
    <col min="8445" max="8445" width="7" style="146" customWidth="1"/>
    <col min="8446" max="8446" width="34.5" style="146" customWidth="1"/>
    <col min="8447" max="8447" width="11" style="146" customWidth="1"/>
    <col min="8448" max="8448" width="16.796875" style="146" customWidth="1"/>
    <col min="8449" max="8449" width="17.19921875" style="146" customWidth="1"/>
    <col min="8450" max="8450" width="15.296875" style="146" customWidth="1"/>
    <col min="8451" max="8451" width="15.5" style="146" customWidth="1"/>
    <col min="8452" max="8700" width="10.69921875" style="146"/>
    <col min="8701" max="8701" width="7" style="146" customWidth="1"/>
    <col min="8702" max="8702" width="34.5" style="146" customWidth="1"/>
    <col min="8703" max="8703" width="11" style="146" customWidth="1"/>
    <col min="8704" max="8704" width="16.796875" style="146" customWidth="1"/>
    <col min="8705" max="8705" width="17.19921875" style="146" customWidth="1"/>
    <col min="8706" max="8706" width="15.296875" style="146" customWidth="1"/>
    <col min="8707" max="8707" width="15.5" style="146" customWidth="1"/>
    <col min="8708" max="8956" width="10.69921875" style="146"/>
    <col min="8957" max="8957" width="7" style="146" customWidth="1"/>
    <col min="8958" max="8958" width="34.5" style="146" customWidth="1"/>
    <col min="8959" max="8959" width="11" style="146" customWidth="1"/>
    <col min="8960" max="8960" width="16.796875" style="146" customWidth="1"/>
    <col min="8961" max="8961" width="17.19921875" style="146" customWidth="1"/>
    <col min="8962" max="8962" width="15.296875" style="146" customWidth="1"/>
    <col min="8963" max="8963" width="15.5" style="146" customWidth="1"/>
    <col min="8964" max="9212" width="10.69921875" style="146"/>
    <col min="9213" max="9213" width="7" style="146" customWidth="1"/>
    <col min="9214" max="9214" width="34.5" style="146" customWidth="1"/>
    <col min="9215" max="9215" width="11" style="146" customWidth="1"/>
    <col min="9216" max="9216" width="16.796875" style="146" customWidth="1"/>
    <col min="9217" max="9217" width="17.19921875" style="146" customWidth="1"/>
    <col min="9218" max="9218" width="15.296875" style="146" customWidth="1"/>
    <col min="9219" max="9219" width="15.5" style="146" customWidth="1"/>
    <col min="9220" max="9468" width="10.69921875" style="146"/>
    <col min="9469" max="9469" width="7" style="146" customWidth="1"/>
    <col min="9470" max="9470" width="34.5" style="146" customWidth="1"/>
    <col min="9471" max="9471" width="11" style="146" customWidth="1"/>
    <col min="9472" max="9472" width="16.796875" style="146" customWidth="1"/>
    <col min="9473" max="9473" width="17.19921875" style="146" customWidth="1"/>
    <col min="9474" max="9474" width="15.296875" style="146" customWidth="1"/>
    <col min="9475" max="9475" width="15.5" style="146" customWidth="1"/>
    <col min="9476" max="9724" width="10.69921875" style="146"/>
    <col min="9725" max="9725" width="7" style="146" customWidth="1"/>
    <col min="9726" max="9726" width="34.5" style="146" customWidth="1"/>
    <col min="9727" max="9727" width="11" style="146" customWidth="1"/>
    <col min="9728" max="9728" width="16.796875" style="146" customWidth="1"/>
    <col min="9729" max="9729" width="17.19921875" style="146" customWidth="1"/>
    <col min="9730" max="9730" width="15.296875" style="146" customWidth="1"/>
    <col min="9731" max="9731" width="15.5" style="146" customWidth="1"/>
    <col min="9732" max="9980" width="10.69921875" style="146"/>
    <col min="9981" max="9981" width="7" style="146" customWidth="1"/>
    <col min="9982" max="9982" width="34.5" style="146" customWidth="1"/>
    <col min="9983" max="9983" width="11" style="146" customWidth="1"/>
    <col min="9984" max="9984" width="16.796875" style="146" customWidth="1"/>
    <col min="9985" max="9985" width="17.19921875" style="146" customWidth="1"/>
    <col min="9986" max="9986" width="15.296875" style="146" customWidth="1"/>
    <col min="9987" max="9987" width="15.5" style="146" customWidth="1"/>
    <col min="9988" max="10236" width="10.69921875" style="146"/>
    <col min="10237" max="10237" width="7" style="146" customWidth="1"/>
    <col min="10238" max="10238" width="34.5" style="146" customWidth="1"/>
    <col min="10239" max="10239" width="11" style="146" customWidth="1"/>
    <col min="10240" max="10240" width="16.796875" style="146" customWidth="1"/>
    <col min="10241" max="10241" width="17.19921875" style="146" customWidth="1"/>
    <col min="10242" max="10242" width="15.296875" style="146" customWidth="1"/>
    <col min="10243" max="10243" width="15.5" style="146" customWidth="1"/>
    <col min="10244" max="10492" width="10.69921875" style="146"/>
    <col min="10493" max="10493" width="7" style="146" customWidth="1"/>
    <col min="10494" max="10494" width="34.5" style="146" customWidth="1"/>
    <col min="10495" max="10495" width="11" style="146" customWidth="1"/>
    <col min="10496" max="10496" width="16.796875" style="146" customWidth="1"/>
    <col min="10497" max="10497" width="17.19921875" style="146" customWidth="1"/>
    <col min="10498" max="10498" width="15.296875" style="146" customWidth="1"/>
    <col min="10499" max="10499" width="15.5" style="146" customWidth="1"/>
    <col min="10500" max="10748" width="10.69921875" style="146"/>
    <col min="10749" max="10749" width="7" style="146" customWidth="1"/>
    <col min="10750" max="10750" width="34.5" style="146" customWidth="1"/>
    <col min="10751" max="10751" width="11" style="146" customWidth="1"/>
    <col min="10752" max="10752" width="16.796875" style="146" customWidth="1"/>
    <col min="10753" max="10753" width="17.19921875" style="146" customWidth="1"/>
    <col min="10754" max="10754" width="15.296875" style="146" customWidth="1"/>
    <col min="10755" max="10755" width="15.5" style="146" customWidth="1"/>
    <col min="10756" max="11004" width="10.69921875" style="146"/>
    <col min="11005" max="11005" width="7" style="146" customWidth="1"/>
    <col min="11006" max="11006" width="34.5" style="146" customWidth="1"/>
    <col min="11007" max="11007" width="11" style="146" customWidth="1"/>
    <col min="11008" max="11008" width="16.796875" style="146" customWidth="1"/>
    <col min="11009" max="11009" width="17.19921875" style="146" customWidth="1"/>
    <col min="11010" max="11010" width="15.296875" style="146" customWidth="1"/>
    <col min="11011" max="11011" width="15.5" style="146" customWidth="1"/>
    <col min="11012" max="11260" width="10.69921875" style="146"/>
    <col min="11261" max="11261" width="7" style="146" customWidth="1"/>
    <col min="11262" max="11262" width="34.5" style="146" customWidth="1"/>
    <col min="11263" max="11263" width="11" style="146" customWidth="1"/>
    <col min="11264" max="11264" width="16.796875" style="146" customWidth="1"/>
    <col min="11265" max="11265" width="17.19921875" style="146" customWidth="1"/>
    <col min="11266" max="11266" width="15.296875" style="146" customWidth="1"/>
    <col min="11267" max="11267" width="15.5" style="146" customWidth="1"/>
    <col min="11268" max="11516" width="10.69921875" style="146"/>
    <col min="11517" max="11517" width="7" style="146" customWidth="1"/>
    <col min="11518" max="11518" width="34.5" style="146" customWidth="1"/>
    <col min="11519" max="11519" width="11" style="146" customWidth="1"/>
    <col min="11520" max="11520" width="16.796875" style="146" customWidth="1"/>
    <col min="11521" max="11521" width="17.19921875" style="146" customWidth="1"/>
    <col min="11522" max="11522" width="15.296875" style="146" customWidth="1"/>
    <col min="11523" max="11523" width="15.5" style="146" customWidth="1"/>
    <col min="11524" max="11772" width="10.69921875" style="146"/>
    <col min="11773" max="11773" width="7" style="146" customWidth="1"/>
    <col min="11774" max="11774" width="34.5" style="146" customWidth="1"/>
    <col min="11775" max="11775" width="11" style="146" customWidth="1"/>
    <col min="11776" max="11776" width="16.796875" style="146" customWidth="1"/>
    <col min="11777" max="11777" width="17.19921875" style="146" customWidth="1"/>
    <col min="11778" max="11778" width="15.296875" style="146" customWidth="1"/>
    <col min="11779" max="11779" width="15.5" style="146" customWidth="1"/>
    <col min="11780" max="12028" width="10.69921875" style="146"/>
    <col min="12029" max="12029" width="7" style="146" customWidth="1"/>
    <col min="12030" max="12030" width="34.5" style="146" customWidth="1"/>
    <col min="12031" max="12031" width="11" style="146" customWidth="1"/>
    <col min="12032" max="12032" width="16.796875" style="146" customWidth="1"/>
    <col min="12033" max="12033" width="17.19921875" style="146" customWidth="1"/>
    <col min="12034" max="12034" width="15.296875" style="146" customWidth="1"/>
    <col min="12035" max="12035" width="15.5" style="146" customWidth="1"/>
    <col min="12036" max="12284" width="10.69921875" style="146"/>
    <col min="12285" max="12285" width="7" style="146" customWidth="1"/>
    <col min="12286" max="12286" width="34.5" style="146" customWidth="1"/>
    <col min="12287" max="12287" width="11" style="146" customWidth="1"/>
    <col min="12288" max="12288" width="16.796875" style="146" customWidth="1"/>
    <col min="12289" max="12289" width="17.19921875" style="146" customWidth="1"/>
    <col min="12290" max="12290" width="15.296875" style="146" customWidth="1"/>
    <col min="12291" max="12291" width="15.5" style="146" customWidth="1"/>
    <col min="12292" max="12540" width="10.69921875" style="146"/>
    <col min="12541" max="12541" width="7" style="146" customWidth="1"/>
    <col min="12542" max="12542" width="34.5" style="146" customWidth="1"/>
    <col min="12543" max="12543" width="11" style="146" customWidth="1"/>
    <col min="12544" max="12544" width="16.796875" style="146" customWidth="1"/>
    <col min="12545" max="12545" width="17.19921875" style="146" customWidth="1"/>
    <col min="12546" max="12546" width="15.296875" style="146" customWidth="1"/>
    <col min="12547" max="12547" width="15.5" style="146" customWidth="1"/>
    <col min="12548" max="12796" width="10.69921875" style="146"/>
    <col min="12797" max="12797" width="7" style="146" customWidth="1"/>
    <col min="12798" max="12798" width="34.5" style="146" customWidth="1"/>
    <col min="12799" max="12799" width="11" style="146" customWidth="1"/>
    <col min="12800" max="12800" width="16.796875" style="146" customWidth="1"/>
    <col min="12801" max="12801" width="17.19921875" style="146" customWidth="1"/>
    <col min="12802" max="12802" width="15.296875" style="146" customWidth="1"/>
    <col min="12803" max="12803" width="15.5" style="146" customWidth="1"/>
    <col min="12804" max="13052" width="10.69921875" style="146"/>
    <col min="13053" max="13053" width="7" style="146" customWidth="1"/>
    <col min="13054" max="13054" width="34.5" style="146" customWidth="1"/>
    <col min="13055" max="13055" width="11" style="146" customWidth="1"/>
    <col min="13056" max="13056" width="16.796875" style="146" customWidth="1"/>
    <col min="13057" max="13057" width="17.19921875" style="146" customWidth="1"/>
    <col min="13058" max="13058" width="15.296875" style="146" customWidth="1"/>
    <col min="13059" max="13059" width="15.5" style="146" customWidth="1"/>
    <col min="13060" max="13308" width="10.69921875" style="146"/>
    <col min="13309" max="13309" width="7" style="146" customWidth="1"/>
    <col min="13310" max="13310" width="34.5" style="146" customWidth="1"/>
    <col min="13311" max="13311" width="11" style="146" customWidth="1"/>
    <col min="13312" max="13312" width="16.796875" style="146" customWidth="1"/>
    <col min="13313" max="13313" width="17.19921875" style="146" customWidth="1"/>
    <col min="13314" max="13314" width="15.296875" style="146" customWidth="1"/>
    <col min="13315" max="13315" width="15.5" style="146" customWidth="1"/>
    <col min="13316" max="13564" width="10.69921875" style="146"/>
    <col min="13565" max="13565" width="7" style="146" customWidth="1"/>
    <col min="13566" max="13566" width="34.5" style="146" customWidth="1"/>
    <col min="13567" max="13567" width="11" style="146" customWidth="1"/>
    <col min="13568" max="13568" width="16.796875" style="146" customWidth="1"/>
    <col min="13569" max="13569" width="17.19921875" style="146" customWidth="1"/>
    <col min="13570" max="13570" width="15.296875" style="146" customWidth="1"/>
    <col min="13571" max="13571" width="15.5" style="146" customWidth="1"/>
    <col min="13572" max="13820" width="10.69921875" style="146"/>
    <col min="13821" max="13821" width="7" style="146" customWidth="1"/>
    <col min="13822" max="13822" width="34.5" style="146" customWidth="1"/>
    <col min="13823" max="13823" width="11" style="146" customWidth="1"/>
    <col min="13824" max="13824" width="16.796875" style="146" customWidth="1"/>
    <col min="13825" max="13825" width="17.19921875" style="146" customWidth="1"/>
    <col min="13826" max="13826" width="15.296875" style="146" customWidth="1"/>
    <col min="13827" max="13827" width="15.5" style="146" customWidth="1"/>
    <col min="13828" max="14076" width="10.69921875" style="146"/>
    <col min="14077" max="14077" width="7" style="146" customWidth="1"/>
    <col min="14078" max="14078" width="34.5" style="146" customWidth="1"/>
    <col min="14079" max="14079" width="11" style="146" customWidth="1"/>
    <col min="14080" max="14080" width="16.796875" style="146" customWidth="1"/>
    <col min="14081" max="14081" width="17.19921875" style="146" customWidth="1"/>
    <col min="14082" max="14082" width="15.296875" style="146" customWidth="1"/>
    <col min="14083" max="14083" width="15.5" style="146" customWidth="1"/>
    <col min="14084" max="14332" width="10.69921875" style="146"/>
    <col min="14333" max="14333" width="7" style="146" customWidth="1"/>
    <col min="14334" max="14334" width="34.5" style="146" customWidth="1"/>
    <col min="14335" max="14335" width="11" style="146" customWidth="1"/>
    <col min="14336" max="14336" width="16.796875" style="146" customWidth="1"/>
    <col min="14337" max="14337" width="17.19921875" style="146" customWidth="1"/>
    <col min="14338" max="14338" width="15.296875" style="146" customWidth="1"/>
    <col min="14339" max="14339" width="15.5" style="146" customWidth="1"/>
    <col min="14340" max="14588" width="10.69921875" style="146"/>
    <col min="14589" max="14589" width="7" style="146" customWidth="1"/>
    <col min="14590" max="14590" width="34.5" style="146" customWidth="1"/>
    <col min="14591" max="14591" width="11" style="146" customWidth="1"/>
    <col min="14592" max="14592" width="16.796875" style="146" customWidth="1"/>
    <col min="14593" max="14593" width="17.19921875" style="146" customWidth="1"/>
    <col min="14594" max="14594" width="15.296875" style="146" customWidth="1"/>
    <col min="14595" max="14595" width="15.5" style="146" customWidth="1"/>
    <col min="14596" max="14844" width="10.69921875" style="146"/>
    <col min="14845" max="14845" width="7" style="146" customWidth="1"/>
    <col min="14846" max="14846" width="34.5" style="146" customWidth="1"/>
    <col min="14847" max="14847" width="11" style="146" customWidth="1"/>
    <col min="14848" max="14848" width="16.796875" style="146" customWidth="1"/>
    <col min="14849" max="14849" width="17.19921875" style="146" customWidth="1"/>
    <col min="14850" max="14850" width="15.296875" style="146" customWidth="1"/>
    <col min="14851" max="14851" width="15.5" style="146" customWidth="1"/>
    <col min="14852" max="15100" width="10.69921875" style="146"/>
    <col min="15101" max="15101" width="7" style="146" customWidth="1"/>
    <col min="15102" max="15102" width="34.5" style="146" customWidth="1"/>
    <col min="15103" max="15103" width="11" style="146" customWidth="1"/>
    <col min="15104" max="15104" width="16.796875" style="146" customWidth="1"/>
    <col min="15105" max="15105" width="17.19921875" style="146" customWidth="1"/>
    <col min="15106" max="15106" width="15.296875" style="146" customWidth="1"/>
    <col min="15107" max="15107" width="15.5" style="146" customWidth="1"/>
    <col min="15108" max="15356" width="10.69921875" style="146"/>
    <col min="15357" max="15357" width="7" style="146" customWidth="1"/>
    <col min="15358" max="15358" width="34.5" style="146" customWidth="1"/>
    <col min="15359" max="15359" width="11" style="146" customWidth="1"/>
    <col min="15360" max="15360" width="16.796875" style="146" customWidth="1"/>
    <col min="15361" max="15361" width="17.19921875" style="146" customWidth="1"/>
    <col min="15362" max="15362" width="15.296875" style="146" customWidth="1"/>
    <col min="15363" max="15363" width="15.5" style="146" customWidth="1"/>
    <col min="15364" max="15612" width="10.69921875" style="146"/>
    <col min="15613" max="15613" width="7" style="146" customWidth="1"/>
    <col min="15614" max="15614" width="34.5" style="146" customWidth="1"/>
    <col min="15615" max="15615" width="11" style="146" customWidth="1"/>
    <col min="15616" max="15616" width="16.796875" style="146" customWidth="1"/>
    <col min="15617" max="15617" width="17.19921875" style="146" customWidth="1"/>
    <col min="15618" max="15618" width="15.296875" style="146" customWidth="1"/>
    <col min="15619" max="15619" width="15.5" style="146" customWidth="1"/>
    <col min="15620" max="15868" width="10.69921875" style="146"/>
    <col min="15869" max="15869" width="7" style="146" customWidth="1"/>
    <col min="15870" max="15870" width="34.5" style="146" customWidth="1"/>
    <col min="15871" max="15871" width="11" style="146" customWidth="1"/>
    <col min="15872" max="15872" width="16.796875" style="146" customWidth="1"/>
    <col min="15873" max="15873" width="17.19921875" style="146" customWidth="1"/>
    <col min="15874" max="15874" width="15.296875" style="146" customWidth="1"/>
    <col min="15875" max="15875" width="15.5" style="146" customWidth="1"/>
    <col min="15876" max="16124" width="10.69921875" style="146"/>
    <col min="16125" max="16125" width="7" style="146" customWidth="1"/>
    <col min="16126" max="16126" width="34.5" style="146" customWidth="1"/>
    <col min="16127" max="16127" width="11" style="146" customWidth="1"/>
    <col min="16128" max="16128" width="16.796875" style="146" customWidth="1"/>
    <col min="16129" max="16129" width="17.19921875" style="146" customWidth="1"/>
    <col min="16130" max="16130" width="15.296875" style="146" customWidth="1"/>
    <col min="16131" max="16131" width="15.5" style="146" customWidth="1"/>
    <col min="16132" max="16384" width="10.69921875" style="146"/>
  </cols>
  <sheetData>
    <row r="1" spans="1:9" ht="40.5" customHeight="1" x14ac:dyDescent="0.3">
      <c r="A1" s="1817" t="s">
        <v>1247</v>
      </c>
      <c r="B1" s="1817"/>
      <c r="C1" s="1817"/>
      <c r="D1" s="1817"/>
      <c r="E1" s="1817"/>
      <c r="F1" s="1817"/>
      <c r="G1" s="1817"/>
    </row>
    <row r="2" spans="1:9" ht="12.75" customHeight="1" x14ac:dyDescent="0.3">
      <c r="A2" s="1011"/>
      <c r="B2" s="1011"/>
      <c r="G2" s="1211" t="s">
        <v>1</v>
      </c>
      <c r="H2" s="1223"/>
      <c r="I2" s="1223"/>
    </row>
    <row r="3" spans="1:9" s="458" customFormat="1" ht="33.75" customHeight="1" x14ac:dyDescent="0.3">
      <c r="A3" s="457" t="s">
        <v>522</v>
      </c>
      <c r="B3" s="839" t="s">
        <v>582</v>
      </c>
      <c r="C3" s="840" t="s">
        <v>528</v>
      </c>
      <c r="D3" s="841" t="s">
        <v>1248</v>
      </c>
      <c r="E3" s="842" t="s">
        <v>695</v>
      </c>
      <c r="F3" s="1013" t="s">
        <v>714</v>
      </c>
      <c r="G3" s="309" t="s">
        <v>715</v>
      </c>
      <c r="H3" s="1224"/>
      <c r="I3" s="1225"/>
    </row>
    <row r="4" spans="1:9" s="147" customFormat="1" ht="18.75" customHeight="1" x14ac:dyDescent="0.3">
      <c r="A4" s="459" t="s">
        <v>9</v>
      </c>
      <c r="B4" s="460" t="s">
        <v>571</v>
      </c>
      <c r="C4" s="843">
        <v>3577000</v>
      </c>
      <c r="D4" s="844">
        <v>-856000</v>
      </c>
      <c r="E4" s="1212">
        <v>2721000</v>
      </c>
      <c r="F4" s="1216">
        <v>2486000</v>
      </c>
      <c r="G4" s="1219">
        <f>F4/E4</f>
        <v>0.91363469312752665</v>
      </c>
    </row>
    <row r="5" spans="1:9" s="147" customFormat="1" ht="18.75" customHeight="1" x14ac:dyDescent="0.3">
      <c r="A5" s="459" t="s">
        <v>12</v>
      </c>
      <c r="B5" s="460" t="s">
        <v>570</v>
      </c>
      <c r="C5" s="845">
        <v>3000000</v>
      </c>
      <c r="D5" s="846">
        <v>-500000</v>
      </c>
      <c r="E5" s="1213">
        <v>2500000</v>
      </c>
      <c r="F5" s="1217">
        <v>2529113</v>
      </c>
      <c r="G5" s="1220">
        <f t="shared" ref="G5:G13" si="0">F5/E5</f>
        <v>1.0116452</v>
      </c>
    </row>
    <row r="6" spans="1:9" s="147" customFormat="1" ht="18.75" customHeight="1" x14ac:dyDescent="0.3">
      <c r="A6" s="459" t="s">
        <v>15</v>
      </c>
      <c r="B6" s="460" t="s">
        <v>572</v>
      </c>
      <c r="C6" s="845">
        <v>5000000</v>
      </c>
      <c r="D6" s="846">
        <v>-2600000</v>
      </c>
      <c r="E6" s="1213">
        <v>2400000</v>
      </c>
      <c r="F6" s="1217">
        <v>2000500</v>
      </c>
      <c r="G6" s="1220">
        <f t="shared" si="0"/>
        <v>0.83354166666666663</v>
      </c>
    </row>
    <row r="7" spans="1:9" s="147" customFormat="1" ht="18.75" customHeight="1" x14ac:dyDescent="0.3">
      <c r="A7" s="459" t="s">
        <v>18</v>
      </c>
      <c r="B7" s="460" t="s">
        <v>573</v>
      </c>
      <c r="C7" s="845">
        <v>1500000</v>
      </c>
      <c r="D7" s="846">
        <v>2300000</v>
      </c>
      <c r="E7" s="1213">
        <v>3800000</v>
      </c>
      <c r="F7" s="1217">
        <v>3480000</v>
      </c>
      <c r="G7" s="1220">
        <f t="shared" si="0"/>
        <v>0.91578947368421049</v>
      </c>
    </row>
    <row r="8" spans="1:9" s="147" customFormat="1" ht="18.75" customHeight="1" x14ac:dyDescent="0.3">
      <c r="A8" s="459" t="s">
        <v>21</v>
      </c>
      <c r="B8" s="460" t="s">
        <v>654</v>
      </c>
      <c r="C8" s="845">
        <v>12000000</v>
      </c>
      <c r="D8" s="846">
        <v>8506000</v>
      </c>
      <c r="E8" s="1213">
        <v>20506000</v>
      </c>
      <c r="F8" s="1217">
        <v>21610925</v>
      </c>
      <c r="G8" s="1220">
        <f t="shared" si="0"/>
        <v>1.0538830098507754</v>
      </c>
    </row>
    <row r="9" spans="1:9" s="147" customFormat="1" ht="18.75" customHeight="1" x14ac:dyDescent="0.3">
      <c r="A9" s="459" t="s">
        <v>24</v>
      </c>
      <c r="B9" s="460" t="s">
        <v>569</v>
      </c>
      <c r="C9" s="845">
        <v>20000000</v>
      </c>
      <c r="D9" s="846">
        <v>2500000</v>
      </c>
      <c r="E9" s="1213">
        <v>22500000</v>
      </c>
      <c r="F9" s="1217">
        <v>22766485</v>
      </c>
      <c r="G9" s="1220">
        <f t="shared" si="0"/>
        <v>1.0118437777777778</v>
      </c>
    </row>
    <row r="10" spans="1:9" s="147" customFormat="1" ht="18.75" customHeight="1" x14ac:dyDescent="0.3">
      <c r="A10" s="461" t="s">
        <v>27</v>
      </c>
      <c r="B10" s="460" t="s">
        <v>925</v>
      </c>
      <c r="C10" s="845">
        <v>15000000</v>
      </c>
      <c r="D10" s="846">
        <v>-3350000</v>
      </c>
      <c r="E10" s="1213">
        <v>11650000</v>
      </c>
      <c r="F10" s="1217">
        <v>11100000</v>
      </c>
      <c r="G10" s="1220">
        <f t="shared" si="0"/>
        <v>0.9527896995708155</v>
      </c>
    </row>
    <row r="11" spans="1:9" s="147" customFormat="1" ht="18.75" customHeight="1" x14ac:dyDescent="0.3">
      <c r="A11" s="459" t="s">
        <v>30</v>
      </c>
      <c r="B11" s="460" t="s">
        <v>1249</v>
      </c>
      <c r="C11" s="845">
        <v>7872000</v>
      </c>
      <c r="D11" s="846"/>
      <c r="E11" s="1213">
        <v>7872000</v>
      </c>
      <c r="F11" s="1217">
        <v>7373017</v>
      </c>
      <c r="G11" s="1220">
        <f t="shared" si="0"/>
        <v>0.93661293191056916</v>
      </c>
    </row>
    <row r="12" spans="1:9" s="147" customFormat="1" ht="18.75" customHeight="1" x14ac:dyDescent="0.3">
      <c r="A12" s="466" t="s">
        <v>33</v>
      </c>
      <c r="B12" s="462" t="s">
        <v>1250</v>
      </c>
      <c r="C12" s="847">
        <v>6000000</v>
      </c>
      <c r="D12" s="848">
        <v>-6000000</v>
      </c>
      <c r="E12" s="1214"/>
      <c r="F12" s="1218">
        <v>0</v>
      </c>
      <c r="G12" s="1221"/>
    </row>
    <row r="13" spans="1:9" s="145" customFormat="1" ht="18.75" customHeight="1" x14ac:dyDescent="0.3">
      <c r="A13" s="463" t="s">
        <v>36</v>
      </c>
      <c r="B13" s="464" t="s">
        <v>507</v>
      </c>
      <c r="C13" s="849">
        <f>SUM(C4:C12)</f>
        <v>73949000</v>
      </c>
      <c r="D13" s="849">
        <f>SUM(D4:D12)</f>
        <v>0</v>
      </c>
      <c r="E13" s="849">
        <f t="shared" ref="E13:F13" si="1">SUM(E4:E12)</f>
        <v>73949000</v>
      </c>
      <c r="F13" s="1215">
        <f t="shared" si="1"/>
        <v>73346040</v>
      </c>
      <c r="G13" s="1222">
        <f t="shared" si="0"/>
        <v>0.99184627243099976</v>
      </c>
    </row>
    <row r="14" spans="1:9" s="145" customFormat="1" x14ac:dyDescent="0.3">
      <c r="A14" s="148"/>
      <c r="B14" s="148"/>
      <c r="C14" s="144"/>
      <c r="D14" s="850"/>
      <c r="E14" s="850"/>
    </row>
    <row r="15" spans="1:9" s="145" customFormat="1" ht="12.75" customHeight="1" x14ac:dyDescent="0.3">
      <c r="A15" s="1817" t="s">
        <v>1251</v>
      </c>
      <c r="B15" s="1817"/>
      <c r="C15" s="1817"/>
      <c r="D15" s="1817"/>
      <c r="E15" s="1817"/>
      <c r="F15" s="1817"/>
      <c r="G15" s="1817"/>
    </row>
    <row r="16" spans="1:9" s="145" customFormat="1" ht="12.75" customHeight="1" x14ac:dyDescent="0.3">
      <c r="A16" s="1817"/>
      <c r="B16" s="1817"/>
      <c r="C16" s="1817"/>
      <c r="D16" s="1817"/>
      <c r="E16" s="1817"/>
      <c r="F16" s="1817"/>
      <c r="G16" s="1817"/>
    </row>
    <row r="17" spans="1:7" s="145" customFormat="1" ht="12.75" customHeight="1" x14ac:dyDescent="0.3">
      <c r="A17" s="1817"/>
      <c r="B17" s="1817"/>
      <c r="C17" s="1817"/>
      <c r="D17" s="1817"/>
      <c r="E17" s="1817"/>
      <c r="F17" s="1817"/>
      <c r="G17" s="1817"/>
    </row>
    <row r="18" spans="1:7" s="145" customFormat="1" x14ac:dyDescent="0.3">
      <c r="A18" s="1011"/>
      <c r="B18" s="1011"/>
      <c r="C18" s="1818" t="s">
        <v>1</v>
      </c>
      <c r="D18" s="1818"/>
      <c r="E18" s="1818"/>
      <c r="F18" s="1818"/>
      <c r="G18" s="1818"/>
    </row>
    <row r="19" spans="1:7" ht="35.25" customHeight="1" x14ac:dyDescent="0.3">
      <c r="A19" s="457" t="s">
        <v>522</v>
      </c>
      <c r="B19" s="839" t="s">
        <v>582</v>
      </c>
      <c r="C19" s="840" t="s">
        <v>528</v>
      </c>
      <c r="D19" s="841" t="s">
        <v>1248</v>
      </c>
      <c r="E19" s="842" t="s">
        <v>695</v>
      </c>
      <c r="F19" s="1013" t="s">
        <v>714</v>
      </c>
      <c r="G19" s="309" t="s">
        <v>715</v>
      </c>
    </row>
    <row r="20" spans="1:7" ht="18" customHeight="1" x14ac:dyDescent="0.3">
      <c r="A20" s="461" t="s">
        <v>9</v>
      </c>
      <c r="B20" s="465" t="s">
        <v>574</v>
      </c>
      <c r="C20" s="843"/>
      <c r="D20" s="851">
        <v>6776655</v>
      </c>
      <c r="E20" s="1226">
        <v>6776655</v>
      </c>
      <c r="F20" s="851">
        <v>6697835</v>
      </c>
      <c r="G20" s="1228">
        <f>F20/E20</f>
        <v>0.98836889291250629</v>
      </c>
    </row>
    <row r="21" spans="1:7" ht="18" customHeight="1" x14ac:dyDescent="0.3">
      <c r="A21" s="459" t="s">
        <v>12</v>
      </c>
      <c r="B21" s="460" t="s">
        <v>585</v>
      </c>
      <c r="C21" s="847"/>
      <c r="D21" s="852"/>
      <c r="E21" s="1227"/>
      <c r="F21" s="1696"/>
      <c r="G21" s="1229"/>
    </row>
    <row r="22" spans="1:7" ht="18" customHeight="1" x14ac:dyDescent="0.3">
      <c r="A22" s="463" t="s">
        <v>15</v>
      </c>
      <c r="B22" s="464" t="s">
        <v>507</v>
      </c>
      <c r="C22" s="849">
        <f>SUM(C20:C21)</f>
        <v>0</v>
      </c>
      <c r="D22" s="849">
        <f t="shared" ref="D22:F22" si="2">SUM(D20:D21)</f>
        <v>6776655</v>
      </c>
      <c r="E22" s="849">
        <f t="shared" si="2"/>
        <v>6776655</v>
      </c>
      <c r="F22" s="1215">
        <f t="shared" si="2"/>
        <v>6697835</v>
      </c>
      <c r="G22" s="1230">
        <f>F22/E22</f>
        <v>0.98836889291250629</v>
      </c>
    </row>
  </sheetData>
  <mergeCells count="3">
    <mergeCell ref="A1:G1"/>
    <mergeCell ref="A15:G17"/>
    <mergeCell ref="C18:G18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&amp;R&amp;"Times New Roman CE,Félkövér dőlt"&amp;8 6. melléklet a 18/2020. (VI.26.)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S10"/>
  <sheetViews>
    <sheetView view="pageLayout" zoomScale="86" zoomScaleNormal="89" zoomScalePageLayoutView="86" workbookViewId="0">
      <selection activeCell="B6" sqref="B6:L10"/>
    </sheetView>
  </sheetViews>
  <sheetFormatPr defaultColWidth="9.296875" defaultRowHeight="15.5" x14ac:dyDescent="0.35"/>
  <cols>
    <col min="1" max="1" width="38" style="31" customWidth="1"/>
    <col min="2" max="2" width="17" style="31" customWidth="1"/>
    <col min="3" max="3" width="13" style="31" customWidth="1"/>
    <col min="4" max="4" width="17" style="31" customWidth="1"/>
    <col min="5" max="5" width="12.69921875" style="31" customWidth="1"/>
    <col min="6" max="6" width="17" style="31" customWidth="1"/>
    <col min="7" max="7" width="12.296875" style="31" customWidth="1"/>
    <col min="8" max="8" width="17" style="31" customWidth="1"/>
    <col min="9" max="9" width="12.296875" style="31" customWidth="1"/>
    <col min="10" max="10" width="16" style="31" customWidth="1"/>
    <col min="11" max="11" width="13.796875" style="31" customWidth="1"/>
    <col min="12" max="12" width="17" style="31" customWidth="1"/>
    <col min="13" max="13" width="12.796875" style="31" customWidth="1"/>
    <col min="14" max="14" width="13.69921875" style="31" customWidth="1"/>
    <col min="15" max="16" width="12" style="31" customWidth="1"/>
    <col min="17" max="16384" width="9.296875" style="31"/>
  </cols>
  <sheetData>
    <row r="1" spans="1:19" ht="57.75" customHeight="1" x14ac:dyDescent="0.35">
      <c r="A1" s="1819" t="s">
        <v>1252</v>
      </c>
      <c r="B1" s="1819"/>
      <c r="C1" s="1819"/>
      <c r="D1" s="1819"/>
      <c r="E1" s="1819"/>
      <c r="F1" s="1819"/>
      <c r="G1" s="1819"/>
      <c r="H1" s="1819"/>
      <c r="I1" s="1819"/>
      <c r="J1" s="1819"/>
      <c r="K1" s="1819"/>
      <c r="L1" s="1819"/>
      <c r="M1" s="38"/>
      <c r="N1" s="38"/>
      <c r="O1" s="38"/>
      <c r="P1" s="38"/>
    </row>
    <row r="2" spans="1:19" ht="15" customHeight="1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1820"/>
      <c r="P2" s="1820"/>
      <c r="Q2" s="32"/>
    </row>
    <row r="3" spans="1:19" ht="16.5" customHeight="1" x14ac:dyDescent="0.35">
      <c r="A3" s="36"/>
      <c r="B3" s="33"/>
      <c r="C3" s="33"/>
      <c r="D3" s="33"/>
      <c r="E3" s="33"/>
      <c r="F3" s="33"/>
      <c r="G3" s="33"/>
      <c r="H3" s="33"/>
      <c r="I3" s="33"/>
      <c r="J3" s="33"/>
      <c r="K3" s="33"/>
      <c r="L3" s="39" t="s">
        <v>1</v>
      </c>
      <c r="M3" s="33"/>
      <c r="N3" s="37"/>
      <c r="O3" s="37"/>
      <c r="P3" s="37"/>
      <c r="Q3" s="32"/>
      <c r="R3" s="32"/>
      <c r="S3" s="32"/>
    </row>
    <row r="4" spans="1:19" ht="30" customHeight="1" x14ac:dyDescent="0.35">
      <c r="A4" s="1821" t="s">
        <v>266</v>
      </c>
      <c r="B4" s="1827" t="s">
        <v>588</v>
      </c>
      <c r="C4" s="1823"/>
      <c r="D4" s="1823" t="s">
        <v>590</v>
      </c>
      <c r="E4" s="1823"/>
      <c r="F4" s="1823" t="s">
        <v>591</v>
      </c>
      <c r="G4" s="1824"/>
      <c r="H4" s="1825" t="s">
        <v>402</v>
      </c>
      <c r="I4" s="1826"/>
      <c r="J4" s="1825" t="s">
        <v>512</v>
      </c>
      <c r="K4" s="1828"/>
      <c r="L4" s="1825" t="s">
        <v>398</v>
      </c>
      <c r="M4" s="33"/>
      <c r="N4" s="34"/>
      <c r="O4" s="34"/>
      <c r="P4" s="37"/>
      <c r="Q4" s="32"/>
      <c r="R4" s="32"/>
      <c r="S4" s="32"/>
    </row>
    <row r="5" spans="1:19" ht="62.25" customHeight="1" x14ac:dyDescent="0.35">
      <c r="A5" s="1822"/>
      <c r="B5" s="1260" t="s">
        <v>587</v>
      </c>
      <c r="C5" s="269" t="s">
        <v>400</v>
      </c>
      <c r="D5" s="269" t="s">
        <v>586</v>
      </c>
      <c r="E5" s="269" t="s">
        <v>400</v>
      </c>
      <c r="F5" s="270" t="s">
        <v>399</v>
      </c>
      <c r="G5" s="269" t="s">
        <v>400</v>
      </c>
      <c r="H5" s="269" t="s">
        <v>403</v>
      </c>
      <c r="I5" s="269" t="s">
        <v>400</v>
      </c>
      <c r="J5" s="269" t="s">
        <v>589</v>
      </c>
      <c r="K5" s="467" t="s">
        <v>400</v>
      </c>
      <c r="L5" s="1826"/>
      <c r="M5" s="35"/>
      <c r="N5" s="35"/>
      <c r="O5" s="35"/>
      <c r="P5" s="37"/>
      <c r="Q5" s="32"/>
      <c r="R5" s="32"/>
      <c r="S5" s="32"/>
    </row>
    <row r="6" spans="1:19" ht="32.25" customHeight="1" x14ac:dyDescent="0.35">
      <c r="A6" s="1262" t="s">
        <v>404</v>
      </c>
      <c r="B6" s="1697">
        <v>1766307</v>
      </c>
      <c r="C6" s="1698">
        <f>ROUND(B6/L6*100,1)</f>
        <v>4.4000000000000004</v>
      </c>
      <c r="D6" s="1699">
        <v>24825442</v>
      </c>
      <c r="E6" s="1698">
        <f>ROUND(D6/L6*100,1)</f>
        <v>62.2</v>
      </c>
      <c r="F6" s="1699">
        <v>962379</v>
      </c>
      <c r="G6" s="1698">
        <f>ROUND((F6/L6)*100,1)</f>
        <v>2.4</v>
      </c>
      <c r="H6" s="1699">
        <v>12138399</v>
      </c>
      <c r="I6" s="1698">
        <f>ROUND((H6/L6)*100,1)</f>
        <v>30.4</v>
      </c>
      <c r="J6" s="1700">
        <v>207194</v>
      </c>
      <c r="K6" s="1701">
        <f>ROUND((J6/L6)*100,1)</f>
        <v>0.5</v>
      </c>
      <c r="L6" s="1702">
        <f>B6+D6+F6+H6+J6</f>
        <v>39899721</v>
      </c>
    </row>
    <row r="7" spans="1:19" ht="27" customHeight="1" x14ac:dyDescent="0.35">
      <c r="A7" s="1263" t="s">
        <v>393</v>
      </c>
      <c r="B7" s="1703">
        <v>11243274</v>
      </c>
      <c r="C7" s="1704">
        <f>ROUND(B7/L7*100,1)</f>
        <v>3</v>
      </c>
      <c r="D7" s="1705">
        <v>209543111</v>
      </c>
      <c r="E7" s="1704">
        <f>ROUND(D7/L7*100,1)</f>
        <v>55.2</v>
      </c>
      <c r="F7" s="1705">
        <v>2077565</v>
      </c>
      <c r="G7" s="1704">
        <f>ROUND((F7/L7)*100,1)</f>
        <v>0.5</v>
      </c>
      <c r="H7" s="1705">
        <v>156027743</v>
      </c>
      <c r="I7" s="1704">
        <f>ROUND((H7/L7)*100,1)</f>
        <v>41.1</v>
      </c>
      <c r="J7" s="1706">
        <v>686586</v>
      </c>
      <c r="K7" s="1707">
        <f>ROUND((J7/L7)*100,1)</f>
        <v>0.2</v>
      </c>
      <c r="L7" s="1708">
        <f>B7+D7+F7+H7+J7</f>
        <v>379578279</v>
      </c>
    </row>
    <row r="8" spans="1:19" s="821" customFormat="1" ht="40.5" customHeight="1" x14ac:dyDescent="0.3">
      <c r="A8" s="1264" t="s">
        <v>926</v>
      </c>
      <c r="B8" s="1709">
        <f>SUM(B6:B7)</f>
        <v>13009581</v>
      </c>
      <c r="C8" s="1710">
        <f t="shared" ref="C8:L8" si="0">SUM(C6:C7)</f>
        <v>7.4</v>
      </c>
      <c r="D8" s="1710">
        <f t="shared" si="0"/>
        <v>234368553</v>
      </c>
      <c r="E8" s="1710">
        <f t="shared" si="0"/>
        <v>117.4</v>
      </c>
      <c r="F8" s="1710">
        <f t="shared" si="0"/>
        <v>3039944</v>
      </c>
      <c r="G8" s="1710">
        <f t="shared" si="0"/>
        <v>2.9</v>
      </c>
      <c r="H8" s="1710">
        <f t="shared" si="0"/>
        <v>168166142</v>
      </c>
      <c r="I8" s="1710">
        <f t="shared" si="0"/>
        <v>71.5</v>
      </c>
      <c r="J8" s="1710">
        <f t="shared" si="0"/>
        <v>893780</v>
      </c>
      <c r="K8" s="1711">
        <f t="shared" si="0"/>
        <v>0.7</v>
      </c>
      <c r="L8" s="1712">
        <f t="shared" si="0"/>
        <v>419478000</v>
      </c>
    </row>
    <row r="9" spans="1:19" ht="42.75" customHeight="1" x14ac:dyDescent="0.35">
      <c r="A9" s="1265" t="s">
        <v>927</v>
      </c>
      <c r="B9" s="1713">
        <v>485925838</v>
      </c>
      <c r="C9" s="1714">
        <f>ROUND(B9/L9*100,1)</f>
        <v>8.1</v>
      </c>
      <c r="D9" s="1715">
        <v>1074780201</v>
      </c>
      <c r="E9" s="1714">
        <f>ROUND(D9/L9*100,1)</f>
        <v>18</v>
      </c>
      <c r="F9" s="1715">
        <v>1464200937</v>
      </c>
      <c r="G9" s="1714">
        <f>ROUND((F9/L9)*100,1)</f>
        <v>24.5</v>
      </c>
      <c r="H9" s="1715"/>
      <c r="I9" s="1714"/>
      <c r="J9" s="1716">
        <v>2943756493</v>
      </c>
      <c r="K9" s="1717"/>
      <c r="L9" s="1718">
        <f>B9+D9+F9+H9+J9</f>
        <v>5968663469</v>
      </c>
    </row>
    <row r="10" spans="1:19" s="821" customFormat="1" ht="65.25" customHeight="1" x14ac:dyDescent="0.3">
      <c r="A10" s="1261" t="s">
        <v>928</v>
      </c>
      <c r="B10" s="1719">
        <f>B8+B9</f>
        <v>498935419</v>
      </c>
      <c r="C10" s="1720">
        <f t="shared" ref="C10:K10" si="1">C8+C9</f>
        <v>15.5</v>
      </c>
      <c r="D10" s="1720">
        <v>1074780201</v>
      </c>
      <c r="E10" s="1720">
        <f t="shared" si="1"/>
        <v>135.4</v>
      </c>
      <c r="F10" s="1720">
        <f>F8+F9</f>
        <v>1467240881</v>
      </c>
      <c r="G10" s="1720">
        <f>G8+G9</f>
        <v>27.4</v>
      </c>
      <c r="H10" s="1720"/>
      <c r="I10" s="1720">
        <f t="shared" si="1"/>
        <v>71.5</v>
      </c>
      <c r="J10" s="1720">
        <f>J8+J9</f>
        <v>2944650273</v>
      </c>
      <c r="K10" s="1721">
        <f t="shared" si="1"/>
        <v>0.7</v>
      </c>
      <c r="L10" s="1722">
        <f>B10+D10+F10+H10+J10</f>
        <v>5985606774</v>
      </c>
    </row>
  </sheetData>
  <mergeCells count="9">
    <mergeCell ref="A1:L1"/>
    <mergeCell ref="O2:P2"/>
    <mergeCell ref="A4:A5"/>
    <mergeCell ref="F4:G4"/>
    <mergeCell ref="H4:I4"/>
    <mergeCell ref="L4:L5"/>
    <mergeCell ref="B4:C4"/>
    <mergeCell ref="D4:E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Header>&amp;R&amp;"Times New Roman CE,Félkövér dőlt"&amp;11 7. melléklet a 18/2020. 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36</vt:i4>
      </vt:variant>
      <vt:variant>
        <vt:lpstr>Névvel ellátott tartományok</vt:lpstr>
      </vt:variant>
      <vt:variant>
        <vt:i4>14</vt:i4>
      </vt:variant>
    </vt:vector>
  </HeadingPairs>
  <TitlesOfParts>
    <vt:vector size="50" baseType="lpstr">
      <vt:lpstr>Címrend</vt:lpstr>
      <vt:lpstr>1.sz.mell.</vt:lpstr>
      <vt:lpstr>2.1.sz.mell  </vt:lpstr>
      <vt:lpstr>2.2.sz.mell  </vt:lpstr>
      <vt:lpstr>3.sz.mell</vt:lpstr>
      <vt:lpstr>4. sz.mell</vt:lpstr>
      <vt:lpstr>5.sz.mell</vt:lpstr>
      <vt:lpstr>6.sz.mell</vt:lpstr>
      <vt:lpstr>7.sz.mell.</vt:lpstr>
      <vt:lpstr>8.sz.mell. </vt:lpstr>
      <vt:lpstr>9.sz.mell.</vt:lpstr>
      <vt:lpstr>9.1-2 mell.össz</vt:lpstr>
      <vt:lpstr>10.sz.mell</vt:lpstr>
      <vt:lpstr>Munka2</vt:lpstr>
      <vt:lpstr>10.1.sz.mell</vt:lpstr>
      <vt:lpstr>10.2.sz.mell</vt:lpstr>
      <vt:lpstr>11.sz.mell</vt:lpstr>
      <vt:lpstr>11.1.sz.mell</vt:lpstr>
      <vt:lpstr>11.2.sz.mell</vt:lpstr>
      <vt:lpstr>12.sz.mell</vt:lpstr>
      <vt:lpstr>13.sz.mell</vt:lpstr>
      <vt:lpstr>14.sz.mell</vt:lpstr>
      <vt:lpstr>15.sz.mell</vt:lpstr>
      <vt:lpstr>16.sz.mell</vt:lpstr>
      <vt:lpstr>17.sz.mell</vt:lpstr>
      <vt:lpstr>18.sz.mell</vt:lpstr>
      <vt:lpstr>19. sz.mell</vt:lpstr>
      <vt:lpstr>20.sz.mell</vt:lpstr>
      <vt:lpstr>20-1.sz.mell</vt:lpstr>
      <vt:lpstr>21.sz.mell</vt:lpstr>
      <vt:lpstr>22.sz.mell</vt:lpstr>
      <vt:lpstr>23.szmell</vt:lpstr>
      <vt:lpstr>24.sz.mell</vt:lpstr>
      <vt:lpstr>Munka3</vt:lpstr>
      <vt:lpstr>Munka4</vt:lpstr>
      <vt:lpstr>Munka1</vt:lpstr>
      <vt:lpstr>'1.sz.mell.'!Nyomtatási_cím</vt:lpstr>
      <vt:lpstr>'3.sz.mell'!Nyomtatási_cím</vt:lpstr>
      <vt:lpstr>'9.sz.mell.'!Nyomtatási_cím</vt:lpstr>
      <vt:lpstr>'10.2.sz.mell'!Nyomtatási_terület</vt:lpstr>
      <vt:lpstr>'10.sz.mell'!Nyomtatási_terület</vt:lpstr>
      <vt:lpstr>'15.sz.mell'!Nyomtatási_terület</vt:lpstr>
      <vt:lpstr>'2.1.sz.mell  '!Nyomtatási_terület</vt:lpstr>
      <vt:lpstr>'2.2.sz.mell  '!Nyomtatási_terület</vt:lpstr>
      <vt:lpstr>'21.sz.mell'!Nyomtatási_terület</vt:lpstr>
      <vt:lpstr>'24.sz.mell'!Nyomtatási_terület</vt:lpstr>
      <vt:lpstr>'3.sz.mell'!Nyomtatási_terület</vt:lpstr>
      <vt:lpstr>'6.sz.mell'!Nyomtatási_terület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2020-06-26T10:07:51Z</cp:lastPrinted>
  <dcterms:created xsi:type="dcterms:W3CDTF">2017-01-30T13:11:32Z</dcterms:created>
  <dcterms:modified xsi:type="dcterms:W3CDTF">2020-07-06T11:51:19Z</dcterms:modified>
</cp:coreProperties>
</file>