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Titles" localSheetId="1">'2.sz.tábla'!$3:$4</definedName>
    <definedName name="_xlnm.Print_Area" localSheetId="0">'1.sz.tábla '!$A$1:$E$33</definedName>
    <definedName name="_xlnm.Print_Area" localSheetId="10">'10. sz. tábla'!$A$1:$E$31</definedName>
    <definedName name="_xlnm.Print_Area" localSheetId="14">'14. sz. tábla'!$A$1:$E$39</definedName>
    <definedName name="_xlnm.Print_Area" localSheetId="1">'2.sz.tábla'!$A$3:$E$73</definedName>
    <definedName name="_xlnm.Print_Area" localSheetId="2">'2a. tábla'!$A$1:$H$47</definedName>
    <definedName name="_xlnm.Print_Area" localSheetId="3">'3.sz.tábla '!$A$2:$E$31</definedName>
    <definedName name="_xlnm.Print_Area" localSheetId="4">'4.sz.tábla'!$A$1:$E$23</definedName>
    <definedName name="_xlnm.Print_Area" localSheetId="5">'5. sz. tábla'!$A$1:$E$32</definedName>
    <definedName name="_xlnm.Print_Area" localSheetId="6">'6. sz. tábla'!$A$1:$J$60</definedName>
    <definedName name="_xlnm.Print_Area" localSheetId="7">'7. sz. tábla'!$A$1:$J$61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E60" i="93" l="1"/>
  <c r="D60" i="93"/>
  <c r="C60" i="93"/>
  <c r="B60" i="93"/>
  <c r="F58" i="93"/>
  <c r="F57" i="93"/>
  <c r="F56" i="93"/>
  <c r="F55" i="93"/>
  <c r="F60" i="93" s="1"/>
  <c r="F54" i="93"/>
  <c r="E51" i="93"/>
  <c r="D51" i="93"/>
  <c r="C51" i="93"/>
  <c r="B51" i="93"/>
  <c r="F50" i="93"/>
  <c r="F49" i="93"/>
  <c r="F51" i="93" s="1"/>
  <c r="F48" i="93"/>
  <c r="E41" i="93"/>
  <c r="D41" i="93"/>
  <c r="C41" i="93"/>
  <c r="B41" i="93"/>
  <c r="F40" i="93"/>
  <c r="F39" i="93"/>
  <c r="F38" i="93"/>
  <c r="F37" i="93"/>
  <c r="F36" i="93"/>
  <c r="F35" i="93"/>
  <c r="F41" i="93" s="1"/>
  <c r="E32" i="93"/>
  <c r="D32" i="93"/>
  <c r="C32" i="93"/>
  <c r="B32" i="93"/>
  <c r="F32" i="93" s="1"/>
  <c r="F31" i="93"/>
  <c r="F30" i="93"/>
  <c r="F29" i="93"/>
  <c r="E22" i="93"/>
  <c r="D22" i="93"/>
  <c r="C22" i="93"/>
  <c r="B22" i="93"/>
  <c r="F21" i="93"/>
  <c r="F20" i="93"/>
  <c r="F19" i="93"/>
  <c r="F18" i="93"/>
  <c r="F17" i="93"/>
  <c r="F16" i="93"/>
  <c r="F22" i="93" s="1"/>
  <c r="B13" i="93"/>
  <c r="F12" i="93"/>
  <c r="F11" i="93"/>
  <c r="F10" i="93"/>
  <c r="F13" i="93" s="1"/>
  <c r="H39" i="94"/>
  <c r="G39" i="94"/>
  <c r="F39" i="94"/>
  <c r="E39" i="94"/>
  <c r="E38" i="95"/>
  <c r="D38" i="95"/>
  <c r="C38" i="95"/>
  <c r="B37" i="95"/>
  <c r="B38" i="95"/>
  <c r="E33" i="95"/>
  <c r="D33" i="95"/>
  <c r="C33" i="95"/>
  <c r="B33" i="95"/>
  <c r="E32" i="95"/>
  <c r="E35" i="95" s="1"/>
  <c r="E39" i="95" s="1"/>
  <c r="D32" i="95"/>
  <c r="C32" i="95"/>
  <c r="C35" i="95" s="1"/>
  <c r="C39" i="95" s="1"/>
  <c r="B32" i="95"/>
  <c r="B31" i="95"/>
  <c r="B30" i="95"/>
  <c r="B28" i="95" s="1"/>
  <c r="B29" i="95"/>
  <c r="E28" i="95"/>
  <c r="D28" i="95"/>
  <c r="C28" i="95"/>
  <c r="B27" i="95"/>
  <c r="B26" i="95"/>
  <c r="B25" i="95"/>
  <c r="E24" i="95"/>
  <c r="D24" i="95"/>
  <c r="D22" i="95" s="1"/>
  <c r="C24" i="95"/>
  <c r="B24" i="95"/>
  <c r="B22" i="95" s="1"/>
  <c r="B23" i="95"/>
  <c r="E22" i="95"/>
  <c r="C22" i="95"/>
  <c r="E19" i="95"/>
  <c r="D19" i="95"/>
  <c r="C19" i="95"/>
  <c r="B18" i="95"/>
  <c r="B17" i="95"/>
  <c r="B19" i="95" s="1"/>
  <c r="E15" i="95"/>
  <c r="E20" i="95" s="1"/>
  <c r="D15" i="95"/>
  <c r="D20" i="95" s="1"/>
  <c r="C14" i="95"/>
  <c r="B14" i="95"/>
  <c r="C13" i="95"/>
  <c r="B13" i="95"/>
  <c r="C12" i="95"/>
  <c r="B12" i="95"/>
  <c r="B11" i="95"/>
  <c r="B10" i="95"/>
  <c r="C9" i="95"/>
  <c r="C15" i="95" s="1"/>
  <c r="C20" i="95" s="1"/>
  <c r="B9" i="95"/>
  <c r="B8" i="95"/>
  <c r="B15" i="95" s="1"/>
  <c r="K28" i="92"/>
  <c r="L28" i="92" s="1"/>
  <c r="L26" i="92"/>
  <c r="K26" i="92"/>
  <c r="J26" i="92"/>
  <c r="I26" i="92"/>
  <c r="I29" i="92" s="1"/>
  <c r="H26" i="92"/>
  <c r="G26" i="92"/>
  <c r="G29" i="92" s="1"/>
  <c r="F26" i="92"/>
  <c r="E26" i="92"/>
  <c r="E29" i="92" s="1"/>
  <c r="D26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J14" i="92" s="1"/>
  <c r="J29" i="92" s="1"/>
  <c r="I20" i="92"/>
  <c r="H20" i="92"/>
  <c r="H14" i="92" s="1"/>
  <c r="H29" i="92" s="1"/>
  <c r="G20" i="92"/>
  <c r="F20" i="92"/>
  <c r="F14" i="92" s="1"/>
  <c r="F29" i="92" s="1"/>
  <c r="E20" i="92"/>
  <c r="D20" i="92"/>
  <c r="D14" i="92" s="1"/>
  <c r="D29" i="92" s="1"/>
  <c r="L17" i="92"/>
  <c r="K17" i="92"/>
  <c r="K14" i="92" s="1"/>
  <c r="J17" i="92"/>
  <c r="I17" i="92"/>
  <c r="H17" i="92"/>
  <c r="G17" i="92"/>
  <c r="F17" i="92"/>
  <c r="E17" i="92"/>
  <c r="D17" i="92"/>
  <c r="L14" i="92"/>
  <c r="L29" i="92" s="1"/>
  <c r="G14" i="92"/>
  <c r="E14" i="92"/>
  <c r="E31" i="91"/>
  <c r="D30" i="91"/>
  <c r="D29" i="91"/>
  <c r="F27" i="91"/>
  <c r="D27" i="91" s="1"/>
  <c r="D26" i="91"/>
  <c r="D25" i="91"/>
  <c r="F24" i="91"/>
  <c r="D24" i="91" s="1"/>
  <c r="F23" i="91"/>
  <c r="D23" i="91"/>
  <c r="F22" i="91"/>
  <c r="D22" i="91" s="1"/>
  <c r="F21" i="91"/>
  <c r="D21" i="91"/>
  <c r="F20" i="91"/>
  <c r="E20" i="91"/>
  <c r="E11" i="91"/>
  <c r="D11" i="91"/>
  <c r="F25" i="90"/>
  <c r="E25" i="90"/>
  <c r="D25" i="90"/>
  <c r="C25" i="90"/>
  <c r="F14" i="90"/>
  <c r="F15" i="90" s="1"/>
  <c r="E14" i="90"/>
  <c r="E15" i="90" s="1"/>
  <c r="D14" i="90"/>
  <c r="D15" i="90" s="1"/>
  <c r="C8" i="90"/>
  <c r="C14" i="90" s="1"/>
  <c r="C15" i="90" s="1"/>
  <c r="B35" i="95" l="1"/>
  <c r="B39" i="95" s="1"/>
  <c r="D35" i="95"/>
  <c r="D39" i="95" s="1"/>
  <c r="B20" i="95"/>
  <c r="K29" i="92"/>
  <c r="D20" i="91"/>
  <c r="D31" i="91" s="1"/>
  <c r="F31" i="91"/>
  <c r="B18" i="89" l="1"/>
  <c r="O33" i="89"/>
  <c r="O30" i="89"/>
  <c r="B31" i="89"/>
  <c r="O29" i="89" l="1"/>
  <c r="O28" i="89"/>
  <c r="F25" i="89"/>
  <c r="O25" i="89"/>
  <c r="O24" i="89"/>
  <c r="M23" i="89"/>
  <c r="O23" i="89"/>
  <c r="O22" i="89"/>
  <c r="M21" i="89" l="1"/>
  <c r="O21" i="89"/>
  <c r="M20" i="89"/>
  <c r="O20" i="89"/>
  <c r="O15" i="89"/>
  <c r="O12" i="89"/>
  <c r="B19" i="89"/>
  <c r="M17" i="89"/>
  <c r="O17" i="89"/>
  <c r="B11" i="89"/>
  <c r="O8" i="89"/>
  <c r="O9" i="89"/>
  <c r="M7" i="89"/>
  <c r="L7" i="89"/>
  <c r="K7" i="89"/>
  <c r="J7" i="89"/>
  <c r="I7" i="89"/>
  <c r="H7" i="89"/>
  <c r="G7" i="89"/>
  <c r="F7" i="89"/>
  <c r="E7" i="89"/>
  <c r="D7" i="89"/>
  <c r="C7" i="89"/>
  <c r="B7" i="89"/>
  <c r="O7" i="89"/>
  <c r="E8" i="40" l="1"/>
  <c r="E22" i="40"/>
  <c r="I59" i="88"/>
  <c r="I58" i="88"/>
  <c r="D58" i="88"/>
  <c r="D61" i="88" s="1"/>
  <c r="D38" i="88"/>
  <c r="I87" i="88"/>
  <c r="D87" i="88"/>
  <c r="D84" i="88"/>
  <c r="I67" i="88"/>
  <c r="D69" i="88"/>
  <c r="D67" i="88"/>
  <c r="D64" i="88"/>
  <c r="I64" i="88" s="1"/>
  <c r="I34" i="88"/>
  <c r="D34" i="88"/>
  <c r="I24" i="87"/>
  <c r="I19" i="87"/>
  <c r="I18" i="87" s="1"/>
  <c r="I55" i="87" s="1"/>
  <c r="I17" i="87"/>
  <c r="I16" i="87"/>
  <c r="I50" i="87" s="1"/>
  <c r="I52" i="87" s="1"/>
  <c r="I53" i="87" s="1"/>
  <c r="E20" i="41"/>
  <c r="E19" i="41"/>
  <c r="E18" i="41"/>
  <c r="E29" i="87" s="1"/>
  <c r="J60" i="87"/>
  <c r="J15" i="87"/>
  <c r="H15" i="87"/>
  <c r="I15" i="87"/>
  <c r="G15" i="87"/>
  <c r="I24" i="88"/>
  <c r="I23" i="88"/>
  <c r="I28" i="88" s="1"/>
  <c r="I30" i="88" s="1"/>
  <c r="I21" i="88"/>
  <c r="I18" i="88"/>
  <c r="I16" i="88"/>
  <c r="I15" i="88"/>
  <c r="I14" i="88"/>
  <c r="I13" i="88"/>
  <c r="I12" i="88"/>
  <c r="I11" i="88" s="1"/>
  <c r="I10" i="88"/>
  <c r="I9" i="88"/>
  <c r="I8" i="88"/>
  <c r="I7" i="88"/>
  <c r="I66" i="88" s="1"/>
  <c r="I76" i="88" s="1"/>
  <c r="I78" i="88" s="1"/>
  <c r="D29" i="88"/>
  <c r="D28" i="88"/>
  <c r="D30" i="88" s="1"/>
  <c r="D31" i="88" s="1"/>
  <c r="D21" i="88"/>
  <c r="D18" i="88"/>
  <c r="D17" i="88"/>
  <c r="D19" i="88" s="1"/>
  <c r="D9" i="88"/>
  <c r="D68" i="88" s="1"/>
  <c r="D8" i="88"/>
  <c r="D7" i="88"/>
  <c r="D66" i="88" s="1"/>
  <c r="I56" i="87"/>
  <c r="J56" i="87"/>
  <c r="G56" i="87"/>
  <c r="I51" i="87"/>
  <c r="C55" i="87"/>
  <c r="D55" i="87"/>
  <c r="C56" i="87"/>
  <c r="D56" i="87"/>
  <c r="B56" i="87"/>
  <c r="B55" i="87"/>
  <c r="D52" i="87"/>
  <c r="D51" i="87"/>
  <c r="D50" i="87"/>
  <c r="I49" i="87"/>
  <c r="D49" i="87"/>
  <c r="D59" i="87"/>
  <c r="D58" i="87"/>
  <c r="D54" i="87"/>
  <c r="I44" i="87"/>
  <c r="I38" i="87"/>
  <c r="I37" i="87"/>
  <c r="I32" i="87"/>
  <c r="I31" i="87"/>
  <c r="I29" i="87"/>
  <c r="D44" i="87"/>
  <c r="D41" i="87"/>
  <c r="D40" i="87"/>
  <c r="D39" i="87" s="1"/>
  <c r="D37" i="87"/>
  <c r="D29" i="87"/>
  <c r="I28" i="87"/>
  <c r="D28" i="87"/>
  <c r="D24" i="87"/>
  <c r="D23" i="87"/>
  <c r="D20" i="87" s="1"/>
  <c r="C23" i="87"/>
  <c r="D19" i="87"/>
  <c r="D18" i="87" s="1"/>
  <c r="D16" i="87"/>
  <c r="I13" i="87"/>
  <c r="I12" i="87"/>
  <c r="I11" i="87"/>
  <c r="I9" i="87"/>
  <c r="I8" i="87"/>
  <c r="I7" i="87"/>
  <c r="I6" i="87"/>
  <c r="D8" i="87"/>
  <c r="D7" i="87"/>
  <c r="D6" i="87"/>
  <c r="E7" i="87"/>
  <c r="D8" i="40"/>
  <c r="D20" i="50"/>
  <c r="D16" i="41"/>
  <c r="E25" i="50"/>
  <c r="I61" i="88" l="1"/>
  <c r="D76" i="88"/>
  <c r="D78" i="88" s="1"/>
  <c r="D88" i="88" s="1"/>
  <c r="I17" i="88"/>
  <c r="I19" i="88" s="1"/>
  <c r="I31" i="88" s="1"/>
  <c r="I54" i="87"/>
  <c r="I60" i="87" s="1"/>
  <c r="I61" i="87" s="1"/>
  <c r="D60" i="87"/>
  <c r="D57" i="87"/>
  <c r="I10" i="87"/>
  <c r="D17" i="40"/>
  <c r="D19" i="40"/>
  <c r="I88" i="88" l="1"/>
  <c r="E16" i="41"/>
  <c r="C16" i="41"/>
  <c r="D10" i="40"/>
  <c r="E17" i="41"/>
  <c r="D17" i="41"/>
  <c r="E6" i="42"/>
  <c r="D20" i="40"/>
  <c r="D22" i="50"/>
  <c r="E27" i="42" l="1"/>
  <c r="E26" i="42"/>
  <c r="E14" i="42"/>
  <c r="E15" i="42"/>
  <c r="E13" i="42"/>
  <c r="E7" i="42"/>
  <c r="E8" i="42"/>
  <c r="E9" i="42"/>
  <c r="E10" i="42"/>
  <c r="E11" i="42"/>
  <c r="D32" i="42"/>
  <c r="D31" i="42"/>
  <c r="D30" i="42"/>
  <c r="D29" i="42"/>
  <c r="D25" i="42"/>
  <c r="E25" i="42" s="1"/>
  <c r="D15" i="42"/>
  <c r="D14" i="42"/>
  <c r="D13" i="42"/>
  <c r="D11" i="42"/>
  <c r="D10" i="42"/>
  <c r="D9" i="42"/>
  <c r="D8" i="42"/>
  <c r="D7" i="42"/>
  <c r="E70" i="41"/>
  <c r="E69" i="41"/>
  <c r="E67" i="41"/>
  <c r="E66" i="41"/>
  <c r="E65" i="41"/>
  <c r="E64" i="41"/>
  <c r="E48" i="41"/>
  <c r="E46" i="41"/>
  <c r="E43" i="41"/>
  <c r="E41" i="41"/>
  <c r="E40" i="41"/>
  <c r="D70" i="41"/>
  <c r="D67" i="41"/>
  <c r="D64" i="41"/>
  <c r="D59" i="41"/>
  <c r="D55" i="41"/>
  <c r="D50" i="41"/>
  <c r="D38" i="41"/>
  <c r="E27" i="41"/>
  <c r="E28" i="41"/>
  <c r="E29" i="41"/>
  <c r="E30" i="41"/>
  <c r="E31" i="41"/>
  <c r="E32" i="41"/>
  <c r="E33" i="41"/>
  <c r="E34" i="41"/>
  <c r="E26" i="41"/>
  <c r="E25" i="41"/>
  <c r="D25" i="41"/>
  <c r="D18" i="41"/>
  <c r="D6" i="42" s="1"/>
  <c r="D19" i="41"/>
  <c r="E7" i="41"/>
  <c r="E8" i="41"/>
  <c r="E9" i="41"/>
  <c r="E10" i="41"/>
  <c r="E11" i="41"/>
  <c r="E6" i="41"/>
  <c r="D9" i="41"/>
  <c r="D8" i="41"/>
  <c r="D7" i="41"/>
  <c r="H42" i="82"/>
  <c r="H41" i="82"/>
  <c r="H38" i="82"/>
  <c r="H37" i="82"/>
  <c r="H36" i="82"/>
  <c r="H35" i="82"/>
  <c r="H34" i="82"/>
  <c r="H30" i="82"/>
  <c r="H27" i="82"/>
  <c r="H28" i="82"/>
  <c r="H26" i="82"/>
  <c r="H25" i="82"/>
  <c r="H24" i="82"/>
  <c r="H23" i="82"/>
  <c r="H22" i="82"/>
  <c r="H21" i="82"/>
  <c r="H20" i="82"/>
  <c r="H19" i="82"/>
  <c r="H12" i="82"/>
  <c r="H13" i="82"/>
  <c r="H14" i="82"/>
  <c r="H15" i="82"/>
  <c r="H16" i="82"/>
  <c r="H17" i="82"/>
  <c r="H18" i="82"/>
  <c r="H11" i="82"/>
  <c r="H10" i="82"/>
  <c r="H9" i="82"/>
  <c r="H8" i="82"/>
  <c r="H6" i="82"/>
  <c r="H7" i="82"/>
  <c r="H5" i="82"/>
  <c r="G47" i="82"/>
  <c r="G41" i="82"/>
  <c r="G37" i="82"/>
  <c r="G34" i="82" s="1"/>
  <c r="G25" i="82"/>
  <c r="G22" i="82"/>
  <c r="G19" i="82"/>
  <c r="G10" i="82"/>
  <c r="E30" i="40"/>
  <c r="D29" i="40"/>
  <c r="D28" i="40"/>
  <c r="E24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9" i="40"/>
  <c r="E7" i="40"/>
  <c r="E6" i="40"/>
  <c r="D23" i="40"/>
  <c r="E23" i="40" s="1"/>
  <c r="E30" i="50"/>
  <c r="E29" i="50"/>
  <c r="E27" i="50"/>
  <c r="E23" i="50"/>
  <c r="E24" i="50"/>
  <c r="E21" i="50"/>
  <c r="E14" i="50"/>
  <c r="E15" i="50"/>
  <c r="E16" i="50"/>
  <c r="E17" i="50"/>
  <c r="E18" i="50"/>
  <c r="E19" i="50"/>
  <c r="E13" i="50"/>
  <c r="E11" i="50"/>
  <c r="E9" i="50"/>
  <c r="E8" i="50"/>
  <c r="E6" i="50"/>
  <c r="D28" i="50"/>
  <c r="D26" i="50"/>
  <c r="D23" i="42" s="1"/>
  <c r="D22" i="42"/>
  <c r="D4" i="50"/>
  <c r="D31" i="40" l="1"/>
  <c r="D19" i="42" s="1"/>
  <c r="D18" i="42" s="1"/>
  <c r="D21" i="42"/>
  <c r="D32" i="50"/>
  <c r="D20" i="42"/>
  <c r="D6" i="41"/>
  <c r="D5" i="41" s="1"/>
  <c r="G8" i="82"/>
  <c r="G7" i="82" s="1"/>
  <c r="G6" i="82" s="1"/>
  <c r="G5" i="82" s="1"/>
  <c r="D27" i="40"/>
  <c r="D26" i="42"/>
  <c r="D23" i="83"/>
  <c r="D4" i="83"/>
  <c r="E5" i="83"/>
  <c r="E5" i="41" l="1"/>
  <c r="D5" i="42"/>
  <c r="D63" i="41"/>
  <c r="D71" i="41" s="1"/>
  <c r="E71" i="41" s="1"/>
  <c r="D28" i="42"/>
  <c r="C26" i="42"/>
  <c r="E63" i="41" l="1"/>
  <c r="E5" i="42"/>
  <c r="D12" i="42"/>
  <c r="D33" i="42"/>
  <c r="G64" i="88"/>
  <c r="C64" i="88"/>
  <c r="H64" i="88" s="1"/>
  <c r="E64" i="88"/>
  <c r="J64" i="88" s="1"/>
  <c r="B64" i="88"/>
  <c r="G34" i="88"/>
  <c r="C34" i="88"/>
  <c r="H34" i="88" s="1"/>
  <c r="E34" i="88"/>
  <c r="J34" i="88" s="1"/>
  <c r="B34" i="88"/>
  <c r="G18" i="88"/>
  <c r="B29" i="88"/>
  <c r="J15" i="88"/>
  <c r="H15" i="88"/>
  <c r="G15" i="88"/>
  <c r="H32" i="87"/>
  <c r="H24" i="88" s="1"/>
  <c r="J32" i="87"/>
  <c r="J24" i="88" s="1"/>
  <c r="G32" i="87"/>
  <c r="G24" i="88" s="1"/>
  <c r="C29" i="87"/>
  <c r="C21" i="88" s="1"/>
  <c r="E21" i="88"/>
  <c r="B29" i="87"/>
  <c r="B21" i="88" s="1"/>
  <c r="H7" i="87"/>
  <c r="H8" i="88" s="1"/>
  <c r="J7" i="87"/>
  <c r="J8" i="88" s="1"/>
  <c r="G7" i="87"/>
  <c r="G8" i="88" s="1"/>
  <c r="J6" i="87"/>
  <c r="J7" i="88" s="1"/>
  <c r="H6" i="87"/>
  <c r="H7" i="88" s="1"/>
  <c r="G6" i="87"/>
  <c r="G7" i="88" s="1"/>
  <c r="H9" i="87"/>
  <c r="H10" i="88" s="1"/>
  <c r="J9" i="87"/>
  <c r="J10" i="88" s="1"/>
  <c r="G9" i="87"/>
  <c r="G10" i="88" s="1"/>
  <c r="H11" i="87"/>
  <c r="H12" i="88" s="1"/>
  <c r="J11" i="87"/>
  <c r="J12" i="88" s="1"/>
  <c r="G11" i="87"/>
  <c r="G12" i="88" s="1"/>
  <c r="H16" i="88"/>
  <c r="J16" i="88"/>
  <c r="G16" i="88"/>
  <c r="G19" i="87"/>
  <c r="B23" i="87"/>
  <c r="C19" i="87"/>
  <c r="C18" i="88" s="1"/>
  <c r="E19" i="87"/>
  <c r="E18" i="88" s="1"/>
  <c r="B19" i="87"/>
  <c r="B18" i="88" s="1"/>
  <c r="C8" i="87"/>
  <c r="C9" i="88" s="1"/>
  <c r="B8" i="87"/>
  <c r="B9" i="88" s="1"/>
  <c r="E8" i="88"/>
  <c r="H8" i="87"/>
  <c r="H9" i="88" s="1"/>
  <c r="J8" i="87"/>
  <c r="J9" i="88" s="1"/>
  <c r="G8" i="87"/>
  <c r="G9" i="88" s="1"/>
  <c r="C49" i="87"/>
  <c r="H49" i="87" s="1"/>
  <c r="E49" i="87"/>
  <c r="J49" i="87" s="1"/>
  <c r="B49" i="87"/>
  <c r="G49" i="87" s="1"/>
  <c r="C28" i="87"/>
  <c r="H28" i="87" s="1"/>
  <c r="E28" i="87"/>
  <c r="J28" i="87" s="1"/>
  <c r="B28" i="87"/>
  <c r="G28" i="87" s="1"/>
  <c r="C19" i="40"/>
  <c r="E12" i="42" l="1"/>
  <c r="D16" i="42"/>
  <c r="E16" i="42" s="1"/>
  <c r="C16" i="40"/>
  <c r="D34" i="42" l="1"/>
  <c r="E40" i="87"/>
  <c r="C20" i="40"/>
  <c r="C8" i="41"/>
  <c r="H44" i="82"/>
  <c r="F41" i="82"/>
  <c r="F37" i="82"/>
  <c r="F34" i="82" s="1"/>
  <c r="F25" i="82"/>
  <c r="F22" i="82"/>
  <c r="F19" i="82"/>
  <c r="F10" i="82"/>
  <c r="C69" i="41"/>
  <c r="C31" i="50"/>
  <c r="E31" i="50" l="1"/>
  <c r="H19" i="87"/>
  <c r="H18" i="88"/>
  <c r="C7" i="40"/>
  <c r="C6" i="40"/>
  <c r="C17" i="41"/>
  <c r="J18" i="88" l="1"/>
  <c r="J19" i="87"/>
  <c r="C9" i="41"/>
  <c r="B9" i="41"/>
  <c r="B8" i="41"/>
  <c r="B13" i="42"/>
  <c r="B40" i="87" s="1"/>
  <c r="B19" i="41"/>
  <c r="E37" i="41"/>
  <c r="E25" i="40"/>
  <c r="E26" i="40"/>
  <c r="C29" i="40"/>
  <c r="B29" i="40"/>
  <c r="G13" i="87" s="1"/>
  <c r="G14" i="88" s="1"/>
  <c r="E11" i="83"/>
  <c r="C4" i="83"/>
  <c r="E6" i="83"/>
  <c r="E7" i="83"/>
  <c r="E8" i="83"/>
  <c r="E9" i="83"/>
  <c r="E10" i="83"/>
  <c r="C22" i="50"/>
  <c r="B20" i="50"/>
  <c r="G31" i="87" s="1"/>
  <c r="G23" i="88" s="1"/>
  <c r="C4" i="50"/>
  <c r="B4" i="50"/>
  <c r="G29" i="87" s="1"/>
  <c r="F8" i="82"/>
  <c r="F7" i="82" s="1"/>
  <c r="H13" i="87" l="1"/>
  <c r="H14" i="88" s="1"/>
  <c r="E29" i="40"/>
  <c r="G21" i="88"/>
  <c r="G28" i="88" s="1"/>
  <c r="G37" i="87"/>
  <c r="E4" i="50"/>
  <c r="J29" i="87" s="1"/>
  <c r="J21" i="88" s="1"/>
  <c r="H29" i="87"/>
  <c r="H21" i="88" s="1"/>
  <c r="E22" i="50"/>
  <c r="C20" i="50"/>
  <c r="F6" i="82"/>
  <c r="J13" i="87"/>
  <c r="F5" i="82"/>
  <c r="E20" i="50" l="1"/>
  <c r="J31" i="87" s="1"/>
  <c r="J23" i="88" s="1"/>
  <c r="H31" i="87"/>
  <c r="H23" i="88" s="1"/>
  <c r="H28" i="88" s="1"/>
  <c r="F47" i="82"/>
  <c r="C7" i="41"/>
  <c r="M31" i="89"/>
  <c r="N20" i="89"/>
  <c r="B38" i="88" l="1"/>
  <c r="C38" i="88"/>
  <c r="C61" i="88"/>
  <c r="C58" i="88"/>
  <c r="E58" i="88"/>
  <c r="E61" i="88" s="1"/>
  <c r="J59" i="88"/>
  <c r="E69" i="88"/>
  <c r="J46" i="88"/>
  <c r="J48" i="88" s="1"/>
  <c r="E38" i="88"/>
  <c r="J54" i="88"/>
  <c r="N7" i="89"/>
  <c r="E8" i="82" l="1"/>
  <c r="E10" i="82"/>
  <c r="E41" i="87" l="1"/>
  <c r="E59" i="87" s="1"/>
  <c r="E39" i="87"/>
  <c r="E37" i="87"/>
  <c r="E51" i="87" s="1"/>
  <c r="E28" i="88" l="1"/>
  <c r="E44" i="87"/>
  <c r="E23" i="87"/>
  <c r="E20" i="87" s="1"/>
  <c r="J67" i="88"/>
  <c r="J66" i="88"/>
  <c r="E34" i="82" l="1"/>
  <c r="J14" i="88"/>
  <c r="E38" i="41"/>
  <c r="E8" i="87" l="1"/>
  <c r="E9" i="88" s="1"/>
  <c r="E68" i="88" s="1"/>
  <c r="J18" i="87"/>
  <c r="C6" i="41"/>
  <c r="C5" i="41" s="1"/>
  <c r="C6" i="87" s="1"/>
  <c r="C7" i="88" s="1"/>
  <c r="C30" i="42"/>
  <c r="E30" i="42" s="1"/>
  <c r="C29" i="42"/>
  <c r="E29" i="42" s="1"/>
  <c r="C67" i="41"/>
  <c r="C14" i="42" s="1"/>
  <c r="C5" i="42" l="1"/>
  <c r="C25" i="42"/>
  <c r="J58" i="88" l="1"/>
  <c r="J61" i="88" s="1"/>
  <c r="C22" i="42" l="1"/>
  <c r="E22" i="42" s="1"/>
  <c r="C8" i="40"/>
  <c r="B8" i="40"/>
  <c r="E41" i="82" l="1"/>
  <c r="J28" i="88" l="1"/>
  <c r="J30" i="88" s="1"/>
  <c r="J37" i="87"/>
  <c r="H46" i="88"/>
  <c r="H48" i="88" s="1"/>
  <c r="H59" i="88"/>
  <c r="H58" i="88"/>
  <c r="H87" i="88"/>
  <c r="C84" i="88"/>
  <c r="C87" i="88" s="1"/>
  <c r="C69" i="88"/>
  <c r="H56" i="87"/>
  <c r="C41" i="87"/>
  <c r="C59" i="87" s="1"/>
  <c r="H18" i="87"/>
  <c r="H55" i="87" s="1"/>
  <c r="H67" i="88"/>
  <c r="J44" i="87" l="1"/>
  <c r="J51" i="87"/>
  <c r="H61" i="88"/>
  <c r="H66" i="88"/>
  <c r="H76" i="88" s="1"/>
  <c r="H78" i="88" s="1"/>
  <c r="H54" i="87"/>
  <c r="C64" i="41"/>
  <c r="C13" i="42" s="1"/>
  <c r="C40" i="87" s="1"/>
  <c r="C39" i="87" s="1"/>
  <c r="C59" i="41"/>
  <c r="C11" i="42" s="1"/>
  <c r="C55" i="41"/>
  <c r="C10" i="42" s="1"/>
  <c r="C50" i="41"/>
  <c r="C9" i="42" s="1"/>
  <c r="C38" i="41"/>
  <c r="C8" i="42" s="1"/>
  <c r="C25" i="41"/>
  <c r="C19" i="41"/>
  <c r="C18" i="41" s="1"/>
  <c r="C23" i="40"/>
  <c r="C7" i="42" l="1"/>
  <c r="C7" i="87"/>
  <c r="C8" i="88" s="1"/>
  <c r="C63" i="41"/>
  <c r="C6" i="42"/>
  <c r="C18" i="87"/>
  <c r="C15" i="42"/>
  <c r="C20" i="87"/>
  <c r="C24" i="87" s="1"/>
  <c r="C28" i="88"/>
  <c r="C37" i="87"/>
  <c r="C28" i="40"/>
  <c r="E28" i="40" s="1"/>
  <c r="C12" i="42" l="1"/>
  <c r="C16" i="42" s="1"/>
  <c r="H12" i="87"/>
  <c r="H13" i="88" s="1"/>
  <c r="C27" i="40"/>
  <c r="C23" i="83"/>
  <c r="C67" i="88"/>
  <c r="C68" i="88"/>
  <c r="C44" i="87"/>
  <c r="C51" i="87"/>
  <c r="C70" i="41"/>
  <c r="C54" i="87"/>
  <c r="C31" i="40" l="1"/>
  <c r="C19" i="42" s="1"/>
  <c r="E27" i="40"/>
  <c r="H10" i="87"/>
  <c r="H11" i="88" s="1"/>
  <c r="H17" i="88" s="1"/>
  <c r="H19" i="88" s="1"/>
  <c r="C58" i="87"/>
  <c r="C71" i="41"/>
  <c r="C18" i="42" l="1"/>
  <c r="E18" i="42" s="1"/>
  <c r="E19" i="42"/>
  <c r="H16" i="87"/>
  <c r="H50" i="87" s="1"/>
  <c r="C57" i="87"/>
  <c r="C29" i="88"/>
  <c r="C30" i="88" s="1"/>
  <c r="H24" i="87" l="1"/>
  <c r="C16" i="87"/>
  <c r="C66" i="88" l="1"/>
  <c r="C76" i="88" s="1"/>
  <c r="C78" i="88" s="1"/>
  <c r="C17" i="88"/>
  <c r="C19" i="88" s="1"/>
  <c r="C31" i="88" s="1"/>
  <c r="C50" i="87"/>
  <c r="C52" i="87" s="1"/>
  <c r="H17" i="87"/>
  <c r="N35" i="89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J27" i="89"/>
  <c r="N24" i="89"/>
  <c r="N23" i="89"/>
  <c r="N22" i="89"/>
  <c r="N21" i="89"/>
  <c r="M27" i="89"/>
  <c r="K27" i="89"/>
  <c r="I27" i="89"/>
  <c r="O18" i="89"/>
  <c r="N18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O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J87" i="88"/>
  <c r="G87" i="88"/>
  <c r="E84" i="88"/>
  <c r="E87" i="88" s="1"/>
  <c r="B84" i="88"/>
  <c r="B87" i="88" s="1"/>
  <c r="J76" i="88"/>
  <c r="J78" i="88" s="1"/>
  <c r="G59" i="88"/>
  <c r="B59" i="88"/>
  <c r="G58" i="88"/>
  <c r="B52" i="88"/>
  <c r="B23" i="88" s="1"/>
  <c r="B51" i="88"/>
  <c r="G46" i="88"/>
  <c r="G48" i="88" s="1"/>
  <c r="B48" i="88"/>
  <c r="B10" i="88"/>
  <c r="B68" i="88"/>
  <c r="G67" i="88"/>
  <c r="G66" i="88"/>
  <c r="B41" i="87"/>
  <c r="G39" i="87"/>
  <c r="B31" i="87"/>
  <c r="B30" i="87"/>
  <c r="G22" i="87"/>
  <c r="B21" i="87"/>
  <c r="B18" i="87"/>
  <c r="B54" i="87" s="1"/>
  <c r="N31" i="89" l="1"/>
  <c r="N15" i="89"/>
  <c r="G76" i="88"/>
  <c r="G78" i="88" s="1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C88" i="88"/>
  <c r="C60" i="87"/>
  <c r="G61" i="88"/>
  <c r="O31" i="89"/>
  <c r="B58" i="88"/>
  <c r="B61" i="88" s="1"/>
  <c r="G30" i="88"/>
  <c r="B20" i="87"/>
  <c r="B58" i="87" s="1"/>
  <c r="O27" i="89"/>
  <c r="O11" i="89"/>
  <c r="B37" i="87"/>
  <c r="B51" i="87" s="1"/>
  <c r="K32" i="89"/>
  <c r="K34" i="89" s="1"/>
  <c r="M32" i="89"/>
  <c r="N11" i="89"/>
  <c r="B16" i="89"/>
  <c r="G27" i="89"/>
  <c r="N27" i="89" s="1"/>
  <c r="N25" i="89"/>
  <c r="N28" i="89"/>
  <c r="B32" i="89"/>
  <c r="B34" i="89" s="1"/>
  <c r="B22" i="88"/>
  <c r="B59" i="87"/>
  <c r="G18" i="87"/>
  <c r="G55" i="87" s="1"/>
  <c r="G54" i="87" s="1"/>
  <c r="B39" i="87"/>
  <c r="M34" i="89" l="1"/>
  <c r="O16" i="89"/>
  <c r="O19" i="89" s="1"/>
  <c r="O32" i="89"/>
  <c r="O34" i="89" s="1"/>
  <c r="B57" i="87"/>
  <c r="B36" i="89"/>
  <c r="N16" i="89"/>
  <c r="G32" i="89"/>
  <c r="G34" i="89" s="1"/>
  <c r="B28" i="88"/>
  <c r="B44" i="87"/>
  <c r="G51" i="87"/>
  <c r="G44" i="87"/>
  <c r="G38" i="87"/>
  <c r="N32" i="89" l="1"/>
  <c r="J38" i="87"/>
  <c r="O36" i="89"/>
  <c r="N34" i="89"/>
  <c r="N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J55" i="87"/>
  <c r="J54" i="87" s="1"/>
  <c r="N36" i="89" l="1"/>
  <c r="C31" i="42" l="1"/>
  <c r="C26" i="50"/>
  <c r="E26" i="50" s="1"/>
  <c r="C32" i="42" l="1"/>
  <c r="E32" i="42" s="1"/>
  <c r="E31" i="42"/>
  <c r="C23" i="42"/>
  <c r="E23" i="42" s="1"/>
  <c r="C21" i="42"/>
  <c r="B23" i="40"/>
  <c r="C20" i="42" l="1"/>
  <c r="E21" i="42"/>
  <c r="H37" i="87"/>
  <c r="H30" i="88"/>
  <c r="E58" i="87"/>
  <c r="C28" i="42" l="1"/>
  <c r="E20" i="42"/>
  <c r="E29" i="88"/>
  <c r="E30" i="88" s="1"/>
  <c r="E57" i="87"/>
  <c r="H88" i="88"/>
  <c r="H31" i="88"/>
  <c r="H51" i="87"/>
  <c r="H52" i="87" s="1"/>
  <c r="H44" i="87"/>
  <c r="H38" i="87"/>
  <c r="B67" i="41"/>
  <c r="B14" i="42" s="1"/>
  <c r="B15" i="42" s="1"/>
  <c r="C33" i="42" l="1"/>
  <c r="E28" i="42"/>
  <c r="H60" i="87"/>
  <c r="H61" i="87" s="1"/>
  <c r="H53" i="87"/>
  <c r="C34" i="42" l="1"/>
  <c r="E33" i="42"/>
  <c r="C28" i="50"/>
  <c r="C32" i="50" l="1"/>
  <c r="E32" i="50" s="1"/>
  <c r="E28" i="50"/>
  <c r="B33" i="41"/>
  <c r="B25" i="42"/>
  <c r="B31" i="42"/>
  <c r="B30" i="42"/>
  <c r="B29" i="42"/>
  <c r="B28" i="50"/>
  <c r="B22" i="42"/>
  <c r="B64" i="41"/>
  <c r="B59" i="41"/>
  <c r="B50" i="41"/>
  <c r="B30" i="41"/>
  <c r="B26" i="41"/>
  <c r="E25" i="82"/>
  <c r="E18" i="87" l="1"/>
  <c r="E55" i="87" s="1"/>
  <c r="E54" i="87" s="1"/>
  <c r="B21" i="42"/>
  <c r="B38" i="41"/>
  <c r="B18" i="41"/>
  <c r="B6" i="42" s="1"/>
  <c r="B29" i="41"/>
  <c r="B32" i="42"/>
  <c r="B11" i="42"/>
  <c r="B9" i="42"/>
  <c r="B70" i="41"/>
  <c r="B25" i="41" l="1"/>
  <c r="B7" i="87" s="1"/>
  <c r="B8" i="88" s="1"/>
  <c r="B67" i="88" s="1"/>
  <c r="B8" i="42"/>
  <c r="E67" i="88" l="1"/>
  <c r="B7" i="42"/>
  <c r="B26" i="50" l="1"/>
  <c r="B32" i="50" s="1"/>
  <c r="B4" i="83"/>
  <c r="B28" i="40" l="1"/>
  <c r="E4" i="83"/>
  <c r="B23" i="83"/>
  <c r="B23" i="42"/>
  <c r="G12" i="87" l="1"/>
  <c r="B27" i="40"/>
  <c r="E23" i="83"/>
  <c r="E37" i="82"/>
  <c r="J12" i="87" l="1"/>
  <c r="E31" i="40"/>
  <c r="G13" i="88"/>
  <c r="G10" i="87"/>
  <c r="B31" i="40"/>
  <c r="B19" i="42" s="1"/>
  <c r="G16" i="87" l="1"/>
  <c r="G11" i="88"/>
  <c r="G17" i="88" s="1"/>
  <c r="G19" i="88" s="1"/>
  <c r="J13" i="88"/>
  <c r="J10" i="87"/>
  <c r="B18" i="42"/>
  <c r="E7" i="82"/>
  <c r="E22" i="82"/>
  <c r="E19" i="82"/>
  <c r="E6" i="82" l="1"/>
  <c r="G31" i="88"/>
  <c r="G88" i="88"/>
  <c r="G24" i="87"/>
  <c r="G50" i="87"/>
  <c r="G52" i="87" s="1"/>
  <c r="J11" i="88"/>
  <c r="J17" i="88" s="1"/>
  <c r="J19" i="88" s="1"/>
  <c r="J16" i="87"/>
  <c r="B7" i="41" l="1"/>
  <c r="B6" i="41" s="1"/>
  <c r="B5" i="41" s="1"/>
  <c r="E5" i="82"/>
  <c r="G60" i="87"/>
  <c r="J50" i="87"/>
  <c r="J52" i="87" s="1"/>
  <c r="J24" i="87"/>
  <c r="J31" i="88"/>
  <c r="J88" i="88"/>
  <c r="B5" i="42" l="1"/>
  <c r="B6" i="87"/>
  <c r="H47" i="82"/>
  <c r="E47" i="82"/>
  <c r="B55" i="41"/>
  <c r="B20" i="42"/>
  <c r="B16" i="87" l="1"/>
  <c r="B7" i="88"/>
  <c r="B28" i="42"/>
  <c r="B10" i="42"/>
  <c r="B63" i="41"/>
  <c r="B71" i="41" s="1"/>
  <c r="E6" i="87" l="1"/>
  <c r="E7" i="88" s="1"/>
  <c r="B66" i="88"/>
  <c r="B76" i="88" s="1"/>
  <c r="B78" i="88" s="1"/>
  <c r="B17" i="88"/>
  <c r="B19" i="88" s="1"/>
  <c r="B31" i="88" s="1"/>
  <c r="E66" i="88"/>
  <c r="E76" i="88" s="1"/>
  <c r="B50" i="87"/>
  <c r="B52" i="87" s="1"/>
  <c r="B24" i="87"/>
  <c r="G17" i="87"/>
  <c r="B33" i="42"/>
  <c r="B12" i="42"/>
  <c r="B88" i="88" l="1"/>
  <c r="B60" i="87"/>
  <c r="G61" i="87" s="1"/>
  <c r="G53" i="87"/>
  <c r="E34" i="42"/>
  <c r="E16" i="87"/>
  <c r="E50" i="87" s="1"/>
  <c r="E17" i="88"/>
  <c r="E19" i="88" s="1"/>
  <c r="B16" i="42"/>
  <c r="J17" i="87" l="1"/>
  <c r="E24" i="87"/>
  <c r="E52" i="87"/>
  <c r="B34" i="42"/>
  <c r="J53" i="87" l="1"/>
  <c r="E60" i="87"/>
  <c r="J61" i="87" s="1"/>
  <c r="E78" i="88"/>
  <c r="E31" i="88" l="1"/>
  <c r="E88" i="88" l="1"/>
</calcChain>
</file>

<file path=xl/sharedStrings.xml><?xml version="1.0" encoding="utf-8"?>
<sst xmlns="http://schemas.openxmlformats.org/spreadsheetml/2006/main" count="802" uniqueCount="491">
  <si>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</si>
  <si>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</si>
  <si>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</si>
  <si>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</si>
  <si>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</si>
  <si>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</si>
  <si>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</si>
  <si>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</si>
  <si>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</si>
  <si>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</si>
  <si>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</si>
  <si>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</si>
  <si>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</si>
  <si>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</si>
  <si>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</si>
  <si>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</si>
  <si>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</si>
  <si>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</si>
  <si>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</si>
  <si>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</si>
  <si>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</si>
  <si>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</si>
  <si>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</si>
  <si>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</si>
  <si>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</si>
  <si>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</si>
  <si>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</si>
  <si>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</si>
  <si>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</si>
  <si>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</si>
  <si>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</si>
  <si>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</si>
  <si>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</si>
  <si>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</si>
  <si>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</si>
  <si>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</si>
  <si>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</si>
  <si>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</si>
  <si>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</si>
  <si>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</si>
  <si>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</si>
  <si>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</si>
  <si>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</si>
  <si>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</si>
  <si>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</si>
  <si>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</si>
  <si>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</si>
  <si>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</si>
  <si>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</si>
  <si>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</si>
  <si>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</si>
  <si>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</si>
  <si>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</si>
  <si>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</si>
  <si>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</si>
  <si>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</si>
  <si>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</si>
  <si>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</si>
  <si>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</si>
  <si>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</si>
  <si>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</si>
  <si>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</si>
  <si>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</si>
  <si>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</si>
  <si>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</si>
  <si>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</si>
  <si>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</si>
  <si>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</si>
  <si>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</si>
  <si>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</si>
  <si>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</si>
  <si>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</si>
  <si>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</si>
  <si>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</si>
  <si>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</si>
  <si>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</si>
  <si>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</si>
  <si>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</si>
  <si>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</si>
  <si>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</si>
  <si>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</si>
  <si>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</si>
  <si>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</si>
  <si>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</si>
  <si>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</si>
  <si>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</si>
  <si>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</si>
  <si>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</si>
  <si>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</si>
  <si>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</si>
  <si>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</si>
  <si>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</si>
  <si>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</si>
  <si>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</si>
  <si>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</si>
  <si>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</si>
  <si>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</si>
  <si>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</si>
  <si>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</si>
  <si>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</si>
  <si>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</si>
  <si>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</si>
  <si>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</si>
  <si>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</si>
  <si>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</si>
  <si>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</si>
  <si>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</si>
  <si>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</si>
  <si>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</si>
  <si>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</si>
  <si>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</si>
  <si>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</si>
  <si>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</si>
  <si>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</si>
  <si>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</si>
  <si>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</si>
  <si>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</si>
  <si>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</si>
  <si>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</si>
  <si>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</si>
  <si>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</si>
  <si>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</si>
  <si>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</si>
  <si>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</si>
  <si>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</si>
  <si>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</si>
  <si>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</si>
  <si>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</si>
  <si>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</si>
  <si>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</si>
  <si>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</si>
  <si>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</si>
  <si>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</si>
  <si>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</si>
  <si>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</si>
  <si>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</si>
  <si>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</si>
  <si>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</si>
  <si>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</si>
  <si>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</si>
  <si>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</si>
  <si>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</si>
  <si>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</si>
  <si>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</si>
  <si>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</si>
  <si>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</si>
  <si>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</si>
  <si>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</si>
  <si>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</si>
  <si>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</si>
  <si>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</si>
  <si>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</si>
  <si>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</si>
  <si>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</si>
  <si>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</si>
  <si>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</si>
  <si>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</si>
  <si>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</si>
  <si>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</si>
  <si>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</si>
  <si>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</si>
  <si>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</si>
  <si>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</si>
  <si>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</si>
  <si>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</si>
  <si>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</si>
  <si>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</si>
  <si>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</si>
  <si>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</si>
  <si>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</si>
  <si>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</si>
  <si>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</si>
  <si>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</si>
  <si>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</si>
  <si>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</si>
  <si>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</si>
  <si>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</si>
  <si>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</si>
  <si>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</si>
  <si>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</si>
  <si>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</si>
  <si>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</si>
  <si>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</si>
  <si>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</si>
  <si>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</si>
  <si>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</si>
  <si>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</si>
  <si>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</si>
  <si>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</si>
  <si>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</si>
  <si>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</si>
  <si>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</si>
  <si>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</si>
  <si>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</si>
  <si>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</si>
  <si>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</si>
  <si>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</si>
  <si>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</si>
  <si>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</si>
  <si>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</si>
  <si>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</si>
  <si>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</si>
  <si>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</si>
  <si>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</si>
  <si>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</si>
  <si>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</si>
  <si>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</si>
  <si>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</si>
  <si>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</si>
  <si>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</si>
  <si>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</si>
  <si>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</si>
  <si>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</si>
  <si>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</si>
  <si>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</si>
  <si>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</si>
  <si>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</si>
  <si>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</si>
  <si>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</si>
  <si>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</si>
  <si>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</si>
  <si>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</si>
  <si>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</si>
  <si>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</si>
  <si>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</si>
  <si>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</si>
  <si>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</si>
  <si>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</si>
  <si>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</si>
  <si>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</si>
  <si>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</si>
  <si>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</si>
  <si>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</si>
  <si>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</si>
  <si>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</si>
  <si>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</si>
  <si>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</si>
  <si>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</si>
  <si>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</si>
  <si>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</si>
  <si>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</si>
  <si>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</si>
  <si>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</si>
  <si>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</si>
  <si>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</si>
  <si>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</si>
  <si>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</si>
  <si>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</si>
  <si>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</si>
  <si>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</si>
  <si>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</si>
  <si>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</si>
  <si>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</si>
  <si>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</si>
  <si>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</si>
  <si>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</si>
  <si>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</si>
  <si>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</si>
  <si>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</si>
  <si>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</si>
  <si>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</si>
  <si>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</si>
  <si>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</si>
  <si>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</si>
  <si>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</si>
  <si>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</si>
  <si>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</si>
  <si>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</si>
  <si>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</si>
  <si>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</si>
  <si>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</si>
  <si>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</si>
  <si>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</si>
  <si>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</si>
  <si>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</si>
  <si>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</si>
  <si>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</si>
  <si>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</si>
  <si>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</si>
  <si>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</si>
  <si>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</si>
  <si>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</si>
  <si>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</si>
  <si>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</si>
  <si>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</si>
  <si>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</si>
  <si>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</si>
  <si>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</si>
  <si>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</si>
  <si>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</si>
  <si>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</si>
  <si>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</si>
  <si>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</si>
  <si>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</si>
  <si>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</si>
  <si>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</si>
  <si>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</si>
  <si>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</si>
  <si>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</si>
  <si>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</si>
  <si>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2018. évi javaslat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</si>
  <si>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</si>
  <si>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</si>
  <si>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</si>
  <si>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</si>
  <si>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</si>
  <si>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</si>
  <si>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</si>
  <si>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</si>
  <si>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</si>
  <si>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</si>
  <si>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</si>
  <si>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>Informatikai eszközök beszerzése</t>
  </si>
  <si>
    <t>Egyéb tárgyi eszköz beszerzése</t>
  </si>
  <si>
    <t>Rendezési terv felülvizsgálat</t>
  </si>
  <si>
    <t>Ingatlanok létesítése</t>
  </si>
  <si>
    <t>Új telkek közművesítése (András utca)</t>
  </si>
  <si>
    <t>Számítógép, nyomtató beszerzés - könyvtár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</si>
  <si>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</si>
  <si>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</si>
  <si>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</si>
  <si>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</si>
  <si>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</si>
  <si>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</si>
  <si>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</si>
  <si>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</si>
  <si>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</si>
  <si>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</si>
  <si>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</si>
  <si>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</si>
  <si>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</si>
  <si>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</si>
  <si>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</si>
  <si>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</si>
  <si>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</si>
  <si>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</si>
  <si>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 xml:space="preserve">I. Módosítás </t>
  </si>
  <si>
    <t>Eltérés</t>
  </si>
  <si>
    <t>I. Módosítás</t>
  </si>
  <si>
    <t>Elérés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</si>
  <si>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</si>
  <si>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</si>
  <si>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</si>
  <si>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II. Módosítás</t>
  </si>
  <si>
    <t>Szakmai tevékenységet segítő szolgáltatások</t>
  </si>
  <si>
    <t>Kukolla felújítása - Humánszolgáltatások EFOP-1.5.2-16-2017-00016</t>
  </si>
  <si>
    <t>Dologi kiadások - Humánszolgáltatások EFOP-1.5.2-16-2017-00016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</si>
  <si>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</si>
  <si>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megnevezés</t>
  </si>
  <si>
    <t>2018.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</si>
  <si>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</si>
  <si>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</si>
  <si>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</si>
  <si>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</si>
  <si>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</si>
  <si>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</si>
  <si>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</si>
  <si>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</si>
  <si>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</si>
  <si>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</si>
  <si>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</si>
  <si>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</si>
  <si>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Az önkormányzat által nyújtott közvetett támogatások jogcímenként 2018. év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</si>
  <si>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</si>
  <si>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</si>
  <si>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</si>
  <si>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</si>
  <si>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</si>
  <si>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</si>
  <si>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</si>
  <si>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</si>
  <si>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</si>
  <si>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</si>
  <si>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</si>
  <si>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</si>
  <si>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</si>
  <si>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</si>
  <si>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</si>
  <si>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</si>
  <si>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</si>
  <si>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</si>
  <si>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</si>
  <si>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</si>
  <si>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</si>
  <si>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</si>
  <si>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</si>
  <si>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</si>
  <si>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</si>
  <si>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</si>
  <si>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</si>
  <si>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</si>
  <si>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</si>
  <si>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</si>
  <si>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</si>
  <si>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</si>
  <si>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</si>
  <si>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2018. előtti</t>
  </si>
  <si>
    <t>2017. évi költségvetés terhére fizetendő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</si>
  <si>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</si>
  <si>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</si>
  <si>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</si>
  <si>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</si>
  <si>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</si>
  <si>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</si>
  <si>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</si>
  <si>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</si>
  <si>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</si>
  <si>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</si>
  <si>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</si>
  <si>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</si>
  <si>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</si>
  <si>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</si>
  <si>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</si>
  <si>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</si>
  <si>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</si>
  <si>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</si>
  <si>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</si>
  <si>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</si>
  <si>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</si>
  <si>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</si>
  <si>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</si>
  <si>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Pajta felújítás</t>
  </si>
  <si>
    <t>Összesen: (1+4+9)</t>
  </si>
  <si>
    <t>Az önkormányzat 2018-2021. évek tervezett előirányzatainak keretszámai</t>
  </si>
  <si>
    <t>2019. évi várható előirányzatok</t>
  </si>
  <si>
    <t>2020. évi várható előirányzatok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</si>
  <si>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</si>
  <si>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</si>
  <si>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</si>
  <si>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</si>
  <si>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</si>
  <si>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</si>
  <si>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</si>
  <si>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</si>
  <si>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</si>
  <si>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</si>
  <si>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</si>
  <si>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</si>
  <si>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</si>
  <si>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</si>
  <si>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</si>
  <si>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</si>
  <si>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</si>
  <si>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</si>
  <si>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</si>
  <si>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</si>
  <si>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2021.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</si>
  <si>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</si>
  <si>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</si>
  <si>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</si>
  <si>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</si>
  <si>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</si>
  <si>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</si>
  <si>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</si>
  <si>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</si>
  <si>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</si>
  <si>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</si>
  <si>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</si>
  <si>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</si>
  <si>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</si>
  <si>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</si>
  <si>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</si>
  <si>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</si>
  <si>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</si>
  <si>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</si>
  <si>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</si>
  <si>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</si>
  <si>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</si>
  <si>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</si>
  <si>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</si>
  <si>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</si>
  <si>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</si>
  <si>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</si>
  <si>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</si>
  <si>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EURÓPAI UNIÓS TÁMOGATÁSSAL MEGVALÓSULÓ MEGVALÓSULÓ PROGRAMOK BEVÉTELEI ÉS KIADÁSAI 2018. ÉV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</si>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</sst>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i/>
      <u/>
      <sz val="12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21" fillId="0" borderId="0"/>
    <xf numFmtId="0" fontId="34" fillId="0" borderId="0"/>
    <xf numFmtId="0" fontId="33" fillId="0" borderId="0"/>
    <xf numFmtId="0" fontId="23" fillId="0" borderId="0"/>
    <xf numFmtId="0" fontId="21" fillId="0" borderId="0"/>
  </cellStyleXfs>
  <cellXfs count="484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4" fillId="0" borderId="20" xfId="48" applyFont="1" applyBorder="1" applyAlignment="1">
      <alignment horizontal="center" vertical="center" wrapText="1"/>
    </xf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0" xfId="44" applyNumberFormat="1" applyFont="1"/>
    <xf numFmtId="3" fontId="25" fillId="0" borderId="15" xfId="44" applyNumberFormat="1" applyFont="1" applyBorder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4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4" fillId="0" borderId="22" xfId="44" applyNumberFormat="1" applyFont="1" applyBorder="1"/>
    <xf numFmtId="3" fontId="25" fillId="0" borderId="22" xfId="44" applyNumberFormat="1" applyFont="1" applyBorder="1"/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4" fillId="0" borderId="19" xfId="44" applyNumberFormat="1" applyFont="1" applyBorder="1" applyAlignment="1">
      <alignment wrapText="1"/>
    </xf>
    <xf numFmtId="3" fontId="24" fillId="0" borderId="20" xfId="44" applyNumberFormat="1" applyFont="1" applyBorder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5" fillId="29" borderId="14" xfId="47" applyNumberFormat="1" applyFont="1" applyFill="1" applyBorder="1" applyAlignment="1">
      <alignment wrapText="1"/>
    </xf>
    <xf numFmtId="3" fontId="24" fillId="0" borderId="14" xfId="44" applyNumberFormat="1" applyFont="1" applyBorder="1" applyAlignment="1">
      <alignment wrapText="1"/>
    </xf>
    <xf numFmtId="3" fontId="24" fillId="0" borderId="12" xfId="44" applyNumberFormat="1" applyFont="1" applyBorder="1" applyAlignment="1">
      <alignment wrapText="1"/>
    </xf>
    <xf numFmtId="3" fontId="24" fillId="0" borderId="16" xfId="44" applyNumberFormat="1" applyFont="1" applyBorder="1" applyAlignment="1">
      <alignment wrapText="1"/>
    </xf>
    <xf numFmtId="3" fontId="24" fillId="0" borderId="17" xfId="44" applyNumberFormat="1" applyFont="1" applyBorder="1"/>
    <xf numFmtId="3" fontId="24" fillId="0" borderId="17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4" fillId="0" borderId="15" xfId="44" applyNumberFormat="1" applyFont="1" applyBorder="1" applyAlignment="1">
      <alignment wrapText="1"/>
    </xf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3" fontId="25" fillId="0" borderId="22" xfId="44" applyNumberFormat="1" applyFont="1" applyBorder="1" applyAlignment="1">
      <alignment wrapText="1"/>
    </xf>
    <xf numFmtId="3" fontId="24" fillId="0" borderId="22" xfId="44" applyNumberFormat="1" applyFont="1" applyBorder="1" applyAlignment="1">
      <alignment wrapText="1"/>
    </xf>
    <xf numFmtId="0" fontId="24" fillId="0" borderId="25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4" fillId="29" borderId="26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0" fontId="24" fillId="0" borderId="21" xfId="48" applyFont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7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7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6" fillId="0" borderId="12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6" fillId="29" borderId="22" xfId="48" applyNumberFormat="1" applyFont="1" applyFill="1" applyBorder="1" applyAlignment="1">
      <alignment horizontal="right"/>
    </xf>
    <xf numFmtId="0" fontId="24" fillId="0" borderId="20" xfId="48" applyFont="1" applyBorder="1" applyAlignment="1">
      <alignment horizontal="center" vertical="center"/>
    </xf>
    <xf numFmtId="3" fontId="24" fillId="0" borderId="22" xfId="84" applyNumberFormat="1" applyFont="1" applyBorder="1"/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8" xfId="83" applyNumberFormat="1" applyFont="1" applyBorder="1" applyAlignment="1">
      <alignment horizontal="left" wrapText="1"/>
    </xf>
    <xf numFmtId="3" fontId="26" fillId="0" borderId="29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5" fillId="0" borderId="0" xfId="87" applyFont="1" applyAlignment="1">
      <alignment wrapText="1"/>
    </xf>
    <xf numFmtId="0" fontId="21" fillId="0" borderId="0" xfId="87" applyFont="1"/>
    <xf numFmtId="0" fontId="24" fillId="0" borderId="0" xfId="87" applyFont="1" applyBorder="1" applyAlignment="1">
      <alignment horizontal="center" wrapText="1"/>
    </xf>
    <xf numFmtId="0" fontId="29" fillId="0" borderId="0" xfId="87" applyFont="1" applyAlignment="1">
      <alignment horizontal="justify" wrapText="1"/>
    </xf>
    <xf numFmtId="0" fontId="21" fillId="0" borderId="0" xfId="87" applyFont="1" applyAlignment="1">
      <alignment wrapText="1"/>
    </xf>
    <xf numFmtId="0" fontId="30" fillId="0" borderId="30" xfId="87" applyFont="1" applyBorder="1" applyAlignment="1">
      <alignment horizontal="left" wrapText="1"/>
    </xf>
    <xf numFmtId="0" fontId="30" fillId="0" borderId="30" xfId="87" applyFont="1" applyBorder="1" applyAlignment="1">
      <alignment horizontal="left"/>
    </xf>
    <xf numFmtId="0" fontId="31" fillId="0" borderId="31" xfId="87" applyFont="1" applyBorder="1" applyAlignment="1">
      <alignment horizontal="right"/>
    </xf>
    <xf numFmtId="0" fontId="19" fillId="0" borderId="31" xfId="87" applyFont="1" applyBorder="1" applyAlignment="1">
      <alignment wrapText="1"/>
    </xf>
    <xf numFmtId="0" fontId="19" fillId="0" borderId="31" xfId="87" applyFont="1" applyBorder="1" applyAlignment="1"/>
    <xf numFmtId="3" fontId="19" fillId="0" borderId="12" xfId="87" applyNumberFormat="1" applyFont="1" applyBorder="1"/>
    <xf numFmtId="3" fontId="19" fillId="0" borderId="31" xfId="87" applyNumberFormat="1" applyFont="1" applyBorder="1"/>
    <xf numFmtId="0" fontId="31" fillId="0" borderId="31" xfId="87" applyFont="1" applyBorder="1" applyAlignment="1">
      <alignment wrapText="1"/>
    </xf>
    <xf numFmtId="0" fontId="31" fillId="0" borderId="31" xfId="87" applyFont="1" applyBorder="1" applyAlignment="1"/>
    <xf numFmtId="3" fontId="31" fillId="0" borderId="31" xfId="87" applyNumberFormat="1" applyFont="1" applyBorder="1"/>
    <xf numFmtId="0" fontId="32" fillId="0" borderId="0" xfId="87" applyFont="1"/>
    <xf numFmtId="0" fontId="19" fillId="0" borderId="0" xfId="87" applyFont="1" applyBorder="1" applyAlignment="1">
      <alignment wrapText="1"/>
    </xf>
    <xf numFmtId="0" fontId="19" fillId="0" borderId="0" xfId="87" applyFont="1" applyBorder="1" applyAlignment="1"/>
    <xf numFmtId="0" fontId="19" fillId="0" borderId="0" xfId="87" applyFont="1" applyBorder="1"/>
    <xf numFmtId="0" fontId="19" fillId="0" borderId="0" xfId="87" applyFont="1" applyAlignment="1">
      <alignment wrapText="1"/>
    </xf>
    <xf numFmtId="0" fontId="19" fillId="0" borderId="0" xfId="87" applyFont="1"/>
    <xf numFmtId="0" fontId="31" fillId="0" borderId="31" xfId="87" applyFont="1" applyBorder="1" applyAlignment="1">
      <alignment horizontal="center" wrapText="1"/>
    </xf>
    <xf numFmtId="0" fontId="19" fillId="0" borderId="32" xfId="87" applyFont="1" applyBorder="1" applyAlignment="1">
      <alignment wrapText="1"/>
    </xf>
    <xf numFmtId="0" fontId="19" fillId="0" borderId="31" xfId="87" applyFont="1" applyBorder="1" applyAlignment="1">
      <alignment horizontal="center"/>
    </xf>
    <xf numFmtId="0" fontId="30" fillId="0" borderId="31" xfId="87" applyFont="1" applyBorder="1" applyAlignment="1">
      <alignment wrapText="1"/>
    </xf>
    <xf numFmtId="0" fontId="30" fillId="0" borderId="31" xfId="87" applyFont="1" applyBorder="1" applyAlignment="1">
      <alignment horizontal="center"/>
    </xf>
    <xf numFmtId="3" fontId="30" fillId="0" borderId="31" xfId="87" applyNumberFormat="1" applyFont="1" applyBorder="1"/>
    <xf numFmtId="3" fontId="21" fillId="0" borderId="0" xfId="87" applyNumberFormat="1" applyFont="1"/>
    <xf numFmtId="0" fontId="25" fillId="0" borderId="0" xfId="88" applyFont="1" applyAlignment="1">
      <alignment horizontal="center" vertical="center"/>
    </xf>
    <xf numFmtId="0" fontId="25" fillId="0" borderId="0" xfId="88" applyFont="1"/>
    <xf numFmtId="0" fontId="25" fillId="0" borderId="27" xfId="89" applyFont="1" applyBorder="1"/>
    <xf numFmtId="0" fontId="24" fillId="0" borderId="27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33" xfId="89" applyFont="1" applyBorder="1" applyAlignment="1">
      <alignment wrapText="1"/>
    </xf>
    <xf numFmtId="0" fontId="24" fillId="0" borderId="33" xfId="89" applyFont="1" applyBorder="1"/>
    <xf numFmtId="3" fontId="24" fillId="0" borderId="33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4" fillId="0" borderId="34" xfId="89" applyFont="1" applyBorder="1" applyAlignment="1">
      <alignment horizontal="center"/>
    </xf>
    <xf numFmtId="0" fontId="24" fillId="0" borderId="35" xfId="89" applyFont="1" applyBorder="1" applyAlignment="1">
      <alignment horizontal="center"/>
    </xf>
    <xf numFmtId="0" fontId="24" fillId="0" borderId="36" xfId="89" applyFont="1" applyBorder="1" applyAlignment="1">
      <alignment horizontal="center"/>
    </xf>
    <xf numFmtId="0" fontId="25" fillId="0" borderId="35" xfId="89" applyFont="1" applyBorder="1"/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33" xfId="89" applyFont="1" applyBorder="1" applyAlignment="1">
      <alignment horizontal="center"/>
    </xf>
    <xf numFmtId="166" fontId="24" fillId="0" borderId="33" xfId="89" applyNumberFormat="1" applyFont="1" applyBorder="1" applyAlignment="1">
      <alignment horizontal="right"/>
    </xf>
    <xf numFmtId="0" fontId="24" fillId="0" borderId="37" xfId="89" applyFont="1" applyBorder="1" applyAlignment="1">
      <alignment horizontal="center"/>
    </xf>
    <xf numFmtId="0" fontId="24" fillId="0" borderId="34" xfId="89" applyFont="1" applyBorder="1" applyAlignment="1">
      <alignment horizontal="center" wrapText="1"/>
    </xf>
    <xf numFmtId="0" fontId="24" fillId="0" borderId="34" xfId="89" applyFont="1" applyBorder="1" applyAlignment="1">
      <alignment wrapText="1"/>
    </xf>
    <xf numFmtId="0" fontId="25" fillId="0" borderId="34" xfId="89" applyFont="1" applyBorder="1"/>
    <xf numFmtId="166" fontId="25" fillId="0" borderId="34" xfId="89" applyNumberFormat="1" applyFont="1" applyBorder="1" applyAlignment="1">
      <alignment horizontal="right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3" fontId="24" fillId="0" borderId="12" xfId="89" applyNumberFormat="1" applyFont="1" applyBorder="1" applyAlignment="1">
      <alignment horizontal="right"/>
    </xf>
    <xf numFmtId="0" fontId="25" fillId="0" borderId="0" xfId="90" applyFont="1"/>
    <xf numFmtId="0" fontId="24" fillId="0" borderId="0" xfId="90" applyFont="1" applyBorder="1" applyAlignment="1">
      <alignment horizontal="center"/>
    </xf>
    <xf numFmtId="0" fontId="24" fillId="0" borderId="30" xfId="91" applyFont="1" applyBorder="1" applyAlignment="1">
      <alignment horizontal="center"/>
    </xf>
    <xf numFmtId="0" fontId="24" fillId="0" borderId="38" xfId="91" applyFont="1" applyBorder="1" applyAlignment="1">
      <alignment horizontal="center"/>
    </xf>
    <xf numFmtId="0" fontId="24" fillId="0" borderId="31" xfId="91" applyFont="1" applyBorder="1" applyAlignment="1">
      <alignment horizontal="center" wrapText="1"/>
    </xf>
    <xf numFmtId="0" fontId="24" fillId="0" borderId="39" xfId="91" applyFont="1" applyBorder="1" applyAlignment="1">
      <alignment horizontal="center" wrapText="1"/>
    </xf>
    <xf numFmtId="0" fontId="25" fillId="0" borderId="40" xfId="91" applyFont="1" applyBorder="1" applyAlignment="1">
      <alignment horizontal="center"/>
    </xf>
    <xf numFmtId="0" fontId="25" fillId="0" borderId="41" xfId="91" applyFont="1" applyBorder="1" applyAlignment="1">
      <alignment horizontal="center"/>
    </xf>
    <xf numFmtId="0" fontId="24" fillId="0" borderId="41" xfId="91" applyFont="1" applyBorder="1" applyAlignment="1">
      <alignment horizontal="center"/>
    </xf>
    <xf numFmtId="0" fontId="25" fillId="0" borderId="32" xfId="91" applyFont="1" applyBorder="1" applyAlignment="1">
      <alignment horizontal="center"/>
    </xf>
    <xf numFmtId="0" fontId="25" fillId="0" borderId="42" xfId="91" applyFont="1" applyBorder="1" applyAlignment="1">
      <alignment horizontal="center"/>
    </xf>
    <xf numFmtId="0" fontId="24" fillId="0" borderId="42" xfId="91" applyFont="1" applyBorder="1" applyAlignment="1">
      <alignment horizontal="center"/>
    </xf>
    <xf numFmtId="0" fontId="25" fillId="0" borderId="42" xfId="91" applyFont="1" applyBorder="1" applyAlignment="1">
      <alignment horizontal="center" wrapText="1"/>
    </xf>
    <xf numFmtId="0" fontId="24" fillId="0" borderId="32" xfId="91" applyFont="1" applyBorder="1" applyAlignment="1">
      <alignment wrapText="1"/>
    </xf>
    <xf numFmtId="0" fontId="24" fillId="0" borderId="31" xfId="91" applyFont="1" applyBorder="1" applyAlignment="1">
      <alignment horizontal="center"/>
    </xf>
    <xf numFmtId="0" fontId="24" fillId="0" borderId="43" xfId="91" applyFont="1" applyBorder="1" applyAlignment="1">
      <alignment horizontal="center"/>
    </xf>
    <xf numFmtId="0" fontId="24" fillId="0" borderId="44" xfId="91" applyFont="1" applyBorder="1" applyAlignment="1">
      <alignment horizontal="center"/>
    </xf>
    <xf numFmtId="0" fontId="24" fillId="0" borderId="31" xfId="90" applyFont="1" applyBorder="1" applyAlignment="1">
      <alignment horizontal="center"/>
    </xf>
    <xf numFmtId="0" fontId="24" fillId="0" borderId="38" xfId="91" applyFont="1" applyBorder="1"/>
    <xf numFmtId="0" fontId="25" fillId="31" borderId="38" xfId="91" applyFont="1" applyFill="1" applyBorder="1"/>
    <xf numFmtId="0" fontId="25" fillId="0" borderId="45" xfId="91" applyFont="1" applyBorder="1"/>
    <xf numFmtId="0" fontId="25" fillId="0" borderId="46" xfId="91" applyFont="1" applyBorder="1"/>
    <xf numFmtId="0" fontId="25" fillId="0" borderId="31" xfId="90" applyFont="1" applyBorder="1"/>
    <xf numFmtId="0" fontId="24" fillId="0" borderId="41" xfId="91" applyFont="1" applyBorder="1"/>
    <xf numFmtId="0" fontId="25" fillId="31" borderId="41" xfId="91" applyFont="1" applyFill="1" applyBorder="1"/>
    <xf numFmtId="0" fontId="25" fillId="0" borderId="41" xfId="91" applyFont="1" applyBorder="1"/>
    <xf numFmtId="0" fontId="25" fillId="0" borderId="0" xfId="91" applyFont="1" applyBorder="1"/>
    <xf numFmtId="0" fontId="25" fillId="0" borderId="31" xfId="91" applyFont="1" applyBorder="1" applyAlignment="1">
      <alignment horizontal="center"/>
    </xf>
    <xf numFmtId="0" fontId="25" fillId="0" borderId="31" xfId="91" applyFont="1" applyBorder="1"/>
    <xf numFmtId="0" fontId="25" fillId="0" borderId="39" xfId="91" applyFont="1" applyBorder="1"/>
    <xf numFmtId="0" fontId="24" fillId="0" borderId="45" xfId="91" applyFont="1" applyBorder="1"/>
    <xf numFmtId="0" fontId="25" fillId="0" borderId="38" xfId="91" applyFont="1" applyBorder="1"/>
    <xf numFmtId="0" fontId="25" fillId="0" borderId="13" xfId="91" applyFont="1" applyBorder="1"/>
    <xf numFmtId="0" fontId="24" fillId="0" borderId="47" xfId="91" applyFont="1" applyBorder="1"/>
    <xf numFmtId="166" fontId="24" fillId="0" borderId="31" xfId="91" applyNumberFormat="1" applyFont="1" applyBorder="1"/>
    <xf numFmtId="0" fontId="25" fillId="0" borderId="31" xfId="90" applyFont="1" applyBorder="1" applyAlignment="1">
      <alignment wrapText="1"/>
    </xf>
    <xf numFmtId="0" fontId="25" fillId="0" borderId="31" xfId="90" applyFont="1" applyBorder="1" applyAlignment="1">
      <alignment horizontal="center"/>
    </xf>
    <xf numFmtId="3" fontId="25" fillId="0" borderId="31" xfId="91" applyNumberFormat="1" applyFont="1" applyBorder="1"/>
    <xf numFmtId="3" fontId="24" fillId="0" borderId="39" xfId="91" applyNumberFormat="1" applyFont="1" applyBorder="1"/>
    <xf numFmtId="3" fontId="25" fillId="0" borderId="31" xfId="90" applyNumberFormat="1" applyFont="1" applyBorder="1"/>
    <xf numFmtId="166" fontId="25" fillId="0" borderId="31" xfId="91" applyNumberFormat="1" applyFont="1" applyBorder="1"/>
    <xf numFmtId="3" fontId="25" fillId="0" borderId="39" xfId="91" applyNumberFormat="1" applyFont="1" applyBorder="1"/>
    <xf numFmtId="0" fontId="24" fillId="0" borderId="31" xfId="90" applyFont="1" applyBorder="1" applyAlignment="1">
      <alignment wrapText="1"/>
    </xf>
    <xf numFmtId="3" fontId="24" fillId="0" borderId="31" xfId="91" applyNumberFormat="1" applyFont="1" applyBorder="1"/>
    <xf numFmtId="0" fontId="24" fillId="0" borderId="0" xfId="90" applyFont="1"/>
    <xf numFmtId="0" fontId="25" fillId="0" borderId="30" xfId="90" applyFont="1" applyBorder="1" applyAlignment="1">
      <alignment horizontal="center"/>
    </xf>
    <xf numFmtId="0" fontId="24" fillId="0" borderId="31" xfId="91" applyFont="1" applyBorder="1"/>
    <xf numFmtId="0" fontId="25" fillId="31" borderId="31" xfId="91" applyFont="1" applyFill="1" applyBorder="1"/>
    <xf numFmtId="0" fontId="25" fillId="0" borderId="12" xfId="92" applyFont="1" applyBorder="1" applyAlignment="1">
      <alignment horizontal="left" wrapText="1"/>
    </xf>
    <xf numFmtId="0" fontId="25" fillId="0" borderId="12" xfId="92" applyFont="1" applyBorder="1" applyAlignment="1">
      <alignment horizontal="center"/>
    </xf>
    <xf numFmtId="3" fontId="25" fillId="0" borderId="31" xfId="91" applyNumberFormat="1" applyFont="1" applyBorder="1" applyAlignment="1">
      <alignment horizontal="right" wrapText="1"/>
    </xf>
    <xf numFmtId="3" fontId="25" fillId="0" borderId="31" xfId="91" applyNumberFormat="1" applyFont="1" applyBorder="1" applyAlignment="1">
      <alignment horizontal="right"/>
    </xf>
    <xf numFmtId="0" fontId="25" fillId="0" borderId="31" xfId="91" applyFont="1" applyBorder="1" applyAlignment="1">
      <alignment wrapText="1"/>
    </xf>
    <xf numFmtId="0" fontId="25" fillId="29" borderId="31" xfId="91" applyFont="1" applyFill="1" applyBorder="1" applyAlignment="1">
      <alignment horizontal="center"/>
    </xf>
    <xf numFmtId="0" fontId="35" fillId="0" borderId="0" xfId="48" applyFont="1"/>
    <xf numFmtId="0" fontId="14" fillId="0" borderId="0" xfId="48"/>
    <xf numFmtId="0" fontId="24" fillId="0" borderId="0" xfId="48" applyFont="1" applyAlignment="1">
      <alignment horizontal="center" wrapText="1"/>
    </xf>
    <xf numFmtId="0" fontId="24" fillId="0" borderId="31" xfId="48" applyFont="1" applyBorder="1" applyAlignment="1">
      <alignment horizontal="center" vertical="center" wrapText="1"/>
    </xf>
    <xf numFmtId="0" fontId="24" fillId="0" borderId="39" xfId="48" applyFont="1" applyBorder="1" applyAlignment="1">
      <alignment horizontal="center" vertical="center" wrapText="1"/>
    </xf>
    <xf numFmtId="0" fontId="14" fillId="0" borderId="0" xfId="48" applyAlignment="1">
      <alignment horizontal="center" vertical="center"/>
    </xf>
    <xf numFmtId="0" fontId="25" fillId="0" borderId="31" xfId="48" applyFont="1" applyBorder="1" applyAlignment="1">
      <alignment horizontal="left" wrapText="1"/>
    </xf>
    <xf numFmtId="3" fontId="25" fillId="0" borderId="31" xfId="48" applyNumberFormat="1" applyFont="1" applyBorder="1"/>
    <xf numFmtId="0" fontId="14" fillId="0" borderId="0" xfId="48" applyFont="1"/>
    <xf numFmtId="3" fontId="25" fillId="0" borderId="39" xfId="48" applyNumberFormat="1" applyFont="1" applyBorder="1"/>
    <xf numFmtId="0" fontId="29" fillId="29" borderId="24" xfId="47" applyFont="1" applyFill="1" applyBorder="1" applyAlignment="1">
      <alignment wrapText="1"/>
    </xf>
    <xf numFmtId="0" fontId="29" fillId="29" borderId="48" xfId="47" applyFont="1" applyFill="1" applyBorder="1" applyAlignment="1">
      <alignment wrapText="1"/>
    </xf>
    <xf numFmtId="0" fontId="24" fillId="0" borderId="31" xfId="48" applyFont="1" applyBorder="1" applyAlignment="1">
      <alignment horizontal="left" wrapText="1"/>
    </xf>
    <xf numFmtId="3" fontId="24" fillId="0" borderId="31" xfId="48" applyNumberFormat="1" applyFont="1" applyBorder="1" applyAlignment="1">
      <alignment horizontal="right" wrapText="1"/>
    </xf>
    <xf numFmtId="3" fontId="24" fillId="0" borderId="39" xfId="48" applyNumberFormat="1" applyFont="1" applyBorder="1" applyAlignment="1">
      <alignment horizontal="right" wrapText="1"/>
    </xf>
    <xf numFmtId="3" fontId="24" fillId="0" borderId="31" xfId="48" applyNumberFormat="1" applyFont="1" applyBorder="1"/>
    <xf numFmtId="0" fontId="25" fillId="30" borderId="49" xfId="93" applyFont="1" applyFill="1" applyBorder="1" applyAlignment="1">
      <alignment wrapText="1"/>
    </xf>
    <xf numFmtId="3" fontId="25" fillId="0" borderId="11" xfId="48" applyNumberFormat="1" applyFont="1" applyBorder="1"/>
    <xf numFmtId="0" fontId="25" fillId="0" borderId="34" xfId="48" applyFont="1" applyBorder="1"/>
    <xf numFmtId="0" fontId="25" fillId="30" borderId="50" xfId="93" applyFont="1" applyFill="1" applyBorder="1" applyAlignment="1">
      <alignment wrapText="1"/>
    </xf>
    <xf numFmtId="0" fontId="24" fillId="0" borderId="30" xfId="48" applyFont="1" applyBorder="1" applyAlignment="1">
      <alignment horizontal="left" wrapText="1"/>
    </xf>
    <xf numFmtId="0" fontId="24" fillId="29" borderId="39" xfId="48" applyFont="1" applyFill="1" applyBorder="1" applyAlignment="1">
      <alignment horizontal="left" wrapText="1"/>
    </xf>
    <xf numFmtId="3" fontId="24" fillId="29" borderId="31" xfId="48" applyNumberFormat="1" applyFont="1" applyFill="1" applyBorder="1" applyAlignment="1">
      <alignment horizontal="right" wrapText="1"/>
    </xf>
    <xf numFmtId="3" fontId="24" fillId="29" borderId="39" xfId="48" applyNumberFormat="1" applyFont="1" applyFill="1" applyBorder="1" applyAlignment="1">
      <alignment horizontal="right" wrapText="1"/>
    </xf>
    <xf numFmtId="0" fontId="24" fillId="29" borderId="32" xfId="48" applyFont="1" applyFill="1" applyBorder="1" applyAlignment="1">
      <alignment horizontal="left" wrapText="1"/>
    </xf>
    <xf numFmtId="0" fontId="24" fillId="0" borderId="39" xfId="48" applyFont="1" applyBorder="1"/>
    <xf numFmtId="0" fontId="36" fillId="0" borderId="0" xfId="48" applyFont="1" applyBorder="1"/>
    <xf numFmtId="0" fontId="36" fillId="0" borderId="0" xfId="48" applyFont="1"/>
    <xf numFmtId="0" fontId="36" fillId="29" borderId="0" xfId="48" applyFont="1" applyFill="1" applyBorder="1"/>
    <xf numFmtId="0" fontId="36" fillId="29" borderId="0" xfId="48" applyFont="1" applyFill="1"/>
    <xf numFmtId="3" fontId="25" fillId="29" borderId="39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25" fillId="0" borderId="30" xfId="48" applyFont="1" applyBorder="1" applyAlignment="1">
      <alignment horizontal="left" wrapText="1"/>
    </xf>
    <xf numFmtId="0" fontId="24" fillId="29" borderId="31" xfId="48" applyFont="1" applyFill="1" applyBorder="1" applyAlignment="1">
      <alignment horizontal="left" wrapText="1"/>
    </xf>
    <xf numFmtId="0" fontId="37" fillId="0" borderId="30" xfId="48" applyFont="1" applyBorder="1" applyAlignment="1">
      <alignment wrapText="1"/>
    </xf>
    <xf numFmtId="0" fontId="35" fillId="0" borderId="30" xfId="48" applyFont="1" applyBorder="1"/>
    <xf numFmtId="0" fontId="35" fillId="0" borderId="11" xfId="48" applyFont="1" applyBorder="1"/>
    <xf numFmtId="0" fontId="14" fillId="0" borderId="12" xfId="48" applyFont="1" applyBorder="1" applyAlignment="1">
      <alignment wrapText="1"/>
    </xf>
    <xf numFmtId="3" fontId="35" fillId="0" borderId="51" xfId="48" applyNumberFormat="1" applyFont="1" applyBorder="1"/>
    <xf numFmtId="0" fontId="35" fillId="0" borderId="12" xfId="48" applyFont="1" applyBorder="1"/>
    <xf numFmtId="3" fontId="35" fillId="0" borderId="52" xfId="48" applyNumberFormat="1" applyFont="1" applyBorder="1"/>
    <xf numFmtId="0" fontId="14" fillId="0" borderId="0" xfId="48" applyAlignment="1">
      <alignment wrapText="1"/>
    </xf>
    <xf numFmtId="0" fontId="24" fillId="0" borderId="0" xfId="94" applyFont="1" applyFill="1" applyBorder="1" applyAlignment="1">
      <alignment horizontal="center"/>
    </xf>
    <xf numFmtId="0" fontId="25" fillId="0" borderId="0" xfId="94" applyFont="1"/>
    <xf numFmtId="0" fontId="25" fillId="0" borderId="0" xfId="94" applyFont="1" applyAlignment="1">
      <alignment horizontal="center"/>
    </xf>
    <xf numFmtId="0" fontId="24" fillId="0" borderId="30" xfId="94" applyFont="1" applyBorder="1" applyAlignment="1">
      <alignment horizontal="center"/>
    </xf>
    <xf numFmtId="0" fontId="24" fillId="0" borderId="38" xfId="94" applyFont="1" applyBorder="1" applyAlignment="1">
      <alignment horizontal="center"/>
    </xf>
    <xf numFmtId="0" fontId="24" fillId="0" borderId="30" xfId="94" applyFont="1" applyBorder="1" applyAlignment="1">
      <alignment horizontal="center"/>
    </xf>
    <xf numFmtId="0" fontId="25" fillId="0" borderId="40" xfId="94" applyFont="1" applyBorder="1" applyAlignment="1">
      <alignment horizontal="center"/>
    </xf>
    <xf numFmtId="0" fontId="24" fillId="0" borderId="40" xfId="94" applyFont="1" applyBorder="1" applyAlignment="1">
      <alignment horizontal="center"/>
    </xf>
    <xf numFmtId="0" fontId="24" fillId="0" borderId="41" xfId="94" applyFont="1" applyBorder="1" applyAlignment="1">
      <alignment horizontal="center"/>
    </xf>
    <xf numFmtId="0" fontId="24" fillId="0" borderId="41" xfId="94" applyFont="1" applyBorder="1" applyAlignment="1">
      <alignment horizontal="center" wrapText="1"/>
    </xf>
    <xf numFmtId="0" fontId="25" fillId="0" borderId="32" xfId="94" applyFont="1" applyBorder="1" applyAlignment="1">
      <alignment horizontal="center"/>
    </xf>
    <xf numFmtId="0" fontId="24" fillId="0" borderId="42" xfId="94" applyFont="1" applyBorder="1" applyAlignment="1">
      <alignment horizontal="center"/>
    </xf>
    <xf numFmtId="0" fontId="25" fillId="0" borderId="42" xfId="94" applyFont="1" applyBorder="1" applyAlignment="1">
      <alignment horizontal="center"/>
    </xf>
    <xf numFmtId="0" fontId="24" fillId="0" borderId="31" xfId="94" applyFont="1" applyBorder="1" applyAlignment="1">
      <alignment horizontal="center"/>
    </xf>
    <xf numFmtId="0" fontId="24" fillId="0" borderId="31" xfId="94" applyFont="1" applyBorder="1" applyAlignment="1">
      <alignment wrapText="1"/>
    </xf>
    <xf numFmtId="0" fontId="25" fillId="31" borderId="31" xfId="94" applyFont="1" applyFill="1" applyBorder="1"/>
    <xf numFmtId="0" fontId="25" fillId="0" borderId="31" xfId="94" applyFont="1" applyBorder="1"/>
    <xf numFmtId="0" fontId="24" fillId="0" borderId="32" xfId="94" applyFont="1" applyBorder="1" applyAlignment="1">
      <alignment horizontal="center"/>
    </xf>
    <xf numFmtId="0" fontId="25" fillId="0" borderId="32" xfId="94" applyFont="1" applyBorder="1"/>
    <xf numFmtId="0" fontId="24" fillId="0" borderId="31" xfId="94" applyFont="1" applyFill="1" applyBorder="1"/>
    <xf numFmtId="0" fontId="25" fillId="0" borderId="30" xfId="94" applyFont="1" applyBorder="1"/>
    <xf numFmtId="3" fontId="24" fillId="0" borderId="31" xfId="94" applyNumberFormat="1" applyFont="1" applyBorder="1"/>
    <xf numFmtId="3" fontId="25" fillId="0" borderId="32" xfId="94" applyNumberFormat="1" applyFont="1" applyBorder="1"/>
    <xf numFmtId="3" fontId="25" fillId="0" borderId="31" xfId="94" applyNumberFormat="1" applyFont="1" applyBorder="1"/>
    <xf numFmtId="0" fontId="24" fillId="0" borderId="30" xfId="94" applyFont="1" applyFill="1" applyBorder="1"/>
    <xf numFmtId="3" fontId="24" fillId="0" borderId="30" xfId="94" applyNumberFormat="1" applyFont="1" applyBorder="1"/>
    <xf numFmtId="0" fontId="24" fillId="0" borderId="31" xfId="94" applyFont="1" applyBorder="1"/>
    <xf numFmtId="0" fontId="25" fillId="0" borderId="0" xfId="94" applyFont="1" applyBorder="1"/>
    <xf numFmtId="3" fontId="25" fillId="0" borderId="30" xfId="94" applyNumberFormat="1" applyFont="1" applyBorder="1"/>
    <xf numFmtId="0" fontId="25" fillId="0" borderId="0" xfId="94" applyFont="1" applyAlignment="1">
      <alignment horizontal="center" vertical="center" wrapText="1"/>
    </xf>
    <xf numFmtId="0" fontId="25" fillId="0" borderId="0" xfId="94" applyFont="1" applyAlignment="1">
      <alignment horizontal="center" vertical="center" wrapText="1"/>
    </xf>
    <xf numFmtId="0" fontId="27" fillId="28" borderId="0" xfId="94" applyFont="1" applyFill="1" applyAlignment="1"/>
    <xf numFmtId="3" fontId="27" fillId="0" borderId="0" xfId="94" applyNumberFormat="1" applyFont="1" applyFill="1" applyAlignment="1"/>
    <xf numFmtId="0" fontId="25" fillId="0" borderId="0" xfId="94" applyFont="1" applyFill="1" applyBorder="1" applyAlignment="1"/>
    <xf numFmtId="0" fontId="25" fillId="0" borderId="0" xfId="94" applyFont="1" applyFill="1" applyAlignment="1"/>
    <xf numFmtId="0" fontId="27" fillId="0" borderId="0" xfId="94" applyFont="1" applyFill="1" applyBorder="1" applyAlignment="1"/>
    <xf numFmtId="0" fontId="27" fillId="0" borderId="0" xfId="94" applyFont="1" applyBorder="1" applyAlignment="1">
      <alignment horizontal="right" wrapText="1"/>
    </xf>
    <xf numFmtId="3" fontId="25" fillId="0" borderId="0" xfId="94" applyNumberFormat="1" applyFont="1" applyFill="1" applyAlignment="1"/>
    <xf numFmtId="0" fontId="25" fillId="0" borderId="53" xfId="94" applyFont="1" applyFill="1" applyBorder="1" applyAlignment="1"/>
    <xf numFmtId="0" fontId="38" fillId="0" borderId="31" xfId="94" applyFont="1" applyFill="1" applyBorder="1"/>
    <xf numFmtId="3" fontId="27" fillId="0" borderId="31" xfId="94" applyNumberFormat="1" applyFont="1" applyFill="1" applyBorder="1" applyAlignment="1">
      <alignment horizontal="right"/>
    </xf>
    <xf numFmtId="0" fontId="27" fillId="0" borderId="31" xfId="94" applyFont="1" applyFill="1" applyBorder="1" applyAlignment="1">
      <alignment horizontal="right"/>
    </xf>
    <xf numFmtId="0" fontId="25" fillId="0" borderId="31" xfId="94" applyFont="1" applyFill="1" applyBorder="1"/>
    <xf numFmtId="3" fontId="25" fillId="0" borderId="31" xfId="94" applyNumberFormat="1" applyFont="1" applyFill="1" applyBorder="1"/>
    <xf numFmtId="0" fontId="27" fillId="0" borderId="31" xfId="94" applyFont="1" applyFill="1" applyBorder="1"/>
    <xf numFmtId="3" fontId="27" fillId="0" borderId="31" xfId="94" applyNumberFormat="1" applyFont="1" applyFill="1" applyBorder="1"/>
    <xf numFmtId="0" fontId="25" fillId="0" borderId="44" xfId="94" applyFont="1" applyFill="1" applyBorder="1" applyAlignment="1"/>
    <xf numFmtId="3" fontId="25" fillId="0" borderId="0" xfId="94" applyNumberFormat="1" applyFont="1" applyBorder="1"/>
    <xf numFmtId="3" fontId="24" fillId="0" borderId="0" xfId="94" applyNumberFormat="1" applyFont="1"/>
    <xf numFmtId="0" fontId="24" fillId="0" borderId="0" xfId="94" applyFont="1"/>
    <xf numFmtId="0" fontId="27" fillId="0" borderId="53" xfId="94" applyFont="1" applyFill="1" applyBorder="1" applyAlignment="1"/>
    <xf numFmtId="3" fontId="25" fillId="0" borderId="0" xfId="94" applyNumberFormat="1" applyFont="1"/>
  </cellXfs>
  <cellStyles count="9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4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" xfId="92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K&#246;lts&#233;gvet&#233;s%202018/V&#225;szoly/Rendelet/V&#225;szoly%202018_&#233;vi_k&#246;lts&#233;gvet&#233;s_rendelet_5_20180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~1\AppData\Local\Temp\V&#225;szoly%20K&#246;zs&#233;g%20&#214;nkorm&#225;nyzat%201_2017%20(II.15.)%20rendelet%20mell&#233;klete-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P&#233;csely%202017%20I.%20m&#243;dos&#237;t&#225;s/V&#225;szoly%20K&#246;zs&#233;g%20&#214;nkorm&#225;nyzat%20._._2017%20(._._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26">
          <cell r="C26">
            <v>3097542</v>
          </cell>
        </row>
      </sheetData>
      <sheetData sheetId="2">
        <row r="20">
          <cell r="B20">
            <v>75000000</v>
          </cell>
        </row>
        <row r="52">
          <cell r="B52">
            <v>0</v>
          </cell>
        </row>
        <row r="54">
          <cell r="B54">
            <v>0</v>
          </cell>
        </row>
        <row r="63">
          <cell r="B63">
            <v>0</v>
          </cell>
        </row>
        <row r="70">
          <cell r="B70">
            <v>0</v>
          </cell>
        </row>
      </sheetData>
      <sheetData sheetId="3"/>
      <sheetData sheetId="4">
        <row r="6">
          <cell r="B6">
            <v>6405000</v>
          </cell>
        </row>
      </sheetData>
      <sheetData sheetId="5">
        <row r="4">
          <cell r="C4">
            <v>7522891</v>
          </cell>
        </row>
      </sheetData>
      <sheetData sheetId="6">
        <row r="4">
          <cell r="B4">
            <v>24270000</v>
          </cell>
        </row>
        <row r="27">
          <cell r="B27">
            <v>0</v>
          </cell>
          <cell r="E27">
            <v>0</v>
          </cell>
        </row>
      </sheetData>
      <sheetData sheetId="7">
        <row r="6">
          <cell r="B6">
            <v>21955111</v>
          </cell>
        </row>
        <row r="9">
          <cell r="B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 "/>
      <sheetName val="2.sz.tábla"/>
      <sheetName val="2a. tábla"/>
      <sheetName val="3.sz.tábla "/>
      <sheetName val="4.sz.tábla"/>
      <sheetName val="5. sz. tábla"/>
      <sheetName val="6. sz. tábla"/>
      <sheetName val="7. sz. tábla"/>
      <sheetName val="8. sz. tábla"/>
      <sheetName val="9. sz. stabilitási terv"/>
      <sheetName val="10.sz. tábla"/>
      <sheetName val="11.sz. tábla"/>
      <sheetName val="12. sz. EU profjektek"/>
      <sheetName val="13. sz. tábla"/>
      <sheetName val="14. sz. tábla"/>
    </sheetNames>
    <sheetDataSet>
      <sheetData sheetId="0">
        <row r="5">
          <cell r="D5">
            <v>22292477</v>
          </cell>
        </row>
        <row r="6">
          <cell r="D6">
            <v>0</v>
          </cell>
        </row>
        <row r="7">
          <cell r="D7">
            <v>10600000</v>
          </cell>
        </row>
        <row r="8">
          <cell r="D8">
            <v>2952500</v>
          </cell>
        </row>
        <row r="13">
          <cell r="D13">
            <v>100876000</v>
          </cell>
        </row>
        <row r="14">
          <cell r="D14">
            <v>653076</v>
          </cell>
        </row>
        <row r="26">
          <cell r="D26">
            <v>3885359</v>
          </cell>
        </row>
      </sheetData>
      <sheetData sheetId="1">
        <row r="27">
          <cell r="D27">
            <v>10600000</v>
          </cell>
        </row>
        <row r="34">
          <cell r="D34">
            <v>1000000</v>
          </cell>
        </row>
      </sheetData>
      <sheetData sheetId="2"/>
      <sheetData sheetId="3">
        <row r="6">
          <cell r="D6">
            <v>7128829</v>
          </cell>
        </row>
        <row r="7">
          <cell r="D7">
            <v>1284829</v>
          </cell>
        </row>
        <row r="8">
          <cell r="D8">
            <v>14260000</v>
          </cell>
        </row>
        <row r="23">
          <cell r="D23">
            <v>1885000</v>
          </cell>
        </row>
        <row r="26">
          <cell r="D26">
            <v>9995415</v>
          </cell>
        </row>
      </sheetData>
      <sheetData sheetId="4"/>
      <sheetData sheetId="5">
        <row r="4">
          <cell r="D4">
            <v>9535474</v>
          </cell>
        </row>
        <row r="27">
          <cell r="D27">
            <v>87888092</v>
          </cell>
        </row>
        <row r="36">
          <cell r="D36">
            <v>26475</v>
          </cell>
        </row>
        <row r="40">
          <cell r="D40">
            <v>1484580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</sheetNames>
    <sheetDataSet>
      <sheetData sheetId="0" refreshError="1"/>
      <sheetData sheetId="1" refreshError="1">
        <row r="32">
          <cell r="D32">
            <v>5400000</v>
          </cell>
        </row>
        <row r="34">
          <cell r="D34">
            <v>1200000</v>
          </cell>
        </row>
        <row r="37">
          <cell r="D37">
            <v>2500000</v>
          </cell>
        </row>
        <row r="38">
          <cell r="D38">
            <v>1000000</v>
          </cell>
        </row>
        <row r="40">
          <cell r="D40">
            <v>400000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</sheetNames>
    <sheetDataSet>
      <sheetData sheetId="0" refreshError="1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6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14" customWidth="1"/>
    <col min="2" max="5" width="15.2851562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x14ac:dyDescent="0.25">
      <c r="A3" s="253" t="s">
        <v>137</v>
      </c>
      <c r="B3" s="253"/>
      <c r="C3" s="253"/>
      <c r="D3" s="253"/>
      <c r="E3" s="253"/>
    </row>
    <row r="4" spans="1:7" s="9" customFormat="1" ht="56.25" customHeight="1" x14ac:dyDescent="0.2">
      <c r="A4" s="15" t="s">
        <v>90</v>
      </c>
      <c r="B4" s="15" t="s">
        <v>335</v>
      </c>
      <c r="C4" s="15" t="s">
        <v>336</v>
      </c>
      <c r="D4" s="15" t="s">
        <v>343</v>
      </c>
      <c r="E4" s="15" t="s">
        <v>337</v>
      </c>
    </row>
    <row r="5" spans="1:7" ht="31.5" x14ac:dyDescent="0.25">
      <c r="A5" s="241" t="s">
        <v>3</v>
      </c>
      <c r="B5" s="4">
        <f>'2.sz.tábla'!B5</f>
        <v>22292477</v>
      </c>
      <c r="C5" s="4">
        <f>'2.sz.tábla'!C5</f>
        <v>24639888</v>
      </c>
      <c r="D5" s="4">
        <f>'2.sz.tábla'!D5</f>
        <v>33144649</v>
      </c>
      <c r="E5" s="4">
        <f>D5-C5</f>
        <v>8504761</v>
      </c>
    </row>
    <row r="6" spans="1:7" ht="31.5" x14ac:dyDescent="0.25">
      <c r="A6" s="241" t="s">
        <v>4</v>
      </c>
      <c r="B6" s="4">
        <f>'2.sz.tábla'!B18</f>
        <v>0</v>
      </c>
      <c r="C6" s="4">
        <f>'2.sz.tábla'!C18</f>
        <v>0</v>
      </c>
      <c r="D6" s="4">
        <f>'2.sz.tábla'!D18</f>
        <v>30000000</v>
      </c>
      <c r="E6" s="4">
        <f>D6-C6</f>
        <v>30000000</v>
      </c>
    </row>
    <row r="7" spans="1:7" ht="21.75" customHeight="1" x14ac:dyDescent="0.25">
      <c r="A7" s="241" t="s">
        <v>5</v>
      </c>
      <c r="B7" s="4">
        <f>'2.sz.tábla'!B25</f>
        <v>10600000</v>
      </c>
      <c r="C7" s="4">
        <f>'2.sz.tábla'!C25</f>
        <v>10600000</v>
      </c>
      <c r="D7" s="4">
        <f>'2.sz.tábla'!D25</f>
        <v>10600000</v>
      </c>
      <c r="E7" s="4">
        <f t="shared" ref="E7:E11" si="0">D7-C7</f>
        <v>0</v>
      </c>
    </row>
    <row r="8" spans="1:7" ht="22.5" customHeight="1" x14ac:dyDescent="0.25">
      <c r="A8" s="241" t="s">
        <v>6</v>
      </c>
      <c r="B8" s="4">
        <f>'2.sz.tábla'!B38</f>
        <v>2952500</v>
      </c>
      <c r="C8" s="4">
        <f>'2.sz.tábla'!C38</f>
        <v>2952500</v>
      </c>
      <c r="D8" s="4">
        <f>'2.sz.tábla'!D38</f>
        <v>2952500</v>
      </c>
      <c r="E8" s="4">
        <f t="shared" si="0"/>
        <v>0</v>
      </c>
    </row>
    <row r="9" spans="1:7" ht="24" customHeight="1" x14ac:dyDescent="0.25">
      <c r="A9" s="241" t="s">
        <v>7</v>
      </c>
      <c r="B9" s="4">
        <f>'2.sz.tábla'!B50</f>
        <v>0</v>
      </c>
      <c r="C9" s="4">
        <f>'2.sz.tábla'!C50</f>
        <v>0</v>
      </c>
      <c r="D9" s="4">
        <f>'2.sz.tábla'!D50</f>
        <v>0</v>
      </c>
      <c r="E9" s="4">
        <f t="shared" si="0"/>
        <v>0</v>
      </c>
    </row>
    <row r="10" spans="1:7" ht="27" customHeight="1" x14ac:dyDescent="0.25">
      <c r="A10" s="242" t="s">
        <v>8</v>
      </c>
      <c r="B10" s="4">
        <f>'2.sz.tábla'!B55</f>
        <v>0</v>
      </c>
      <c r="C10" s="4">
        <f>'2.sz.tábla'!C55</f>
        <v>0</v>
      </c>
      <c r="D10" s="4">
        <f>'2.sz.tábla'!D55</f>
        <v>0</v>
      </c>
      <c r="E10" s="4">
        <f t="shared" si="0"/>
        <v>0</v>
      </c>
      <c r="G10" s="41"/>
    </row>
    <row r="11" spans="1:7" ht="24" customHeight="1" x14ac:dyDescent="0.25">
      <c r="A11" s="242" t="s">
        <v>9</v>
      </c>
      <c r="B11" s="4">
        <f>'2.sz.tábla'!B59</f>
        <v>0</v>
      </c>
      <c r="C11" s="4">
        <f>'2.sz.tábla'!C59</f>
        <v>0</v>
      </c>
      <c r="D11" s="4">
        <f>'2.sz.tábla'!D59</f>
        <v>0</v>
      </c>
      <c r="E11" s="4">
        <f t="shared" si="0"/>
        <v>0</v>
      </c>
    </row>
    <row r="12" spans="1:7" s="10" customFormat="1" ht="24" customHeight="1" x14ac:dyDescent="0.25">
      <c r="A12" s="243" t="s">
        <v>10</v>
      </c>
      <c r="B12" s="6">
        <f t="shared" ref="B12:D12" si="1">SUM(B5:B11)</f>
        <v>35844977</v>
      </c>
      <c r="C12" s="6">
        <f t="shared" si="1"/>
        <v>38192388</v>
      </c>
      <c r="D12" s="6">
        <f t="shared" si="1"/>
        <v>76697149</v>
      </c>
      <c r="E12" s="6">
        <f>D12-C12</f>
        <v>38504761</v>
      </c>
    </row>
    <row r="13" spans="1:7" ht="31.5" x14ac:dyDescent="0.25">
      <c r="A13" s="241" t="s">
        <v>94</v>
      </c>
      <c r="B13" s="4">
        <f>'2.sz.tábla'!B64</f>
        <v>100876000</v>
      </c>
      <c r="C13" s="4">
        <f>'2.sz.tábla'!C64</f>
        <v>104428660</v>
      </c>
      <c r="D13" s="4">
        <f>'2.sz.tábla'!D64</f>
        <v>104428660</v>
      </c>
      <c r="E13" s="4">
        <f>D13-C13</f>
        <v>0</v>
      </c>
    </row>
    <row r="14" spans="1:7" ht="48.75" customHeight="1" x14ac:dyDescent="0.25">
      <c r="A14" s="241" t="s">
        <v>12</v>
      </c>
      <c r="B14" s="4">
        <f>'2.sz.tábla'!B67</f>
        <v>653076</v>
      </c>
      <c r="C14" s="4">
        <f>'2.sz.tábla'!C67</f>
        <v>1216076</v>
      </c>
      <c r="D14" s="4">
        <f>'2.sz.tábla'!D67</f>
        <v>1216076</v>
      </c>
      <c r="E14" s="4">
        <f t="shared" ref="E14:E15" si="2">D14-C14</f>
        <v>0</v>
      </c>
    </row>
    <row r="15" spans="1:7" s="10" customFormat="1" ht="22.5" customHeight="1" x14ac:dyDescent="0.25">
      <c r="A15" s="242" t="s">
        <v>11</v>
      </c>
      <c r="B15" s="117">
        <f>B13+B14</f>
        <v>101529076</v>
      </c>
      <c r="C15" s="117">
        <f t="shared" ref="C15:D15" si="3">C13+C14</f>
        <v>105644736</v>
      </c>
      <c r="D15" s="117">
        <f t="shared" si="3"/>
        <v>105644736</v>
      </c>
      <c r="E15" s="4">
        <f t="shared" si="2"/>
        <v>0</v>
      </c>
    </row>
    <row r="16" spans="1:7" s="10" customFormat="1" ht="18" customHeight="1" x14ac:dyDescent="0.25">
      <c r="A16" s="244" t="s">
        <v>13</v>
      </c>
      <c r="B16" s="5">
        <f>B12+B15</f>
        <v>137374053</v>
      </c>
      <c r="C16" s="5">
        <f>C12+C15</f>
        <v>143837124</v>
      </c>
      <c r="D16" s="5">
        <f>D12+D15</f>
        <v>182341885</v>
      </c>
      <c r="E16" s="5">
        <f>D16-C16</f>
        <v>38504761</v>
      </c>
      <c r="G16" s="40"/>
    </row>
    <row r="17" spans="1:11" s="10" customFormat="1" ht="14.25" customHeight="1" x14ac:dyDescent="0.25">
      <c r="A17" s="244"/>
      <c r="B17" s="4"/>
      <c r="C17" s="245"/>
      <c r="D17" s="245"/>
      <c r="E17" s="4"/>
      <c r="F17" s="11"/>
      <c r="G17" s="11"/>
      <c r="H17" s="11"/>
      <c r="I17" s="11"/>
      <c r="J17" s="11"/>
      <c r="K17" s="11"/>
    </row>
    <row r="18" spans="1:11" s="13" customFormat="1" ht="20.100000000000001" customHeight="1" x14ac:dyDescent="0.25">
      <c r="A18" s="243" t="s">
        <v>14</v>
      </c>
      <c r="B18" s="6">
        <f t="shared" ref="B18:D18" si="4">B19</f>
        <v>34554073</v>
      </c>
      <c r="C18" s="6">
        <f t="shared" si="4"/>
        <v>40967052</v>
      </c>
      <c r="D18" s="6">
        <f t="shared" si="4"/>
        <v>67448242</v>
      </c>
      <c r="E18" s="6">
        <f>D18-C18</f>
        <v>26481190</v>
      </c>
      <c r="F18" s="12"/>
      <c r="G18" s="12"/>
      <c r="H18" s="12"/>
      <c r="I18" s="12"/>
      <c r="J18" s="12"/>
      <c r="K18" s="12"/>
    </row>
    <row r="19" spans="1:11" ht="20.25" customHeight="1" x14ac:dyDescent="0.25">
      <c r="A19" s="241" t="s">
        <v>119</v>
      </c>
      <c r="B19" s="4">
        <f>'3.sz.tábla '!B31</f>
        <v>34554073</v>
      </c>
      <c r="C19" s="4">
        <f>'3.sz.tábla '!C31</f>
        <v>40967052</v>
      </c>
      <c r="D19" s="4">
        <f>'3.sz.tábla '!D31</f>
        <v>67448242</v>
      </c>
      <c r="E19" s="4">
        <f>D19-C19</f>
        <v>26481190</v>
      </c>
    </row>
    <row r="20" spans="1:11" s="10" customFormat="1" ht="20.100000000000001" customHeight="1" x14ac:dyDescent="0.25">
      <c r="A20" s="243" t="s">
        <v>15</v>
      </c>
      <c r="B20" s="3">
        <f>SUM(B21:B23)</f>
        <v>97450041</v>
      </c>
      <c r="C20" s="3">
        <f t="shared" ref="C20:D20" si="5">SUM(C21:C23)</f>
        <v>97925041</v>
      </c>
      <c r="D20" s="3">
        <f t="shared" si="5"/>
        <v>108343637</v>
      </c>
      <c r="E20" s="3">
        <f>D20-C20</f>
        <v>10418596</v>
      </c>
    </row>
    <row r="21" spans="1:11" ht="20.100000000000001" customHeight="1" x14ac:dyDescent="0.25">
      <c r="A21" s="241" t="s">
        <v>88</v>
      </c>
      <c r="B21" s="4">
        <f>'5. sz. tábla'!B4</f>
        <v>9535474</v>
      </c>
      <c r="C21" s="4">
        <f>'5. sz. tábla'!C4</f>
        <v>9735474</v>
      </c>
      <c r="D21" s="4">
        <f>'5. sz. tábla'!D4</f>
        <v>9735474</v>
      </c>
      <c r="E21" s="4">
        <f>D21-C21</f>
        <v>0</v>
      </c>
    </row>
    <row r="22" spans="1:11" s="10" customFormat="1" ht="20.100000000000001" customHeight="1" x14ac:dyDescent="0.25">
      <c r="A22" s="241" t="s">
        <v>89</v>
      </c>
      <c r="B22" s="4">
        <f>'5. sz. tábla'!B20</f>
        <v>87888092</v>
      </c>
      <c r="C22" s="4">
        <f>'5. sz. tábla'!C20</f>
        <v>88163092</v>
      </c>
      <c r="D22" s="4">
        <f>'5. sz. tábla'!D20</f>
        <v>98581688</v>
      </c>
      <c r="E22" s="4">
        <f t="shared" ref="E22:E23" si="6">D22-C22</f>
        <v>10418596</v>
      </c>
    </row>
    <row r="23" spans="1:11" ht="20.100000000000001" customHeight="1" x14ac:dyDescent="0.25">
      <c r="A23" s="241" t="s">
        <v>118</v>
      </c>
      <c r="B23" s="4">
        <f>'5. sz. tábla'!B26</f>
        <v>26475</v>
      </c>
      <c r="C23" s="4">
        <f>'5. sz. tábla'!C26</f>
        <v>26475</v>
      </c>
      <c r="D23" s="4">
        <f>'5. sz. tábla'!D26</f>
        <v>26475</v>
      </c>
      <c r="E23" s="4">
        <f t="shared" si="6"/>
        <v>0</v>
      </c>
    </row>
    <row r="24" spans="1:11" ht="12.75" customHeight="1" x14ac:dyDescent="0.25">
      <c r="A24" s="243"/>
      <c r="B24" s="4"/>
      <c r="C24" s="246"/>
      <c r="D24" s="246"/>
      <c r="E24" s="4"/>
    </row>
    <row r="25" spans="1:11" s="10" customFormat="1" ht="20.100000000000001" customHeight="1" x14ac:dyDescent="0.25">
      <c r="A25" s="243" t="s">
        <v>16</v>
      </c>
      <c r="B25" s="3">
        <f>B26+B27</f>
        <v>3885359</v>
      </c>
      <c r="C25" s="3">
        <f>C26+C27</f>
        <v>2897451</v>
      </c>
      <c r="D25" s="3">
        <f>D26+D27</f>
        <v>4502426</v>
      </c>
      <c r="E25" s="3">
        <f>D25-C25</f>
        <v>1604975</v>
      </c>
      <c r="G25" s="41"/>
    </row>
    <row r="26" spans="1:11" s="10" customFormat="1" ht="20.100000000000001" customHeight="1" x14ac:dyDescent="0.25">
      <c r="A26" s="241" t="s">
        <v>17</v>
      </c>
      <c r="B26" s="4">
        <v>3885359</v>
      </c>
      <c r="C26" s="4">
        <f>3885359+3552660-47500-200000-275000-900000-3069000+14432-63500</f>
        <v>2897451</v>
      </c>
      <c r="D26" s="4">
        <f>2897451+834213</f>
        <v>3731664</v>
      </c>
      <c r="E26" s="4">
        <f>D26-C26</f>
        <v>834213</v>
      </c>
      <c r="G26" s="2"/>
    </row>
    <row r="27" spans="1:11" s="91" customFormat="1" ht="20.100000000000001" customHeight="1" x14ac:dyDescent="0.25">
      <c r="A27" s="247" t="s">
        <v>18</v>
      </c>
      <c r="B27" s="70">
        <v>0</v>
      </c>
      <c r="C27" s="4">
        <v>0</v>
      </c>
      <c r="D27" s="4">
        <v>770762</v>
      </c>
      <c r="E27" s="4">
        <f>D27-C27</f>
        <v>770762</v>
      </c>
    </row>
    <row r="28" spans="1:11" s="91" customFormat="1" ht="23.25" customHeight="1" x14ac:dyDescent="0.25">
      <c r="A28" s="248" t="s">
        <v>19</v>
      </c>
      <c r="B28" s="71">
        <f>SUM(B25,B20,B18)</f>
        <v>135889473</v>
      </c>
      <c r="C28" s="71">
        <f>SUM(C25,C20,C18)</f>
        <v>141789544</v>
      </c>
      <c r="D28" s="71">
        <f>SUM(D25,D20,D18)</f>
        <v>180294305</v>
      </c>
      <c r="E28" s="71">
        <f>D28-C28</f>
        <v>38504761</v>
      </c>
      <c r="G28" s="92"/>
    </row>
    <row r="29" spans="1:11" ht="20.100000000000001" customHeight="1" x14ac:dyDescent="0.25">
      <c r="A29" s="241" t="s">
        <v>20</v>
      </c>
      <c r="B29" s="4">
        <f>'5. sz. tábla'!B29</f>
        <v>0</v>
      </c>
      <c r="C29" s="4">
        <f>'5. sz. tábla'!C29</f>
        <v>0</v>
      </c>
      <c r="D29" s="4">
        <f>'5. sz. tábla'!D29</f>
        <v>0</v>
      </c>
      <c r="E29" s="4">
        <f>D29-C29</f>
        <v>0</v>
      </c>
      <c r="G29" s="41"/>
    </row>
    <row r="30" spans="1:11" ht="22.5" customHeight="1" x14ac:dyDescent="0.25">
      <c r="A30" s="207" t="s">
        <v>83</v>
      </c>
      <c r="B30" s="4">
        <f>'5. sz. tábla'!B30</f>
        <v>0</v>
      </c>
      <c r="C30" s="4">
        <f>'5. sz. tábla'!C30</f>
        <v>0</v>
      </c>
      <c r="D30" s="4">
        <f>'5. sz. tábla'!D30</f>
        <v>0</v>
      </c>
      <c r="E30" s="4">
        <f t="shared" ref="E30:E31" si="7">D30-C30</f>
        <v>0</v>
      </c>
    </row>
    <row r="31" spans="1:11" ht="30" customHeight="1" x14ac:dyDescent="0.25">
      <c r="A31" s="241" t="s">
        <v>98</v>
      </c>
      <c r="B31" s="4">
        <f>'5. sz. tábla'!B31</f>
        <v>1484580</v>
      </c>
      <c r="C31" s="4">
        <f>'5. sz. tábla'!C31</f>
        <v>2047580</v>
      </c>
      <c r="D31" s="4">
        <f>'5. sz. tábla'!D31</f>
        <v>2047580</v>
      </c>
      <c r="E31" s="4">
        <f t="shared" si="7"/>
        <v>0</v>
      </c>
    </row>
    <row r="32" spans="1:11" s="10" customFormat="1" ht="21.75" customHeight="1" x14ac:dyDescent="0.25">
      <c r="A32" s="243" t="s">
        <v>21</v>
      </c>
      <c r="B32" s="3">
        <f t="shared" ref="B32:D32" si="8">SUM(B29:B31)</f>
        <v>1484580</v>
      </c>
      <c r="C32" s="3">
        <f t="shared" si="8"/>
        <v>2047580</v>
      </c>
      <c r="D32" s="3">
        <f t="shared" si="8"/>
        <v>2047580</v>
      </c>
      <c r="E32" s="3">
        <f>D32-C32</f>
        <v>0</v>
      </c>
    </row>
    <row r="33" spans="1:6" s="10" customFormat="1" ht="20.100000000000001" customHeight="1" x14ac:dyDescent="0.25">
      <c r="A33" s="244" t="s">
        <v>22</v>
      </c>
      <c r="B33" s="5">
        <f t="shared" ref="B33" si="9">B28+B32</f>
        <v>137374053</v>
      </c>
      <c r="C33" s="5">
        <f>C28+C32</f>
        <v>143837124</v>
      </c>
      <c r="D33" s="5">
        <f>D28+D32</f>
        <v>182341885</v>
      </c>
      <c r="E33" s="5">
        <f>D33-C33</f>
        <v>38504761</v>
      </c>
      <c r="F33" s="40"/>
    </row>
    <row r="34" spans="1:6" x14ac:dyDescent="0.25">
      <c r="A34" s="249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</row>
    <row r="35" spans="1:6" x14ac:dyDescent="0.25">
      <c r="A35" s="249"/>
      <c r="B35" s="4"/>
      <c r="C35" s="246"/>
      <c r="D35" s="246"/>
      <c r="E35" s="4"/>
      <c r="F35" s="41"/>
    </row>
    <row r="36" spans="1:6" x14ac:dyDescent="0.25">
      <c r="A36" s="249"/>
      <c r="B36" s="4"/>
      <c r="C36" s="246"/>
      <c r="D36" s="246"/>
      <c r="E36" s="246"/>
    </row>
  </sheetData>
  <sheetProtection selectLockedCells="1" selectUnlockedCells="1"/>
  <mergeCells count="1">
    <mergeCell ref="A3:E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5/2018. (II. 16.)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zoomScaleNormal="100" workbookViewId="0">
      <selection activeCell="A33" sqref="A33"/>
    </sheetView>
  </sheetViews>
  <sheetFormatPr defaultRowHeight="12.75" x14ac:dyDescent="0.2"/>
  <cols>
    <col min="1" max="1" width="60.85546875" style="280" customWidth="1"/>
    <col min="2" max="2" width="13.42578125" style="277" customWidth="1"/>
    <col min="3" max="3" width="12.140625" style="277" customWidth="1"/>
    <col min="4" max="4" width="11.140625" style="277" customWidth="1"/>
    <col min="5" max="5" width="11.28515625" style="277" customWidth="1"/>
    <col min="6" max="6" width="12.28515625" style="277" customWidth="1"/>
    <col min="7" max="7" width="18" style="277" customWidth="1"/>
    <col min="8" max="256" width="9.140625" style="277"/>
    <col min="257" max="257" width="60.85546875" style="277" customWidth="1"/>
    <col min="258" max="258" width="13.42578125" style="277" customWidth="1"/>
    <col min="259" max="259" width="12.140625" style="277" customWidth="1"/>
    <col min="260" max="260" width="11.140625" style="277" customWidth="1"/>
    <col min="261" max="261" width="11.28515625" style="277" customWidth="1"/>
    <col min="262" max="262" width="12.28515625" style="277" customWidth="1"/>
    <col min="263" max="263" width="18" style="277" customWidth="1"/>
    <col min="264" max="512" width="9.140625" style="277"/>
    <col min="513" max="513" width="60.85546875" style="277" customWidth="1"/>
    <col min="514" max="514" width="13.42578125" style="277" customWidth="1"/>
    <col min="515" max="515" width="12.140625" style="277" customWidth="1"/>
    <col min="516" max="516" width="11.140625" style="277" customWidth="1"/>
    <col min="517" max="517" width="11.28515625" style="277" customWidth="1"/>
    <col min="518" max="518" width="12.28515625" style="277" customWidth="1"/>
    <col min="519" max="519" width="18" style="277" customWidth="1"/>
    <col min="520" max="768" width="9.140625" style="277"/>
    <col min="769" max="769" width="60.85546875" style="277" customWidth="1"/>
    <col min="770" max="770" width="13.42578125" style="277" customWidth="1"/>
    <col min="771" max="771" width="12.140625" style="277" customWidth="1"/>
    <col min="772" max="772" width="11.140625" style="277" customWidth="1"/>
    <col min="773" max="773" width="11.28515625" style="277" customWidth="1"/>
    <col min="774" max="774" width="12.28515625" style="277" customWidth="1"/>
    <col min="775" max="775" width="18" style="277" customWidth="1"/>
    <col min="776" max="1024" width="9.140625" style="277"/>
    <col min="1025" max="1025" width="60.85546875" style="277" customWidth="1"/>
    <col min="1026" max="1026" width="13.42578125" style="277" customWidth="1"/>
    <col min="1027" max="1027" width="12.140625" style="277" customWidth="1"/>
    <col min="1028" max="1028" width="11.140625" style="277" customWidth="1"/>
    <col min="1029" max="1029" width="11.28515625" style="277" customWidth="1"/>
    <col min="1030" max="1030" width="12.28515625" style="277" customWidth="1"/>
    <col min="1031" max="1031" width="18" style="277" customWidth="1"/>
    <col min="1032" max="1280" width="9.140625" style="277"/>
    <col min="1281" max="1281" width="60.85546875" style="277" customWidth="1"/>
    <col min="1282" max="1282" width="13.42578125" style="277" customWidth="1"/>
    <col min="1283" max="1283" width="12.140625" style="277" customWidth="1"/>
    <col min="1284" max="1284" width="11.140625" style="277" customWidth="1"/>
    <col min="1285" max="1285" width="11.28515625" style="277" customWidth="1"/>
    <col min="1286" max="1286" width="12.28515625" style="277" customWidth="1"/>
    <col min="1287" max="1287" width="18" style="277" customWidth="1"/>
    <col min="1288" max="1536" width="9.140625" style="277"/>
    <col min="1537" max="1537" width="60.85546875" style="277" customWidth="1"/>
    <col min="1538" max="1538" width="13.42578125" style="277" customWidth="1"/>
    <col min="1539" max="1539" width="12.140625" style="277" customWidth="1"/>
    <col min="1540" max="1540" width="11.140625" style="277" customWidth="1"/>
    <col min="1541" max="1541" width="11.28515625" style="277" customWidth="1"/>
    <col min="1542" max="1542" width="12.28515625" style="277" customWidth="1"/>
    <col min="1543" max="1543" width="18" style="277" customWidth="1"/>
    <col min="1544" max="1792" width="9.140625" style="277"/>
    <col min="1793" max="1793" width="60.85546875" style="277" customWidth="1"/>
    <col min="1794" max="1794" width="13.42578125" style="277" customWidth="1"/>
    <col min="1795" max="1795" width="12.140625" style="277" customWidth="1"/>
    <col min="1796" max="1796" width="11.140625" style="277" customWidth="1"/>
    <col min="1797" max="1797" width="11.28515625" style="277" customWidth="1"/>
    <col min="1798" max="1798" width="12.28515625" style="277" customWidth="1"/>
    <col min="1799" max="1799" width="18" style="277" customWidth="1"/>
    <col min="1800" max="2048" width="9.140625" style="277"/>
    <col min="2049" max="2049" width="60.85546875" style="277" customWidth="1"/>
    <col min="2050" max="2050" width="13.42578125" style="277" customWidth="1"/>
    <col min="2051" max="2051" width="12.140625" style="277" customWidth="1"/>
    <col min="2052" max="2052" width="11.140625" style="277" customWidth="1"/>
    <col min="2053" max="2053" width="11.28515625" style="277" customWidth="1"/>
    <col min="2054" max="2054" width="12.28515625" style="277" customWidth="1"/>
    <col min="2055" max="2055" width="18" style="277" customWidth="1"/>
    <col min="2056" max="2304" width="9.140625" style="277"/>
    <col min="2305" max="2305" width="60.85546875" style="277" customWidth="1"/>
    <col min="2306" max="2306" width="13.42578125" style="277" customWidth="1"/>
    <col min="2307" max="2307" width="12.140625" style="277" customWidth="1"/>
    <col min="2308" max="2308" width="11.140625" style="277" customWidth="1"/>
    <col min="2309" max="2309" width="11.28515625" style="277" customWidth="1"/>
    <col min="2310" max="2310" width="12.28515625" style="277" customWidth="1"/>
    <col min="2311" max="2311" width="18" style="277" customWidth="1"/>
    <col min="2312" max="2560" width="9.140625" style="277"/>
    <col min="2561" max="2561" width="60.85546875" style="277" customWidth="1"/>
    <col min="2562" max="2562" width="13.42578125" style="277" customWidth="1"/>
    <col min="2563" max="2563" width="12.140625" style="277" customWidth="1"/>
    <col min="2564" max="2564" width="11.140625" style="277" customWidth="1"/>
    <col min="2565" max="2565" width="11.28515625" style="277" customWidth="1"/>
    <col min="2566" max="2566" width="12.28515625" style="277" customWidth="1"/>
    <col min="2567" max="2567" width="18" style="277" customWidth="1"/>
    <col min="2568" max="2816" width="9.140625" style="277"/>
    <col min="2817" max="2817" width="60.85546875" style="277" customWidth="1"/>
    <col min="2818" max="2818" width="13.42578125" style="277" customWidth="1"/>
    <col min="2819" max="2819" width="12.140625" style="277" customWidth="1"/>
    <col min="2820" max="2820" width="11.140625" style="277" customWidth="1"/>
    <col min="2821" max="2821" width="11.28515625" style="277" customWidth="1"/>
    <col min="2822" max="2822" width="12.28515625" style="277" customWidth="1"/>
    <col min="2823" max="2823" width="18" style="277" customWidth="1"/>
    <col min="2824" max="3072" width="9.140625" style="277"/>
    <col min="3073" max="3073" width="60.85546875" style="277" customWidth="1"/>
    <col min="3074" max="3074" width="13.42578125" style="277" customWidth="1"/>
    <col min="3075" max="3075" width="12.140625" style="277" customWidth="1"/>
    <col min="3076" max="3076" width="11.140625" style="277" customWidth="1"/>
    <col min="3077" max="3077" width="11.28515625" style="277" customWidth="1"/>
    <col min="3078" max="3078" width="12.28515625" style="277" customWidth="1"/>
    <col min="3079" max="3079" width="18" style="277" customWidth="1"/>
    <col min="3080" max="3328" width="9.140625" style="277"/>
    <col min="3329" max="3329" width="60.85546875" style="277" customWidth="1"/>
    <col min="3330" max="3330" width="13.42578125" style="277" customWidth="1"/>
    <col min="3331" max="3331" width="12.140625" style="277" customWidth="1"/>
    <col min="3332" max="3332" width="11.140625" style="277" customWidth="1"/>
    <col min="3333" max="3333" width="11.28515625" style="277" customWidth="1"/>
    <col min="3334" max="3334" width="12.28515625" style="277" customWidth="1"/>
    <col min="3335" max="3335" width="18" style="277" customWidth="1"/>
    <col min="3336" max="3584" width="9.140625" style="277"/>
    <col min="3585" max="3585" width="60.85546875" style="277" customWidth="1"/>
    <col min="3586" max="3586" width="13.42578125" style="277" customWidth="1"/>
    <col min="3587" max="3587" width="12.140625" style="277" customWidth="1"/>
    <col min="3588" max="3588" width="11.140625" style="277" customWidth="1"/>
    <col min="3589" max="3589" width="11.28515625" style="277" customWidth="1"/>
    <col min="3590" max="3590" width="12.28515625" style="277" customWidth="1"/>
    <col min="3591" max="3591" width="18" style="277" customWidth="1"/>
    <col min="3592" max="3840" width="9.140625" style="277"/>
    <col min="3841" max="3841" width="60.85546875" style="277" customWidth="1"/>
    <col min="3842" max="3842" width="13.42578125" style="277" customWidth="1"/>
    <col min="3843" max="3843" width="12.140625" style="277" customWidth="1"/>
    <col min="3844" max="3844" width="11.140625" style="277" customWidth="1"/>
    <col min="3845" max="3845" width="11.28515625" style="277" customWidth="1"/>
    <col min="3846" max="3846" width="12.28515625" style="277" customWidth="1"/>
    <col min="3847" max="3847" width="18" style="277" customWidth="1"/>
    <col min="3848" max="4096" width="9.140625" style="277"/>
    <col min="4097" max="4097" width="60.85546875" style="277" customWidth="1"/>
    <col min="4098" max="4098" width="13.42578125" style="277" customWidth="1"/>
    <col min="4099" max="4099" width="12.140625" style="277" customWidth="1"/>
    <col min="4100" max="4100" width="11.140625" style="277" customWidth="1"/>
    <col min="4101" max="4101" width="11.28515625" style="277" customWidth="1"/>
    <col min="4102" max="4102" width="12.28515625" style="277" customWidth="1"/>
    <col min="4103" max="4103" width="18" style="277" customWidth="1"/>
    <col min="4104" max="4352" width="9.140625" style="277"/>
    <col min="4353" max="4353" width="60.85546875" style="277" customWidth="1"/>
    <col min="4354" max="4354" width="13.42578125" style="277" customWidth="1"/>
    <col min="4355" max="4355" width="12.140625" style="277" customWidth="1"/>
    <col min="4356" max="4356" width="11.140625" style="277" customWidth="1"/>
    <col min="4357" max="4357" width="11.28515625" style="277" customWidth="1"/>
    <col min="4358" max="4358" width="12.28515625" style="277" customWidth="1"/>
    <col min="4359" max="4359" width="18" style="277" customWidth="1"/>
    <col min="4360" max="4608" width="9.140625" style="277"/>
    <col min="4609" max="4609" width="60.85546875" style="277" customWidth="1"/>
    <col min="4610" max="4610" width="13.42578125" style="277" customWidth="1"/>
    <col min="4611" max="4611" width="12.140625" style="277" customWidth="1"/>
    <col min="4612" max="4612" width="11.140625" style="277" customWidth="1"/>
    <col min="4613" max="4613" width="11.28515625" style="277" customWidth="1"/>
    <col min="4614" max="4614" width="12.28515625" style="277" customWidth="1"/>
    <col min="4615" max="4615" width="18" style="277" customWidth="1"/>
    <col min="4616" max="4864" width="9.140625" style="277"/>
    <col min="4865" max="4865" width="60.85546875" style="277" customWidth="1"/>
    <col min="4866" max="4866" width="13.42578125" style="277" customWidth="1"/>
    <col min="4867" max="4867" width="12.140625" style="277" customWidth="1"/>
    <col min="4868" max="4868" width="11.140625" style="277" customWidth="1"/>
    <col min="4869" max="4869" width="11.28515625" style="277" customWidth="1"/>
    <col min="4870" max="4870" width="12.28515625" style="277" customWidth="1"/>
    <col min="4871" max="4871" width="18" style="277" customWidth="1"/>
    <col min="4872" max="5120" width="9.140625" style="277"/>
    <col min="5121" max="5121" width="60.85546875" style="277" customWidth="1"/>
    <col min="5122" max="5122" width="13.42578125" style="277" customWidth="1"/>
    <col min="5123" max="5123" width="12.140625" style="277" customWidth="1"/>
    <col min="5124" max="5124" width="11.140625" style="277" customWidth="1"/>
    <col min="5125" max="5125" width="11.28515625" style="277" customWidth="1"/>
    <col min="5126" max="5126" width="12.28515625" style="277" customWidth="1"/>
    <col min="5127" max="5127" width="18" style="277" customWidth="1"/>
    <col min="5128" max="5376" width="9.140625" style="277"/>
    <col min="5377" max="5377" width="60.85546875" style="277" customWidth="1"/>
    <col min="5378" max="5378" width="13.42578125" style="277" customWidth="1"/>
    <col min="5379" max="5379" width="12.140625" style="277" customWidth="1"/>
    <col min="5380" max="5380" width="11.140625" style="277" customWidth="1"/>
    <col min="5381" max="5381" width="11.28515625" style="277" customWidth="1"/>
    <col min="5382" max="5382" width="12.28515625" style="277" customWidth="1"/>
    <col min="5383" max="5383" width="18" style="277" customWidth="1"/>
    <col min="5384" max="5632" width="9.140625" style="277"/>
    <col min="5633" max="5633" width="60.85546875" style="277" customWidth="1"/>
    <col min="5634" max="5634" width="13.42578125" style="277" customWidth="1"/>
    <col min="5635" max="5635" width="12.140625" style="277" customWidth="1"/>
    <col min="5636" max="5636" width="11.140625" style="277" customWidth="1"/>
    <col min="5637" max="5637" width="11.28515625" style="277" customWidth="1"/>
    <col min="5638" max="5638" width="12.28515625" style="277" customWidth="1"/>
    <col min="5639" max="5639" width="18" style="277" customWidth="1"/>
    <col min="5640" max="5888" width="9.140625" style="277"/>
    <col min="5889" max="5889" width="60.85546875" style="277" customWidth="1"/>
    <col min="5890" max="5890" width="13.42578125" style="277" customWidth="1"/>
    <col min="5891" max="5891" width="12.140625" style="277" customWidth="1"/>
    <col min="5892" max="5892" width="11.140625" style="277" customWidth="1"/>
    <col min="5893" max="5893" width="11.28515625" style="277" customWidth="1"/>
    <col min="5894" max="5894" width="12.28515625" style="277" customWidth="1"/>
    <col min="5895" max="5895" width="18" style="277" customWidth="1"/>
    <col min="5896" max="6144" width="9.140625" style="277"/>
    <col min="6145" max="6145" width="60.85546875" style="277" customWidth="1"/>
    <col min="6146" max="6146" width="13.42578125" style="277" customWidth="1"/>
    <col min="6147" max="6147" width="12.140625" style="277" customWidth="1"/>
    <col min="6148" max="6148" width="11.140625" style="277" customWidth="1"/>
    <col min="6149" max="6149" width="11.28515625" style="277" customWidth="1"/>
    <col min="6150" max="6150" width="12.28515625" style="277" customWidth="1"/>
    <col min="6151" max="6151" width="18" style="277" customWidth="1"/>
    <col min="6152" max="6400" width="9.140625" style="277"/>
    <col min="6401" max="6401" width="60.85546875" style="277" customWidth="1"/>
    <col min="6402" max="6402" width="13.42578125" style="277" customWidth="1"/>
    <col min="6403" max="6403" width="12.140625" style="277" customWidth="1"/>
    <col min="6404" max="6404" width="11.140625" style="277" customWidth="1"/>
    <col min="6405" max="6405" width="11.28515625" style="277" customWidth="1"/>
    <col min="6406" max="6406" width="12.28515625" style="277" customWidth="1"/>
    <col min="6407" max="6407" width="18" style="277" customWidth="1"/>
    <col min="6408" max="6656" width="9.140625" style="277"/>
    <col min="6657" max="6657" width="60.85546875" style="277" customWidth="1"/>
    <col min="6658" max="6658" width="13.42578125" style="277" customWidth="1"/>
    <col min="6659" max="6659" width="12.140625" style="277" customWidth="1"/>
    <col min="6660" max="6660" width="11.140625" style="277" customWidth="1"/>
    <col min="6661" max="6661" width="11.28515625" style="277" customWidth="1"/>
    <col min="6662" max="6662" width="12.28515625" style="277" customWidth="1"/>
    <col min="6663" max="6663" width="18" style="277" customWidth="1"/>
    <col min="6664" max="6912" width="9.140625" style="277"/>
    <col min="6913" max="6913" width="60.85546875" style="277" customWidth="1"/>
    <col min="6914" max="6914" width="13.42578125" style="277" customWidth="1"/>
    <col min="6915" max="6915" width="12.140625" style="277" customWidth="1"/>
    <col min="6916" max="6916" width="11.140625" style="277" customWidth="1"/>
    <col min="6917" max="6917" width="11.28515625" style="277" customWidth="1"/>
    <col min="6918" max="6918" width="12.28515625" style="277" customWidth="1"/>
    <col min="6919" max="6919" width="18" style="277" customWidth="1"/>
    <col min="6920" max="7168" width="9.140625" style="277"/>
    <col min="7169" max="7169" width="60.85546875" style="277" customWidth="1"/>
    <col min="7170" max="7170" width="13.42578125" style="277" customWidth="1"/>
    <col min="7171" max="7171" width="12.140625" style="277" customWidth="1"/>
    <col min="7172" max="7172" width="11.140625" style="277" customWidth="1"/>
    <col min="7173" max="7173" width="11.28515625" style="277" customWidth="1"/>
    <col min="7174" max="7174" width="12.28515625" style="277" customWidth="1"/>
    <col min="7175" max="7175" width="18" style="277" customWidth="1"/>
    <col min="7176" max="7424" width="9.140625" style="277"/>
    <col min="7425" max="7425" width="60.85546875" style="277" customWidth="1"/>
    <col min="7426" max="7426" width="13.42578125" style="277" customWidth="1"/>
    <col min="7427" max="7427" width="12.140625" style="277" customWidth="1"/>
    <col min="7428" max="7428" width="11.140625" style="277" customWidth="1"/>
    <col min="7429" max="7429" width="11.28515625" style="277" customWidth="1"/>
    <col min="7430" max="7430" width="12.28515625" style="277" customWidth="1"/>
    <col min="7431" max="7431" width="18" style="277" customWidth="1"/>
    <col min="7432" max="7680" width="9.140625" style="277"/>
    <col min="7681" max="7681" width="60.85546875" style="277" customWidth="1"/>
    <col min="7682" max="7682" width="13.42578125" style="277" customWidth="1"/>
    <col min="7683" max="7683" width="12.140625" style="277" customWidth="1"/>
    <col min="7684" max="7684" width="11.140625" style="277" customWidth="1"/>
    <col min="7685" max="7685" width="11.28515625" style="277" customWidth="1"/>
    <col min="7686" max="7686" width="12.28515625" style="277" customWidth="1"/>
    <col min="7687" max="7687" width="18" style="277" customWidth="1"/>
    <col min="7688" max="7936" width="9.140625" style="277"/>
    <col min="7937" max="7937" width="60.85546875" style="277" customWidth="1"/>
    <col min="7938" max="7938" width="13.42578125" style="277" customWidth="1"/>
    <col min="7939" max="7939" width="12.140625" style="277" customWidth="1"/>
    <col min="7940" max="7940" width="11.140625" style="277" customWidth="1"/>
    <col min="7941" max="7941" width="11.28515625" style="277" customWidth="1"/>
    <col min="7942" max="7942" width="12.28515625" style="277" customWidth="1"/>
    <col min="7943" max="7943" width="18" style="277" customWidth="1"/>
    <col min="7944" max="8192" width="9.140625" style="277"/>
    <col min="8193" max="8193" width="60.85546875" style="277" customWidth="1"/>
    <col min="8194" max="8194" width="13.42578125" style="277" customWidth="1"/>
    <col min="8195" max="8195" width="12.140625" style="277" customWidth="1"/>
    <col min="8196" max="8196" width="11.140625" style="277" customWidth="1"/>
    <col min="8197" max="8197" width="11.28515625" style="277" customWidth="1"/>
    <col min="8198" max="8198" width="12.28515625" style="277" customWidth="1"/>
    <col min="8199" max="8199" width="18" style="277" customWidth="1"/>
    <col min="8200" max="8448" width="9.140625" style="277"/>
    <col min="8449" max="8449" width="60.85546875" style="277" customWidth="1"/>
    <col min="8450" max="8450" width="13.42578125" style="277" customWidth="1"/>
    <col min="8451" max="8451" width="12.140625" style="277" customWidth="1"/>
    <col min="8452" max="8452" width="11.140625" style="277" customWidth="1"/>
    <col min="8453" max="8453" width="11.28515625" style="277" customWidth="1"/>
    <col min="8454" max="8454" width="12.28515625" style="277" customWidth="1"/>
    <col min="8455" max="8455" width="18" style="277" customWidth="1"/>
    <col min="8456" max="8704" width="9.140625" style="277"/>
    <col min="8705" max="8705" width="60.85546875" style="277" customWidth="1"/>
    <col min="8706" max="8706" width="13.42578125" style="277" customWidth="1"/>
    <col min="8707" max="8707" width="12.140625" style="277" customWidth="1"/>
    <col min="8708" max="8708" width="11.140625" style="277" customWidth="1"/>
    <col min="8709" max="8709" width="11.28515625" style="277" customWidth="1"/>
    <col min="8710" max="8710" width="12.28515625" style="277" customWidth="1"/>
    <col min="8711" max="8711" width="18" style="277" customWidth="1"/>
    <col min="8712" max="8960" width="9.140625" style="277"/>
    <col min="8961" max="8961" width="60.85546875" style="277" customWidth="1"/>
    <col min="8962" max="8962" width="13.42578125" style="277" customWidth="1"/>
    <col min="8963" max="8963" width="12.140625" style="277" customWidth="1"/>
    <col min="8964" max="8964" width="11.140625" style="277" customWidth="1"/>
    <col min="8965" max="8965" width="11.28515625" style="277" customWidth="1"/>
    <col min="8966" max="8966" width="12.28515625" style="277" customWidth="1"/>
    <col min="8967" max="8967" width="18" style="277" customWidth="1"/>
    <col min="8968" max="9216" width="9.140625" style="277"/>
    <col min="9217" max="9217" width="60.85546875" style="277" customWidth="1"/>
    <col min="9218" max="9218" width="13.42578125" style="277" customWidth="1"/>
    <col min="9219" max="9219" width="12.140625" style="277" customWidth="1"/>
    <col min="9220" max="9220" width="11.140625" style="277" customWidth="1"/>
    <col min="9221" max="9221" width="11.28515625" style="277" customWidth="1"/>
    <col min="9222" max="9222" width="12.28515625" style="277" customWidth="1"/>
    <col min="9223" max="9223" width="18" style="277" customWidth="1"/>
    <col min="9224" max="9472" width="9.140625" style="277"/>
    <col min="9473" max="9473" width="60.85546875" style="277" customWidth="1"/>
    <col min="9474" max="9474" width="13.42578125" style="277" customWidth="1"/>
    <col min="9475" max="9475" width="12.140625" style="277" customWidth="1"/>
    <col min="9476" max="9476" width="11.140625" style="277" customWidth="1"/>
    <col min="9477" max="9477" width="11.28515625" style="277" customWidth="1"/>
    <col min="9478" max="9478" width="12.28515625" style="277" customWidth="1"/>
    <col min="9479" max="9479" width="18" style="277" customWidth="1"/>
    <col min="9480" max="9728" width="9.140625" style="277"/>
    <col min="9729" max="9729" width="60.85546875" style="277" customWidth="1"/>
    <col min="9730" max="9730" width="13.42578125" style="277" customWidth="1"/>
    <col min="9731" max="9731" width="12.140625" style="277" customWidth="1"/>
    <col min="9732" max="9732" width="11.140625" style="277" customWidth="1"/>
    <col min="9733" max="9733" width="11.28515625" style="277" customWidth="1"/>
    <col min="9734" max="9734" width="12.28515625" style="277" customWidth="1"/>
    <col min="9735" max="9735" width="18" style="277" customWidth="1"/>
    <col min="9736" max="9984" width="9.140625" style="277"/>
    <col min="9985" max="9985" width="60.85546875" style="277" customWidth="1"/>
    <col min="9986" max="9986" width="13.42578125" style="277" customWidth="1"/>
    <col min="9987" max="9987" width="12.140625" style="277" customWidth="1"/>
    <col min="9988" max="9988" width="11.140625" style="277" customWidth="1"/>
    <col min="9989" max="9989" width="11.28515625" style="277" customWidth="1"/>
    <col min="9990" max="9990" width="12.28515625" style="277" customWidth="1"/>
    <col min="9991" max="9991" width="18" style="277" customWidth="1"/>
    <col min="9992" max="10240" width="9.140625" style="277"/>
    <col min="10241" max="10241" width="60.85546875" style="277" customWidth="1"/>
    <col min="10242" max="10242" width="13.42578125" style="277" customWidth="1"/>
    <col min="10243" max="10243" width="12.140625" style="277" customWidth="1"/>
    <col min="10244" max="10244" width="11.140625" style="277" customWidth="1"/>
    <col min="10245" max="10245" width="11.28515625" style="277" customWidth="1"/>
    <col min="10246" max="10246" width="12.28515625" style="277" customWidth="1"/>
    <col min="10247" max="10247" width="18" style="277" customWidth="1"/>
    <col min="10248" max="10496" width="9.140625" style="277"/>
    <col min="10497" max="10497" width="60.85546875" style="277" customWidth="1"/>
    <col min="10498" max="10498" width="13.42578125" style="277" customWidth="1"/>
    <col min="10499" max="10499" width="12.140625" style="277" customWidth="1"/>
    <col min="10500" max="10500" width="11.140625" style="277" customWidth="1"/>
    <col min="10501" max="10501" width="11.28515625" style="277" customWidth="1"/>
    <col min="10502" max="10502" width="12.28515625" style="277" customWidth="1"/>
    <col min="10503" max="10503" width="18" style="277" customWidth="1"/>
    <col min="10504" max="10752" width="9.140625" style="277"/>
    <col min="10753" max="10753" width="60.85546875" style="277" customWidth="1"/>
    <col min="10754" max="10754" width="13.42578125" style="277" customWidth="1"/>
    <col min="10755" max="10755" width="12.140625" style="277" customWidth="1"/>
    <col min="10756" max="10756" width="11.140625" style="277" customWidth="1"/>
    <col min="10757" max="10757" width="11.28515625" style="277" customWidth="1"/>
    <col min="10758" max="10758" width="12.28515625" style="277" customWidth="1"/>
    <col min="10759" max="10759" width="18" style="277" customWidth="1"/>
    <col min="10760" max="11008" width="9.140625" style="277"/>
    <col min="11009" max="11009" width="60.85546875" style="277" customWidth="1"/>
    <col min="11010" max="11010" width="13.42578125" style="277" customWidth="1"/>
    <col min="11011" max="11011" width="12.140625" style="277" customWidth="1"/>
    <col min="11012" max="11012" width="11.140625" style="277" customWidth="1"/>
    <col min="11013" max="11013" width="11.28515625" style="277" customWidth="1"/>
    <col min="11014" max="11014" width="12.28515625" style="277" customWidth="1"/>
    <col min="11015" max="11015" width="18" style="277" customWidth="1"/>
    <col min="11016" max="11264" width="9.140625" style="277"/>
    <col min="11265" max="11265" width="60.85546875" style="277" customWidth="1"/>
    <col min="11266" max="11266" width="13.42578125" style="277" customWidth="1"/>
    <col min="11267" max="11267" width="12.140625" style="277" customWidth="1"/>
    <col min="11268" max="11268" width="11.140625" style="277" customWidth="1"/>
    <col min="11269" max="11269" width="11.28515625" style="277" customWidth="1"/>
    <col min="11270" max="11270" width="12.28515625" style="277" customWidth="1"/>
    <col min="11271" max="11271" width="18" style="277" customWidth="1"/>
    <col min="11272" max="11520" width="9.140625" style="277"/>
    <col min="11521" max="11521" width="60.85546875" style="277" customWidth="1"/>
    <col min="11522" max="11522" width="13.42578125" style="277" customWidth="1"/>
    <col min="11523" max="11523" width="12.140625" style="277" customWidth="1"/>
    <col min="11524" max="11524" width="11.140625" style="277" customWidth="1"/>
    <col min="11525" max="11525" width="11.28515625" style="277" customWidth="1"/>
    <col min="11526" max="11526" width="12.28515625" style="277" customWidth="1"/>
    <col min="11527" max="11527" width="18" style="277" customWidth="1"/>
    <col min="11528" max="11776" width="9.140625" style="277"/>
    <col min="11777" max="11777" width="60.85546875" style="277" customWidth="1"/>
    <col min="11778" max="11778" width="13.42578125" style="277" customWidth="1"/>
    <col min="11779" max="11779" width="12.140625" style="277" customWidth="1"/>
    <col min="11780" max="11780" width="11.140625" style="277" customWidth="1"/>
    <col min="11781" max="11781" width="11.28515625" style="277" customWidth="1"/>
    <col min="11782" max="11782" width="12.28515625" style="277" customWidth="1"/>
    <col min="11783" max="11783" width="18" style="277" customWidth="1"/>
    <col min="11784" max="12032" width="9.140625" style="277"/>
    <col min="12033" max="12033" width="60.85546875" style="277" customWidth="1"/>
    <col min="12034" max="12034" width="13.42578125" style="277" customWidth="1"/>
    <col min="12035" max="12035" width="12.140625" style="277" customWidth="1"/>
    <col min="12036" max="12036" width="11.140625" style="277" customWidth="1"/>
    <col min="12037" max="12037" width="11.28515625" style="277" customWidth="1"/>
    <col min="12038" max="12038" width="12.28515625" style="277" customWidth="1"/>
    <col min="12039" max="12039" width="18" style="277" customWidth="1"/>
    <col min="12040" max="12288" width="9.140625" style="277"/>
    <col min="12289" max="12289" width="60.85546875" style="277" customWidth="1"/>
    <col min="12290" max="12290" width="13.42578125" style="277" customWidth="1"/>
    <col min="12291" max="12291" width="12.140625" style="277" customWidth="1"/>
    <col min="12292" max="12292" width="11.140625" style="277" customWidth="1"/>
    <col min="12293" max="12293" width="11.28515625" style="277" customWidth="1"/>
    <col min="12294" max="12294" width="12.28515625" style="277" customWidth="1"/>
    <col min="12295" max="12295" width="18" style="277" customWidth="1"/>
    <col min="12296" max="12544" width="9.140625" style="277"/>
    <col min="12545" max="12545" width="60.85546875" style="277" customWidth="1"/>
    <col min="12546" max="12546" width="13.42578125" style="277" customWidth="1"/>
    <col min="12547" max="12547" width="12.140625" style="277" customWidth="1"/>
    <col min="12548" max="12548" width="11.140625" style="277" customWidth="1"/>
    <col min="12549" max="12549" width="11.28515625" style="277" customWidth="1"/>
    <col min="12550" max="12550" width="12.28515625" style="277" customWidth="1"/>
    <col min="12551" max="12551" width="18" style="277" customWidth="1"/>
    <col min="12552" max="12800" width="9.140625" style="277"/>
    <col min="12801" max="12801" width="60.85546875" style="277" customWidth="1"/>
    <col min="12802" max="12802" width="13.42578125" style="277" customWidth="1"/>
    <col min="12803" max="12803" width="12.140625" style="277" customWidth="1"/>
    <col min="12804" max="12804" width="11.140625" style="277" customWidth="1"/>
    <col min="12805" max="12805" width="11.28515625" style="277" customWidth="1"/>
    <col min="12806" max="12806" width="12.28515625" style="277" customWidth="1"/>
    <col min="12807" max="12807" width="18" style="277" customWidth="1"/>
    <col min="12808" max="13056" width="9.140625" style="277"/>
    <col min="13057" max="13057" width="60.85546875" style="277" customWidth="1"/>
    <col min="13058" max="13058" width="13.42578125" style="277" customWidth="1"/>
    <col min="13059" max="13059" width="12.140625" style="277" customWidth="1"/>
    <col min="13060" max="13060" width="11.140625" style="277" customWidth="1"/>
    <col min="13061" max="13061" width="11.28515625" style="277" customWidth="1"/>
    <col min="13062" max="13062" width="12.28515625" style="277" customWidth="1"/>
    <col min="13063" max="13063" width="18" style="277" customWidth="1"/>
    <col min="13064" max="13312" width="9.140625" style="277"/>
    <col min="13313" max="13313" width="60.85546875" style="277" customWidth="1"/>
    <col min="13314" max="13314" width="13.42578125" style="277" customWidth="1"/>
    <col min="13315" max="13315" width="12.140625" style="277" customWidth="1"/>
    <col min="13316" max="13316" width="11.140625" style="277" customWidth="1"/>
    <col min="13317" max="13317" width="11.28515625" style="277" customWidth="1"/>
    <col min="13318" max="13318" width="12.28515625" style="277" customWidth="1"/>
    <col min="13319" max="13319" width="18" style="277" customWidth="1"/>
    <col min="13320" max="13568" width="9.140625" style="277"/>
    <col min="13569" max="13569" width="60.85546875" style="277" customWidth="1"/>
    <col min="13570" max="13570" width="13.42578125" style="277" customWidth="1"/>
    <col min="13571" max="13571" width="12.140625" style="277" customWidth="1"/>
    <col min="13572" max="13572" width="11.140625" style="277" customWidth="1"/>
    <col min="13573" max="13573" width="11.28515625" style="277" customWidth="1"/>
    <col min="13574" max="13574" width="12.28515625" style="277" customWidth="1"/>
    <col min="13575" max="13575" width="18" style="277" customWidth="1"/>
    <col min="13576" max="13824" width="9.140625" style="277"/>
    <col min="13825" max="13825" width="60.85546875" style="277" customWidth="1"/>
    <col min="13826" max="13826" width="13.42578125" style="277" customWidth="1"/>
    <col min="13827" max="13827" width="12.140625" style="277" customWidth="1"/>
    <col min="13828" max="13828" width="11.140625" style="277" customWidth="1"/>
    <col min="13829" max="13829" width="11.28515625" style="277" customWidth="1"/>
    <col min="13830" max="13830" width="12.28515625" style="277" customWidth="1"/>
    <col min="13831" max="13831" width="18" style="277" customWidth="1"/>
    <col min="13832" max="14080" width="9.140625" style="277"/>
    <col min="14081" max="14081" width="60.85546875" style="277" customWidth="1"/>
    <col min="14082" max="14082" width="13.42578125" style="277" customWidth="1"/>
    <col min="14083" max="14083" width="12.140625" style="277" customWidth="1"/>
    <col min="14084" max="14084" width="11.140625" style="277" customWidth="1"/>
    <col min="14085" max="14085" width="11.28515625" style="277" customWidth="1"/>
    <col min="14086" max="14086" width="12.28515625" style="277" customWidth="1"/>
    <col min="14087" max="14087" width="18" style="277" customWidth="1"/>
    <col min="14088" max="14336" width="9.140625" style="277"/>
    <col min="14337" max="14337" width="60.85546875" style="277" customWidth="1"/>
    <col min="14338" max="14338" width="13.42578125" style="277" customWidth="1"/>
    <col min="14339" max="14339" width="12.140625" style="277" customWidth="1"/>
    <col min="14340" max="14340" width="11.140625" style="277" customWidth="1"/>
    <col min="14341" max="14341" width="11.28515625" style="277" customWidth="1"/>
    <col min="14342" max="14342" width="12.28515625" style="277" customWidth="1"/>
    <col min="14343" max="14343" width="18" style="277" customWidth="1"/>
    <col min="14344" max="14592" width="9.140625" style="277"/>
    <col min="14593" max="14593" width="60.85546875" style="277" customWidth="1"/>
    <col min="14594" max="14594" width="13.42578125" style="277" customWidth="1"/>
    <col min="14595" max="14595" width="12.140625" style="277" customWidth="1"/>
    <col min="14596" max="14596" width="11.140625" style="277" customWidth="1"/>
    <col min="14597" max="14597" width="11.28515625" style="277" customWidth="1"/>
    <col min="14598" max="14598" width="12.28515625" style="277" customWidth="1"/>
    <col min="14599" max="14599" width="18" style="277" customWidth="1"/>
    <col min="14600" max="14848" width="9.140625" style="277"/>
    <col min="14849" max="14849" width="60.85546875" style="277" customWidth="1"/>
    <col min="14850" max="14850" width="13.42578125" style="277" customWidth="1"/>
    <col min="14851" max="14851" width="12.140625" style="277" customWidth="1"/>
    <col min="14852" max="14852" width="11.140625" style="277" customWidth="1"/>
    <col min="14853" max="14853" width="11.28515625" style="277" customWidth="1"/>
    <col min="14854" max="14854" width="12.28515625" style="277" customWidth="1"/>
    <col min="14855" max="14855" width="18" style="277" customWidth="1"/>
    <col min="14856" max="15104" width="9.140625" style="277"/>
    <col min="15105" max="15105" width="60.85546875" style="277" customWidth="1"/>
    <col min="15106" max="15106" width="13.42578125" style="277" customWidth="1"/>
    <col min="15107" max="15107" width="12.140625" style="277" customWidth="1"/>
    <col min="15108" max="15108" width="11.140625" style="277" customWidth="1"/>
    <col min="15109" max="15109" width="11.28515625" style="277" customWidth="1"/>
    <col min="15110" max="15110" width="12.28515625" style="277" customWidth="1"/>
    <col min="15111" max="15111" width="18" style="277" customWidth="1"/>
    <col min="15112" max="15360" width="9.140625" style="277"/>
    <col min="15361" max="15361" width="60.85546875" style="277" customWidth="1"/>
    <col min="15362" max="15362" width="13.42578125" style="277" customWidth="1"/>
    <col min="15363" max="15363" width="12.140625" style="277" customWidth="1"/>
    <col min="15364" max="15364" width="11.140625" style="277" customWidth="1"/>
    <col min="15365" max="15365" width="11.28515625" style="277" customWidth="1"/>
    <col min="15366" max="15366" width="12.28515625" style="277" customWidth="1"/>
    <col min="15367" max="15367" width="18" style="277" customWidth="1"/>
    <col min="15368" max="15616" width="9.140625" style="277"/>
    <col min="15617" max="15617" width="60.85546875" style="277" customWidth="1"/>
    <col min="15618" max="15618" width="13.42578125" style="277" customWidth="1"/>
    <col min="15619" max="15619" width="12.140625" style="277" customWidth="1"/>
    <col min="15620" max="15620" width="11.140625" style="277" customWidth="1"/>
    <col min="15621" max="15621" width="11.28515625" style="277" customWidth="1"/>
    <col min="15622" max="15622" width="12.28515625" style="277" customWidth="1"/>
    <col min="15623" max="15623" width="18" style="277" customWidth="1"/>
    <col min="15624" max="15872" width="9.140625" style="277"/>
    <col min="15873" max="15873" width="60.85546875" style="277" customWidth="1"/>
    <col min="15874" max="15874" width="13.42578125" style="277" customWidth="1"/>
    <col min="15875" max="15875" width="12.140625" style="277" customWidth="1"/>
    <col min="15876" max="15876" width="11.140625" style="277" customWidth="1"/>
    <col min="15877" max="15877" width="11.28515625" style="277" customWidth="1"/>
    <col min="15878" max="15878" width="12.28515625" style="277" customWidth="1"/>
    <col min="15879" max="15879" width="18" style="277" customWidth="1"/>
    <col min="15880" max="16128" width="9.140625" style="277"/>
    <col min="16129" max="16129" width="60.85546875" style="277" customWidth="1"/>
    <col min="16130" max="16130" width="13.42578125" style="277" customWidth="1"/>
    <col min="16131" max="16131" width="12.140625" style="277" customWidth="1"/>
    <col min="16132" max="16132" width="11.140625" style="277" customWidth="1"/>
    <col min="16133" max="16133" width="11.28515625" style="277" customWidth="1"/>
    <col min="16134" max="16134" width="12.28515625" style="277" customWidth="1"/>
    <col min="16135" max="16135" width="18" style="277" customWidth="1"/>
    <col min="16136" max="16384" width="9.140625" style="277"/>
  </cols>
  <sheetData>
    <row r="1" spans="1:7" ht="15.75" x14ac:dyDescent="0.25">
      <c r="A1" s="276"/>
    </row>
    <row r="4" spans="1:7" ht="15.75" x14ac:dyDescent="0.25">
      <c r="A4" s="278" t="s">
        <v>347</v>
      </c>
      <c r="B4" s="278"/>
      <c r="C4" s="278"/>
      <c r="D4" s="278"/>
      <c r="E4" s="278"/>
      <c r="F4" s="278"/>
      <c r="G4" s="278"/>
    </row>
    <row r="5" spans="1:7" ht="15" x14ac:dyDescent="0.2">
      <c r="A5" s="279"/>
      <c r="B5" s="280"/>
      <c r="C5" s="280"/>
      <c r="D5" s="280"/>
      <c r="E5" s="280"/>
      <c r="F5" s="280"/>
    </row>
    <row r="7" spans="1:7" ht="15" x14ac:dyDescent="0.25">
      <c r="A7" s="281" t="s">
        <v>348</v>
      </c>
      <c r="B7" s="282"/>
      <c r="C7" s="283" t="s">
        <v>349</v>
      </c>
      <c r="D7" s="283" t="s">
        <v>350</v>
      </c>
      <c r="E7" s="283" t="s">
        <v>351</v>
      </c>
      <c r="F7" s="283" t="s">
        <v>352</v>
      </c>
    </row>
    <row r="8" spans="1:7" ht="14.25" x14ac:dyDescent="0.2">
      <c r="A8" s="284" t="s">
        <v>353</v>
      </c>
      <c r="B8" s="285"/>
      <c r="C8" s="286">
        <f>'[3]2.sz.tábla'!D27-'[3]2.sz.tábla'!D34</f>
        <v>9600000</v>
      </c>
      <c r="D8" s="286">
        <v>9500000</v>
      </c>
      <c r="E8" s="286">
        <v>9500000</v>
      </c>
      <c r="F8" s="286">
        <v>9500000</v>
      </c>
    </row>
    <row r="9" spans="1:7" ht="28.5" x14ac:dyDescent="0.2">
      <c r="A9" s="284" t="s">
        <v>354</v>
      </c>
      <c r="B9" s="285"/>
      <c r="C9" s="287"/>
      <c r="D9" s="287"/>
      <c r="E9" s="287"/>
      <c r="F9" s="287"/>
    </row>
    <row r="10" spans="1:7" ht="14.25" x14ac:dyDescent="0.2">
      <c r="A10" s="284" t="s">
        <v>355</v>
      </c>
      <c r="B10" s="285"/>
      <c r="C10" s="287">
        <v>0</v>
      </c>
      <c r="D10" s="287">
        <v>0</v>
      </c>
      <c r="E10" s="287">
        <v>0</v>
      </c>
      <c r="F10" s="287">
        <v>0</v>
      </c>
    </row>
    <row r="11" spans="1:7" ht="42.75" x14ac:dyDescent="0.2">
      <c r="A11" s="284" t="s">
        <v>356</v>
      </c>
      <c r="B11" s="285"/>
      <c r="C11" s="287"/>
      <c r="D11" s="287"/>
      <c r="E11" s="287"/>
      <c r="F11" s="287"/>
    </row>
    <row r="12" spans="1:7" ht="14.25" x14ac:dyDescent="0.2">
      <c r="A12" s="284" t="s">
        <v>357</v>
      </c>
      <c r="B12" s="285"/>
      <c r="C12" s="287">
        <v>100000</v>
      </c>
      <c r="D12" s="287">
        <v>150000</v>
      </c>
      <c r="E12" s="287">
        <v>150000</v>
      </c>
      <c r="F12" s="287">
        <v>150000</v>
      </c>
    </row>
    <row r="13" spans="1:7" ht="14.25" x14ac:dyDescent="0.2">
      <c r="A13" s="284" t="s">
        <v>358</v>
      </c>
      <c r="B13" s="285"/>
      <c r="C13" s="287"/>
      <c r="D13" s="287"/>
      <c r="E13" s="287"/>
      <c r="F13" s="287"/>
    </row>
    <row r="14" spans="1:7" ht="14.25" x14ac:dyDescent="0.2">
      <c r="A14" s="284" t="s">
        <v>77</v>
      </c>
      <c r="B14" s="285"/>
      <c r="C14" s="287">
        <f>SUM(C8:C13)</f>
        <v>9700000</v>
      </c>
      <c r="D14" s="287">
        <f>SUM(D8:D13)</f>
        <v>9650000</v>
      </c>
      <c r="E14" s="287">
        <f>SUM(E8:E13)</f>
        <v>9650000</v>
      </c>
      <c r="F14" s="287">
        <f>SUM(F8:F13)</f>
        <v>9650000</v>
      </c>
    </row>
    <row r="15" spans="1:7" s="291" customFormat="1" ht="15" x14ac:dyDescent="0.25">
      <c r="A15" s="288" t="s">
        <v>359</v>
      </c>
      <c r="B15" s="289"/>
      <c r="C15" s="290">
        <f>C14*0.5</f>
        <v>4850000</v>
      </c>
      <c r="D15" s="290">
        <f>D14*0.5</f>
        <v>4825000</v>
      </c>
      <c r="E15" s="290">
        <f>E14*0.5</f>
        <v>4825000</v>
      </c>
      <c r="F15" s="290">
        <f>F14*0.5</f>
        <v>4825000</v>
      </c>
    </row>
    <row r="16" spans="1:7" ht="14.25" x14ac:dyDescent="0.2">
      <c r="A16" s="292"/>
      <c r="B16" s="293"/>
      <c r="C16" s="294"/>
      <c r="D16" s="294"/>
      <c r="E16" s="294"/>
      <c r="F16" s="294"/>
    </row>
    <row r="17" spans="1:7" ht="14.25" x14ac:dyDescent="0.2">
      <c r="A17" s="295"/>
      <c r="B17" s="296"/>
      <c r="C17" s="296"/>
      <c r="D17" s="296"/>
      <c r="E17" s="296"/>
      <c r="F17" s="296"/>
    </row>
    <row r="18" spans="1:7" ht="30" x14ac:dyDescent="0.25">
      <c r="A18" s="288" t="s">
        <v>360</v>
      </c>
      <c r="B18" s="297" t="s">
        <v>361</v>
      </c>
      <c r="C18" s="283" t="s">
        <v>349</v>
      </c>
      <c r="D18" s="283" t="s">
        <v>350</v>
      </c>
      <c r="E18" s="283" t="s">
        <v>351</v>
      </c>
      <c r="F18" s="283" t="s">
        <v>352</v>
      </c>
    </row>
    <row r="19" spans="1:7" ht="14.25" x14ac:dyDescent="0.2">
      <c r="A19" s="298"/>
      <c r="B19" s="299"/>
      <c r="C19" s="287"/>
      <c r="D19" s="287"/>
      <c r="E19" s="287"/>
      <c r="F19" s="287"/>
    </row>
    <row r="20" spans="1:7" ht="14.25" x14ac:dyDescent="0.2">
      <c r="A20" s="298"/>
      <c r="B20" s="299"/>
      <c r="C20" s="287"/>
      <c r="D20" s="287"/>
      <c r="E20" s="287"/>
      <c r="F20" s="287"/>
    </row>
    <row r="21" spans="1:7" ht="14.25" x14ac:dyDescent="0.2">
      <c r="A21" s="284"/>
      <c r="B21" s="299"/>
      <c r="C21" s="287"/>
      <c r="D21" s="287"/>
      <c r="E21" s="287"/>
      <c r="F21" s="287"/>
    </row>
    <row r="22" spans="1:7" ht="14.25" x14ac:dyDescent="0.2">
      <c r="A22" s="284"/>
      <c r="B22" s="299"/>
      <c r="C22" s="287"/>
      <c r="D22" s="287"/>
      <c r="E22" s="287"/>
      <c r="F22" s="287"/>
    </row>
    <row r="23" spans="1:7" ht="14.25" x14ac:dyDescent="0.2">
      <c r="A23" s="284"/>
      <c r="B23" s="299"/>
      <c r="C23" s="287"/>
      <c r="D23" s="287"/>
      <c r="E23" s="287"/>
      <c r="F23" s="287"/>
    </row>
    <row r="24" spans="1:7" ht="14.25" x14ac:dyDescent="0.2">
      <c r="A24" s="284"/>
      <c r="B24" s="299"/>
      <c r="C24" s="287"/>
      <c r="D24" s="287"/>
      <c r="E24" s="287"/>
      <c r="F24" s="287"/>
    </row>
    <row r="25" spans="1:7" ht="14.25" x14ac:dyDescent="0.2">
      <c r="A25" s="300" t="s">
        <v>77</v>
      </c>
      <c r="B25" s="301"/>
      <c r="C25" s="302">
        <f>SUM(C19:C24)</f>
        <v>0</v>
      </c>
      <c r="D25" s="302">
        <f>SUM(D19:D24)</f>
        <v>0</v>
      </c>
      <c r="E25" s="302">
        <f>SUM(E19:E24)</f>
        <v>0</v>
      </c>
      <c r="F25" s="302">
        <f>SUM(F19:F24)</f>
        <v>0</v>
      </c>
    </row>
    <row r="26" spans="1:7" x14ac:dyDescent="0.2">
      <c r="G26" s="303"/>
    </row>
    <row r="29" spans="1:7" x14ac:dyDescent="0.2">
      <c r="G29" s="303"/>
    </row>
  </sheetData>
  <mergeCells count="1">
    <mergeCell ref="A4:G4"/>
  </mergeCells>
  <pageMargins left="0.7" right="0.7" top="0.75" bottom="0.75" header="0.3" footer="0.3"/>
  <pageSetup paperSize="9" scale="96" orientation="landscape" r:id="rId1"/>
  <headerFooter>
    <oddHeader>&amp;L&amp;"Times New Roman,Normál"&amp;12Vászoly Község Önkormányzata&amp;C&amp;"Times New Roman,Normál"&amp;12 9. melléklet
Az önkormányzat 2018. évi költségvetéséről szóló 5/2018. (II. 16.)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305"/>
    <col min="2" max="2" width="25.42578125" style="305" customWidth="1"/>
    <col min="3" max="3" width="20.85546875" style="305" customWidth="1"/>
    <col min="4" max="4" width="20.5703125" style="305" bestFit="1" customWidth="1"/>
    <col min="5" max="5" width="21.140625" style="305" customWidth="1"/>
    <col min="6" max="6" width="11.28515625" style="305" bestFit="1" customWidth="1"/>
    <col min="7" max="257" width="9.140625" style="305"/>
    <col min="258" max="258" width="25.42578125" style="305" customWidth="1"/>
    <col min="259" max="259" width="20.85546875" style="305" customWidth="1"/>
    <col min="260" max="260" width="17.28515625" style="305" bestFit="1" customWidth="1"/>
    <col min="261" max="261" width="13.85546875" style="305" bestFit="1" customWidth="1"/>
    <col min="262" max="513" width="9.140625" style="305"/>
    <col min="514" max="514" width="25.42578125" style="305" customWidth="1"/>
    <col min="515" max="515" width="20.85546875" style="305" customWidth="1"/>
    <col min="516" max="516" width="17.28515625" style="305" bestFit="1" customWidth="1"/>
    <col min="517" max="517" width="13.85546875" style="305" bestFit="1" customWidth="1"/>
    <col min="518" max="769" width="9.140625" style="305"/>
    <col min="770" max="770" width="25.42578125" style="305" customWidth="1"/>
    <col min="771" max="771" width="20.85546875" style="305" customWidth="1"/>
    <col min="772" max="772" width="17.28515625" style="305" bestFit="1" customWidth="1"/>
    <col min="773" max="773" width="13.85546875" style="305" bestFit="1" customWidth="1"/>
    <col min="774" max="1025" width="9.140625" style="305"/>
    <col min="1026" max="1026" width="25.42578125" style="305" customWidth="1"/>
    <col min="1027" max="1027" width="20.85546875" style="305" customWidth="1"/>
    <col min="1028" max="1028" width="17.28515625" style="305" bestFit="1" customWidth="1"/>
    <col min="1029" max="1029" width="13.85546875" style="305" bestFit="1" customWidth="1"/>
    <col min="1030" max="1281" width="9.140625" style="305"/>
    <col min="1282" max="1282" width="25.42578125" style="305" customWidth="1"/>
    <col min="1283" max="1283" width="20.85546875" style="305" customWidth="1"/>
    <col min="1284" max="1284" width="17.28515625" style="305" bestFit="1" customWidth="1"/>
    <col min="1285" max="1285" width="13.85546875" style="305" bestFit="1" customWidth="1"/>
    <col min="1286" max="1537" width="9.140625" style="305"/>
    <col min="1538" max="1538" width="25.42578125" style="305" customWidth="1"/>
    <col min="1539" max="1539" width="20.85546875" style="305" customWidth="1"/>
    <col min="1540" max="1540" width="17.28515625" style="305" bestFit="1" customWidth="1"/>
    <col min="1541" max="1541" width="13.85546875" style="305" bestFit="1" customWidth="1"/>
    <col min="1542" max="1793" width="9.140625" style="305"/>
    <col min="1794" max="1794" width="25.42578125" style="305" customWidth="1"/>
    <col min="1795" max="1795" width="20.85546875" style="305" customWidth="1"/>
    <col min="1796" max="1796" width="17.28515625" style="305" bestFit="1" customWidth="1"/>
    <col min="1797" max="1797" width="13.85546875" style="305" bestFit="1" customWidth="1"/>
    <col min="1798" max="2049" width="9.140625" style="305"/>
    <col min="2050" max="2050" width="25.42578125" style="305" customWidth="1"/>
    <col min="2051" max="2051" width="20.85546875" style="305" customWidth="1"/>
    <col min="2052" max="2052" width="17.28515625" style="305" bestFit="1" customWidth="1"/>
    <col min="2053" max="2053" width="13.85546875" style="305" bestFit="1" customWidth="1"/>
    <col min="2054" max="2305" width="9.140625" style="305"/>
    <col min="2306" max="2306" width="25.42578125" style="305" customWidth="1"/>
    <col min="2307" max="2307" width="20.85546875" style="305" customWidth="1"/>
    <col min="2308" max="2308" width="17.28515625" style="305" bestFit="1" customWidth="1"/>
    <col min="2309" max="2309" width="13.85546875" style="305" bestFit="1" customWidth="1"/>
    <col min="2310" max="2561" width="9.140625" style="305"/>
    <col min="2562" max="2562" width="25.42578125" style="305" customWidth="1"/>
    <col min="2563" max="2563" width="20.85546875" style="305" customWidth="1"/>
    <col min="2564" max="2564" width="17.28515625" style="305" bestFit="1" customWidth="1"/>
    <col min="2565" max="2565" width="13.85546875" style="305" bestFit="1" customWidth="1"/>
    <col min="2566" max="2817" width="9.140625" style="305"/>
    <col min="2818" max="2818" width="25.42578125" style="305" customWidth="1"/>
    <col min="2819" max="2819" width="20.85546875" style="305" customWidth="1"/>
    <col min="2820" max="2820" width="17.28515625" style="305" bestFit="1" customWidth="1"/>
    <col min="2821" max="2821" width="13.85546875" style="305" bestFit="1" customWidth="1"/>
    <col min="2822" max="3073" width="9.140625" style="305"/>
    <col min="3074" max="3074" width="25.42578125" style="305" customWidth="1"/>
    <col min="3075" max="3075" width="20.85546875" style="305" customWidth="1"/>
    <col min="3076" max="3076" width="17.28515625" style="305" bestFit="1" customWidth="1"/>
    <col min="3077" max="3077" width="13.85546875" style="305" bestFit="1" customWidth="1"/>
    <col min="3078" max="3329" width="9.140625" style="305"/>
    <col min="3330" max="3330" width="25.42578125" style="305" customWidth="1"/>
    <col min="3331" max="3331" width="20.85546875" style="305" customWidth="1"/>
    <col min="3332" max="3332" width="17.28515625" style="305" bestFit="1" customWidth="1"/>
    <col min="3333" max="3333" width="13.85546875" style="305" bestFit="1" customWidth="1"/>
    <col min="3334" max="3585" width="9.140625" style="305"/>
    <col min="3586" max="3586" width="25.42578125" style="305" customWidth="1"/>
    <col min="3587" max="3587" width="20.85546875" style="305" customWidth="1"/>
    <col min="3588" max="3588" width="17.28515625" style="305" bestFit="1" customWidth="1"/>
    <col min="3589" max="3589" width="13.85546875" style="305" bestFit="1" customWidth="1"/>
    <col min="3590" max="3841" width="9.140625" style="305"/>
    <col min="3842" max="3842" width="25.42578125" style="305" customWidth="1"/>
    <col min="3843" max="3843" width="20.85546875" style="305" customWidth="1"/>
    <col min="3844" max="3844" width="17.28515625" style="305" bestFit="1" customWidth="1"/>
    <col min="3845" max="3845" width="13.85546875" style="305" bestFit="1" customWidth="1"/>
    <col min="3846" max="4097" width="9.140625" style="305"/>
    <col min="4098" max="4098" width="25.42578125" style="305" customWidth="1"/>
    <col min="4099" max="4099" width="20.85546875" style="305" customWidth="1"/>
    <col min="4100" max="4100" width="17.28515625" style="305" bestFit="1" customWidth="1"/>
    <col min="4101" max="4101" width="13.85546875" style="305" bestFit="1" customWidth="1"/>
    <col min="4102" max="4353" width="9.140625" style="305"/>
    <col min="4354" max="4354" width="25.42578125" style="305" customWidth="1"/>
    <col min="4355" max="4355" width="20.85546875" style="305" customWidth="1"/>
    <col min="4356" max="4356" width="17.28515625" style="305" bestFit="1" customWidth="1"/>
    <col min="4357" max="4357" width="13.85546875" style="305" bestFit="1" customWidth="1"/>
    <col min="4358" max="4609" width="9.140625" style="305"/>
    <col min="4610" max="4610" width="25.42578125" style="305" customWidth="1"/>
    <col min="4611" max="4611" width="20.85546875" style="305" customWidth="1"/>
    <col min="4612" max="4612" width="17.28515625" style="305" bestFit="1" customWidth="1"/>
    <col min="4613" max="4613" width="13.85546875" style="305" bestFit="1" customWidth="1"/>
    <col min="4614" max="4865" width="9.140625" style="305"/>
    <col min="4866" max="4866" width="25.42578125" style="305" customWidth="1"/>
    <col min="4867" max="4867" width="20.85546875" style="305" customWidth="1"/>
    <col min="4868" max="4868" width="17.28515625" style="305" bestFit="1" customWidth="1"/>
    <col min="4869" max="4869" width="13.85546875" style="305" bestFit="1" customWidth="1"/>
    <col min="4870" max="5121" width="9.140625" style="305"/>
    <col min="5122" max="5122" width="25.42578125" style="305" customWidth="1"/>
    <col min="5123" max="5123" width="20.85546875" style="305" customWidth="1"/>
    <col min="5124" max="5124" width="17.28515625" style="305" bestFit="1" customWidth="1"/>
    <col min="5125" max="5125" width="13.85546875" style="305" bestFit="1" customWidth="1"/>
    <col min="5126" max="5377" width="9.140625" style="305"/>
    <col min="5378" max="5378" width="25.42578125" style="305" customWidth="1"/>
    <col min="5379" max="5379" width="20.85546875" style="305" customWidth="1"/>
    <col min="5380" max="5380" width="17.28515625" style="305" bestFit="1" customWidth="1"/>
    <col min="5381" max="5381" width="13.85546875" style="305" bestFit="1" customWidth="1"/>
    <col min="5382" max="5633" width="9.140625" style="305"/>
    <col min="5634" max="5634" width="25.42578125" style="305" customWidth="1"/>
    <col min="5635" max="5635" width="20.85546875" style="305" customWidth="1"/>
    <col min="5636" max="5636" width="17.28515625" style="305" bestFit="1" customWidth="1"/>
    <col min="5637" max="5637" width="13.85546875" style="305" bestFit="1" customWidth="1"/>
    <col min="5638" max="5889" width="9.140625" style="305"/>
    <col min="5890" max="5890" width="25.42578125" style="305" customWidth="1"/>
    <col min="5891" max="5891" width="20.85546875" style="305" customWidth="1"/>
    <col min="5892" max="5892" width="17.28515625" style="305" bestFit="1" customWidth="1"/>
    <col min="5893" max="5893" width="13.85546875" style="305" bestFit="1" customWidth="1"/>
    <col min="5894" max="6145" width="9.140625" style="305"/>
    <col min="6146" max="6146" width="25.42578125" style="305" customWidth="1"/>
    <col min="6147" max="6147" width="20.85546875" style="305" customWidth="1"/>
    <col min="6148" max="6148" width="17.28515625" style="305" bestFit="1" customWidth="1"/>
    <col min="6149" max="6149" width="13.85546875" style="305" bestFit="1" customWidth="1"/>
    <col min="6150" max="6401" width="9.140625" style="305"/>
    <col min="6402" max="6402" width="25.42578125" style="305" customWidth="1"/>
    <col min="6403" max="6403" width="20.85546875" style="305" customWidth="1"/>
    <col min="6404" max="6404" width="17.28515625" style="305" bestFit="1" customWidth="1"/>
    <col min="6405" max="6405" width="13.85546875" style="305" bestFit="1" customWidth="1"/>
    <col min="6406" max="6657" width="9.140625" style="305"/>
    <col min="6658" max="6658" width="25.42578125" style="305" customWidth="1"/>
    <col min="6659" max="6659" width="20.85546875" style="305" customWidth="1"/>
    <col min="6660" max="6660" width="17.28515625" style="305" bestFit="1" customWidth="1"/>
    <col min="6661" max="6661" width="13.85546875" style="305" bestFit="1" customWidth="1"/>
    <col min="6662" max="6913" width="9.140625" style="305"/>
    <col min="6914" max="6914" width="25.42578125" style="305" customWidth="1"/>
    <col min="6915" max="6915" width="20.85546875" style="305" customWidth="1"/>
    <col min="6916" max="6916" width="17.28515625" style="305" bestFit="1" customWidth="1"/>
    <col min="6917" max="6917" width="13.85546875" style="305" bestFit="1" customWidth="1"/>
    <col min="6918" max="7169" width="9.140625" style="305"/>
    <col min="7170" max="7170" width="25.42578125" style="305" customWidth="1"/>
    <col min="7171" max="7171" width="20.85546875" style="305" customWidth="1"/>
    <col min="7172" max="7172" width="17.28515625" style="305" bestFit="1" customWidth="1"/>
    <col min="7173" max="7173" width="13.85546875" style="305" bestFit="1" customWidth="1"/>
    <col min="7174" max="7425" width="9.140625" style="305"/>
    <col min="7426" max="7426" width="25.42578125" style="305" customWidth="1"/>
    <col min="7427" max="7427" width="20.85546875" style="305" customWidth="1"/>
    <col min="7428" max="7428" width="17.28515625" style="305" bestFit="1" customWidth="1"/>
    <col min="7429" max="7429" width="13.85546875" style="305" bestFit="1" customWidth="1"/>
    <col min="7430" max="7681" width="9.140625" style="305"/>
    <col min="7682" max="7682" width="25.42578125" style="305" customWidth="1"/>
    <col min="7683" max="7683" width="20.85546875" style="305" customWidth="1"/>
    <col min="7684" max="7684" width="17.28515625" style="305" bestFit="1" customWidth="1"/>
    <col min="7685" max="7685" width="13.85546875" style="305" bestFit="1" customWidth="1"/>
    <col min="7686" max="7937" width="9.140625" style="305"/>
    <col min="7938" max="7938" width="25.42578125" style="305" customWidth="1"/>
    <col min="7939" max="7939" width="20.85546875" style="305" customWidth="1"/>
    <col min="7940" max="7940" width="17.28515625" style="305" bestFit="1" customWidth="1"/>
    <col min="7941" max="7941" width="13.85546875" style="305" bestFit="1" customWidth="1"/>
    <col min="7942" max="8193" width="9.140625" style="305"/>
    <col min="8194" max="8194" width="25.42578125" style="305" customWidth="1"/>
    <col min="8195" max="8195" width="20.85546875" style="305" customWidth="1"/>
    <col min="8196" max="8196" width="17.28515625" style="305" bestFit="1" customWidth="1"/>
    <col min="8197" max="8197" width="13.85546875" style="305" bestFit="1" customWidth="1"/>
    <col min="8198" max="8449" width="9.140625" style="305"/>
    <col min="8450" max="8450" width="25.42578125" style="305" customWidth="1"/>
    <col min="8451" max="8451" width="20.85546875" style="305" customWidth="1"/>
    <col min="8452" max="8452" width="17.28515625" style="305" bestFit="1" customWidth="1"/>
    <col min="8453" max="8453" width="13.85546875" style="305" bestFit="1" customWidth="1"/>
    <col min="8454" max="8705" width="9.140625" style="305"/>
    <col min="8706" max="8706" width="25.42578125" style="305" customWidth="1"/>
    <col min="8707" max="8707" width="20.85546875" style="305" customWidth="1"/>
    <col min="8708" max="8708" width="17.28515625" style="305" bestFit="1" customWidth="1"/>
    <col min="8709" max="8709" width="13.85546875" style="305" bestFit="1" customWidth="1"/>
    <col min="8710" max="8961" width="9.140625" style="305"/>
    <col min="8962" max="8962" width="25.42578125" style="305" customWidth="1"/>
    <col min="8963" max="8963" width="20.85546875" style="305" customWidth="1"/>
    <col min="8964" max="8964" width="17.28515625" style="305" bestFit="1" customWidth="1"/>
    <col min="8965" max="8965" width="13.85546875" style="305" bestFit="1" customWidth="1"/>
    <col min="8966" max="9217" width="9.140625" style="305"/>
    <col min="9218" max="9218" width="25.42578125" style="305" customWidth="1"/>
    <col min="9219" max="9219" width="20.85546875" style="305" customWidth="1"/>
    <col min="9220" max="9220" width="17.28515625" style="305" bestFit="1" customWidth="1"/>
    <col min="9221" max="9221" width="13.85546875" style="305" bestFit="1" customWidth="1"/>
    <col min="9222" max="9473" width="9.140625" style="305"/>
    <col min="9474" max="9474" width="25.42578125" style="305" customWidth="1"/>
    <col min="9475" max="9475" width="20.85546875" style="305" customWidth="1"/>
    <col min="9476" max="9476" width="17.28515625" style="305" bestFit="1" customWidth="1"/>
    <col min="9477" max="9477" width="13.85546875" style="305" bestFit="1" customWidth="1"/>
    <col min="9478" max="9729" width="9.140625" style="305"/>
    <col min="9730" max="9730" width="25.42578125" style="305" customWidth="1"/>
    <col min="9731" max="9731" width="20.85546875" style="305" customWidth="1"/>
    <col min="9732" max="9732" width="17.28515625" style="305" bestFit="1" customWidth="1"/>
    <col min="9733" max="9733" width="13.85546875" style="305" bestFit="1" customWidth="1"/>
    <col min="9734" max="9985" width="9.140625" style="305"/>
    <col min="9986" max="9986" width="25.42578125" style="305" customWidth="1"/>
    <col min="9987" max="9987" width="20.85546875" style="305" customWidth="1"/>
    <col min="9988" max="9988" width="17.28515625" style="305" bestFit="1" customWidth="1"/>
    <col min="9989" max="9989" width="13.85546875" style="305" bestFit="1" customWidth="1"/>
    <col min="9990" max="10241" width="9.140625" style="305"/>
    <col min="10242" max="10242" width="25.42578125" style="305" customWidth="1"/>
    <col min="10243" max="10243" width="20.85546875" style="305" customWidth="1"/>
    <col min="10244" max="10244" width="17.28515625" style="305" bestFit="1" customWidth="1"/>
    <col min="10245" max="10245" width="13.85546875" style="305" bestFit="1" customWidth="1"/>
    <col min="10246" max="10497" width="9.140625" style="305"/>
    <col min="10498" max="10498" width="25.42578125" style="305" customWidth="1"/>
    <col min="10499" max="10499" width="20.85546875" style="305" customWidth="1"/>
    <col min="10500" max="10500" width="17.28515625" style="305" bestFit="1" customWidth="1"/>
    <col min="10501" max="10501" width="13.85546875" style="305" bestFit="1" customWidth="1"/>
    <col min="10502" max="10753" width="9.140625" style="305"/>
    <col min="10754" max="10754" width="25.42578125" style="305" customWidth="1"/>
    <col min="10755" max="10755" width="20.85546875" style="305" customWidth="1"/>
    <col min="10756" max="10756" width="17.28515625" style="305" bestFit="1" customWidth="1"/>
    <col min="10757" max="10757" width="13.85546875" style="305" bestFit="1" customWidth="1"/>
    <col min="10758" max="11009" width="9.140625" style="305"/>
    <col min="11010" max="11010" width="25.42578125" style="305" customWidth="1"/>
    <col min="11011" max="11011" width="20.85546875" style="305" customWidth="1"/>
    <col min="11012" max="11012" width="17.28515625" style="305" bestFit="1" customWidth="1"/>
    <col min="11013" max="11013" width="13.85546875" style="305" bestFit="1" customWidth="1"/>
    <col min="11014" max="11265" width="9.140625" style="305"/>
    <col min="11266" max="11266" width="25.42578125" style="305" customWidth="1"/>
    <col min="11267" max="11267" width="20.85546875" style="305" customWidth="1"/>
    <col min="11268" max="11268" width="17.28515625" style="305" bestFit="1" customWidth="1"/>
    <col min="11269" max="11269" width="13.85546875" style="305" bestFit="1" customWidth="1"/>
    <col min="11270" max="11521" width="9.140625" style="305"/>
    <col min="11522" max="11522" width="25.42578125" style="305" customWidth="1"/>
    <col min="11523" max="11523" width="20.85546875" style="305" customWidth="1"/>
    <col min="11524" max="11524" width="17.28515625" style="305" bestFit="1" customWidth="1"/>
    <col min="11525" max="11525" width="13.85546875" style="305" bestFit="1" customWidth="1"/>
    <col min="11526" max="11777" width="9.140625" style="305"/>
    <col min="11778" max="11778" width="25.42578125" style="305" customWidth="1"/>
    <col min="11779" max="11779" width="20.85546875" style="305" customWidth="1"/>
    <col min="11780" max="11780" width="17.28515625" style="305" bestFit="1" customWidth="1"/>
    <col min="11781" max="11781" width="13.85546875" style="305" bestFit="1" customWidth="1"/>
    <col min="11782" max="12033" width="9.140625" style="305"/>
    <col min="12034" max="12034" width="25.42578125" style="305" customWidth="1"/>
    <col min="12035" max="12035" width="20.85546875" style="305" customWidth="1"/>
    <col min="12036" max="12036" width="17.28515625" style="305" bestFit="1" customWidth="1"/>
    <col min="12037" max="12037" width="13.85546875" style="305" bestFit="1" customWidth="1"/>
    <col min="12038" max="12289" width="9.140625" style="305"/>
    <col min="12290" max="12290" width="25.42578125" style="305" customWidth="1"/>
    <col min="12291" max="12291" width="20.85546875" style="305" customWidth="1"/>
    <col min="12292" max="12292" width="17.28515625" style="305" bestFit="1" customWidth="1"/>
    <col min="12293" max="12293" width="13.85546875" style="305" bestFit="1" customWidth="1"/>
    <col min="12294" max="12545" width="9.140625" style="305"/>
    <col min="12546" max="12546" width="25.42578125" style="305" customWidth="1"/>
    <col min="12547" max="12547" width="20.85546875" style="305" customWidth="1"/>
    <col min="12548" max="12548" width="17.28515625" style="305" bestFit="1" customWidth="1"/>
    <col min="12549" max="12549" width="13.85546875" style="305" bestFit="1" customWidth="1"/>
    <col min="12550" max="12801" width="9.140625" style="305"/>
    <col min="12802" max="12802" width="25.42578125" style="305" customWidth="1"/>
    <col min="12803" max="12803" width="20.85546875" style="305" customWidth="1"/>
    <col min="12804" max="12804" width="17.28515625" style="305" bestFit="1" customWidth="1"/>
    <col min="12805" max="12805" width="13.85546875" style="305" bestFit="1" customWidth="1"/>
    <col min="12806" max="13057" width="9.140625" style="305"/>
    <col min="13058" max="13058" width="25.42578125" style="305" customWidth="1"/>
    <col min="13059" max="13059" width="20.85546875" style="305" customWidth="1"/>
    <col min="13060" max="13060" width="17.28515625" style="305" bestFit="1" customWidth="1"/>
    <col min="13061" max="13061" width="13.85546875" style="305" bestFit="1" customWidth="1"/>
    <col min="13062" max="13313" width="9.140625" style="305"/>
    <col min="13314" max="13314" width="25.42578125" style="305" customWidth="1"/>
    <col min="13315" max="13315" width="20.85546875" style="305" customWidth="1"/>
    <col min="13316" max="13316" width="17.28515625" style="305" bestFit="1" customWidth="1"/>
    <col min="13317" max="13317" width="13.85546875" style="305" bestFit="1" customWidth="1"/>
    <col min="13318" max="13569" width="9.140625" style="305"/>
    <col min="13570" max="13570" width="25.42578125" style="305" customWidth="1"/>
    <col min="13571" max="13571" width="20.85546875" style="305" customWidth="1"/>
    <col min="13572" max="13572" width="17.28515625" style="305" bestFit="1" customWidth="1"/>
    <col min="13573" max="13573" width="13.85546875" style="305" bestFit="1" customWidth="1"/>
    <col min="13574" max="13825" width="9.140625" style="305"/>
    <col min="13826" max="13826" width="25.42578125" style="305" customWidth="1"/>
    <col min="13827" max="13827" width="20.85546875" style="305" customWidth="1"/>
    <col min="13828" max="13828" width="17.28515625" style="305" bestFit="1" customWidth="1"/>
    <col min="13829" max="13829" width="13.85546875" style="305" bestFit="1" customWidth="1"/>
    <col min="13830" max="14081" width="9.140625" style="305"/>
    <col min="14082" max="14082" width="25.42578125" style="305" customWidth="1"/>
    <col min="14083" max="14083" width="20.85546875" style="305" customWidth="1"/>
    <col min="14084" max="14084" width="17.28515625" style="305" bestFit="1" customWidth="1"/>
    <col min="14085" max="14085" width="13.85546875" style="305" bestFit="1" customWidth="1"/>
    <col min="14086" max="14337" width="9.140625" style="305"/>
    <col min="14338" max="14338" width="25.42578125" style="305" customWidth="1"/>
    <col min="14339" max="14339" width="20.85546875" style="305" customWidth="1"/>
    <col min="14340" max="14340" width="17.28515625" style="305" bestFit="1" customWidth="1"/>
    <col min="14341" max="14341" width="13.85546875" style="305" bestFit="1" customWidth="1"/>
    <col min="14342" max="14593" width="9.140625" style="305"/>
    <col min="14594" max="14594" width="25.42578125" style="305" customWidth="1"/>
    <col min="14595" max="14595" width="20.85546875" style="305" customWidth="1"/>
    <col min="14596" max="14596" width="17.28515625" style="305" bestFit="1" customWidth="1"/>
    <col min="14597" max="14597" width="13.85546875" style="305" bestFit="1" customWidth="1"/>
    <col min="14598" max="14849" width="9.140625" style="305"/>
    <col min="14850" max="14850" width="25.42578125" style="305" customWidth="1"/>
    <col min="14851" max="14851" width="20.85546875" style="305" customWidth="1"/>
    <col min="14852" max="14852" width="17.28515625" style="305" bestFit="1" customWidth="1"/>
    <col min="14853" max="14853" width="13.85546875" style="305" bestFit="1" customWidth="1"/>
    <col min="14854" max="15105" width="9.140625" style="305"/>
    <col min="15106" max="15106" width="25.42578125" style="305" customWidth="1"/>
    <col min="15107" max="15107" width="20.85546875" style="305" customWidth="1"/>
    <col min="15108" max="15108" width="17.28515625" style="305" bestFit="1" customWidth="1"/>
    <col min="15109" max="15109" width="13.85546875" style="305" bestFit="1" customWidth="1"/>
    <col min="15110" max="15361" width="9.140625" style="305"/>
    <col min="15362" max="15362" width="25.42578125" style="305" customWidth="1"/>
    <col min="15363" max="15363" width="20.85546875" style="305" customWidth="1"/>
    <col min="15364" max="15364" width="17.28515625" style="305" bestFit="1" customWidth="1"/>
    <col min="15365" max="15365" width="13.85546875" style="305" bestFit="1" customWidth="1"/>
    <col min="15366" max="15617" width="9.140625" style="305"/>
    <col min="15618" max="15618" width="25.42578125" style="305" customWidth="1"/>
    <col min="15619" max="15619" width="20.85546875" style="305" customWidth="1"/>
    <col min="15620" max="15620" width="17.28515625" style="305" bestFit="1" customWidth="1"/>
    <col min="15621" max="15621" width="13.85546875" style="305" bestFit="1" customWidth="1"/>
    <col min="15622" max="15873" width="9.140625" style="305"/>
    <col min="15874" max="15874" width="25.42578125" style="305" customWidth="1"/>
    <col min="15875" max="15875" width="20.85546875" style="305" customWidth="1"/>
    <col min="15876" max="15876" width="17.28515625" style="305" bestFit="1" customWidth="1"/>
    <col min="15877" max="15877" width="13.85546875" style="305" bestFit="1" customWidth="1"/>
    <col min="15878" max="16129" width="9.140625" style="305"/>
    <col min="16130" max="16130" width="25.42578125" style="305" customWidth="1"/>
    <col min="16131" max="16131" width="20.85546875" style="305" customWidth="1"/>
    <col min="16132" max="16132" width="17.28515625" style="305" bestFit="1" customWidth="1"/>
    <col min="16133" max="16133" width="13.85546875" style="305" bestFit="1" customWidth="1"/>
    <col min="16134" max="16384" width="9.140625" style="305"/>
  </cols>
  <sheetData>
    <row r="4" spans="1:5" x14ac:dyDescent="0.25">
      <c r="A4" s="304" t="s">
        <v>362</v>
      </c>
      <c r="B4" s="304"/>
      <c r="C4" s="304"/>
      <c r="D4" s="304"/>
      <c r="E4" s="304"/>
    </row>
    <row r="5" spans="1:5" x14ac:dyDescent="0.25">
      <c r="A5" s="304"/>
      <c r="B5" s="304"/>
      <c r="C5" s="304"/>
      <c r="D5" s="304"/>
      <c r="E5" s="304"/>
    </row>
    <row r="7" spans="1:5" x14ac:dyDescent="0.25">
      <c r="A7" s="319" t="s">
        <v>363</v>
      </c>
      <c r="B7" s="321" t="s">
        <v>364</v>
      </c>
      <c r="C7" s="321" t="s">
        <v>365</v>
      </c>
      <c r="D7" s="319" t="s">
        <v>366</v>
      </c>
      <c r="E7" s="321" t="s">
        <v>367</v>
      </c>
    </row>
    <row r="8" spans="1:5" x14ac:dyDescent="0.25">
      <c r="A8" s="322"/>
      <c r="B8" s="306"/>
      <c r="C8" s="307" t="s">
        <v>368</v>
      </c>
      <c r="D8" s="320" t="s">
        <v>369</v>
      </c>
      <c r="E8" s="307" t="s">
        <v>370</v>
      </c>
    </row>
    <row r="9" spans="1:5" x14ac:dyDescent="0.25">
      <c r="A9" s="322"/>
      <c r="B9" s="306"/>
      <c r="C9" s="306"/>
      <c r="D9" s="320" t="s">
        <v>371</v>
      </c>
      <c r="E9" s="307" t="s">
        <v>372</v>
      </c>
    </row>
    <row r="10" spans="1:5" x14ac:dyDescent="0.25">
      <c r="A10" s="325" t="s">
        <v>373</v>
      </c>
      <c r="B10" s="327" t="s">
        <v>374</v>
      </c>
      <c r="C10" s="327" t="s">
        <v>375</v>
      </c>
      <c r="D10" s="325" t="s">
        <v>376</v>
      </c>
      <c r="E10" s="327" t="s">
        <v>377</v>
      </c>
    </row>
    <row r="11" spans="1:5" ht="94.5" x14ac:dyDescent="0.25">
      <c r="A11" s="325" t="s">
        <v>374</v>
      </c>
      <c r="B11" s="311" t="s">
        <v>378</v>
      </c>
      <c r="C11" s="312"/>
      <c r="D11" s="326">
        <f>SUM(D12:D13)</f>
        <v>0</v>
      </c>
      <c r="E11" s="326">
        <f>SUM(E12:E17)</f>
        <v>0</v>
      </c>
    </row>
    <row r="12" spans="1:5" x14ac:dyDescent="0.25">
      <c r="A12" s="323"/>
      <c r="B12" s="308"/>
      <c r="C12" s="308"/>
      <c r="D12" s="309"/>
      <c r="E12" s="309"/>
    </row>
    <row r="13" spans="1:5" x14ac:dyDescent="0.25">
      <c r="A13" s="323"/>
      <c r="B13" s="308"/>
      <c r="C13" s="308"/>
      <c r="D13" s="309"/>
      <c r="E13" s="309"/>
    </row>
    <row r="14" spans="1:5" x14ac:dyDescent="0.25">
      <c r="A14" s="323"/>
      <c r="B14" s="308"/>
      <c r="C14" s="308"/>
      <c r="D14" s="309"/>
      <c r="E14" s="309"/>
    </row>
    <row r="15" spans="1:5" x14ac:dyDescent="0.25">
      <c r="A15" s="323"/>
      <c r="B15" s="308"/>
      <c r="C15" s="308"/>
      <c r="D15" s="309"/>
      <c r="E15" s="309"/>
    </row>
    <row r="16" spans="1:5" x14ac:dyDescent="0.25">
      <c r="A16" s="323"/>
      <c r="B16" s="308"/>
      <c r="C16" s="308"/>
      <c r="D16" s="309"/>
      <c r="E16" s="309"/>
    </row>
    <row r="17" spans="1:6" x14ac:dyDescent="0.25">
      <c r="A17" s="323"/>
      <c r="B17" s="308"/>
      <c r="C17" s="308"/>
      <c r="D17" s="309"/>
      <c r="E17" s="309"/>
    </row>
    <row r="18" spans="1:6" x14ac:dyDescent="0.25">
      <c r="A18" s="323"/>
      <c r="B18" s="308"/>
      <c r="C18" s="308"/>
      <c r="D18" s="309"/>
      <c r="E18" s="309"/>
    </row>
    <row r="19" spans="1:6" ht="78.75" x14ac:dyDescent="0.25">
      <c r="A19" s="324" t="s">
        <v>375</v>
      </c>
      <c r="B19" s="310" t="s">
        <v>379</v>
      </c>
      <c r="C19" s="308"/>
      <c r="D19" s="309"/>
      <c r="E19" s="309"/>
    </row>
    <row r="20" spans="1:6" ht="63" x14ac:dyDescent="0.25">
      <c r="A20" s="324"/>
      <c r="B20" s="311" t="s">
        <v>380</v>
      </c>
      <c r="C20" s="312"/>
      <c r="D20" s="313">
        <f>SUM(D21:D28)</f>
        <v>12702000</v>
      </c>
      <c r="E20" s="313">
        <f>SUM(E21:E28)</f>
        <v>2102000</v>
      </c>
      <c r="F20" s="314">
        <f>F21+F22+F23+F24+F27+F28</f>
        <v>10600000</v>
      </c>
    </row>
    <row r="21" spans="1:6" x14ac:dyDescent="0.25">
      <c r="A21" s="324"/>
      <c r="B21" s="315"/>
      <c r="C21" s="308" t="s">
        <v>381</v>
      </c>
      <c r="D21" s="316">
        <f t="shared" ref="D21:D29" si="0">F21+E21</f>
        <v>6251000</v>
      </c>
      <c r="E21" s="309">
        <v>851000</v>
      </c>
      <c r="F21" s="38">
        <f>'[4]2.sz.tábla'!D32</f>
        <v>5400000</v>
      </c>
    </row>
    <row r="22" spans="1:6" x14ac:dyDescent="0.25">
      <c r="A22" s="324"/>
      <c r="B22" s="315"/>
      <c r="C22" s="308" t="s">
        <v>382</v>
      </c>
      <c r="D22" s="316">
        <f>E22+F22</f>
        <v>1868000</v>
      </c>
      <c r="E22" s="309">
        <v>668000</v>
      </c>
      <c r="F22" s="38">
        <f>'[4]2.sz.tábla'!D34</f>
        <v>1200000</v>
      </c>
    </row>
    <row r="23" spans="1:6" x14ac:dyDescent="0.25">
      <c r="A23" s="324"/>
      <c r="B23" s="315"/>
      <c r="C23" s="308" t="s">
        <v>383</v>
      </c>
      <c r="D23" s="316">
        <f t="shared" ref="D23:D27" si="1">E23+F23</f>
        <v>2500000</v>
      </c>
      <c r="E23" s="309">
        <v>0</v>
      </c>
      <c r="F23" s="38">
        <f>'[4]2.sz.tábla'!D37</f>
        <v>2500000</v>
      </c>
    </row>
    <row r="24" spans="1:6" x14ac:dyDescent="0.25">
      <c r="A24" s="324"/>
      <c r="B24" s="315"/>
      <c r="C24" s="317" t="s">
        <v>384</v>
      </c>
      <c r="D24" s="316">
        <f t="shared" si="1"/>
        <v>652000</v>
      </c>
      <c r="E24" s="309">
        <v>252000</v>
      </c>
      <c r="F24" s="38">
        <f>'[4]2.sz.tábla'!D40</f>
        <v>400000</v>
      </c>
    </row>
    <row r="25" spans="1:6" x14ac:dyDescent="0.25">
      <c r="A25" s="324"/>
      <c r="B25" s="315"/>
      <c r="C25" s="317" t="s">
        <v>385</v>
      </c>
      <c r="D25" s="316">
        <f t="shared" si="1"/>
        <v>0</v>
      </c>
      <c r="E25" s="309">
        <v>0</v>
      </c>
      <c r="F25" s="38"/>
    </row>
    <row r="26" spans="1:6" x14ac:dyDescent="0.25">
      <c r="A26" s="324"/>
      <c r="B26" s="315"/>
      <c r="C26" s="317" t="s">
        <v>386</v>
      </c>
      <c r="D26" s="316">
        <f t="shared" si="1"/>
        <v>0</v>
      </c>
      <c r="E26" s="309">
        <v>0</v>
      </c>
      <c r="F26" s="38"/>
    </row>
    <row r="27" spans="1:6" x14ac:dyDescent="0.25">
      <c r="A27" s="324"/>
      <c r="B27" s="315"/>
      <c r="C27" s="308" t="s">
        <v>387</v>
      </c>
      <c r="D27" s="316">
        <f t="shared" si="1"/>
        <v>1331000</v>
      </c>
      <c r="E27" s="309">
        <v>331000</v>
      </c>
      <c r="F27" s="38">
        <f>'[4]2.sz.tábla'!D38</f>
        <v>1000000</v>
      </c>
    </row>
    <row r="28" spans="1:6" x14ac:dyDescent="0.25">
      <c r="A28" s="324"/>
      <c r="B28" s="315"/>
      <c r="C28" s="308" t="s">
        <v>388</v>
      </c>
      <c r="D28" s="316">
        <v>100000</v>
      </c>
      <c r="E28" s="309">
        <v>0</v>
      </c>
      <c r="F28" s="38">
        <v>100000</v>
      </c>
    </row>
    <row r="29" spans="1:6" ht="78.75" x14ac:dyDescent="0.25">
      <c r="A29" s="324" t="s">
        <v>376</v>
      </c>
      <c r="B29" s="310" t="s">
        <v>389</v>
      </c>
      <c r="C29" s="308"/>
      <c r="D29" s="309">
        <f t="shared" si="0"/>
        <v>0</v>
      </c>
      <c r="E29" s="309">
        <v>0</v>
      </c>
      <c r="F29" s="38"/>
    </row>
    <row r="30" spans="1:6" ht="63" x14ac:dyDescent="0.25">
      <c r="A30" s="328" t="s">
        <v>377</v>
      </c>
      <c r="B30" s="329" t="s">
        <v>390</v>
      </c>
      <c r="C30" s="330"/>
      <c r="D30" s="331">
        <f>F30+E30+G30</f>
        <v>0</v>
      </c>
      <c r="E30" s="331">
        <v>0</v>
      </c>
      <c r="F30" s="38"/>
    </row>
    <row r="31" spans="1:6" x14ac:dyDescent="0.25">
      <c r="A31" s="332"/>
      <c r="B31" s="333" t="s">
        <v>391</v>
      </c>
      <c r="C31" s="333"/>
      <c r="D31" s="334">
        <f>D30+D29+D19+D20+D11</f>
        <v>12702000</v>
      </c>
      <c r="E31" s="334">
        <f>E30+E29+E19+E20+E11</f>
        <v>2102000</v>
      </c>
      <c r="F31" s="318">
        <f>SUM(F21:F28)</f>
        <v>10600000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2018. évi költségvetéséről szóló 5/2018. (II. 16.)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63" customWidth="1"/>
    <col min="2" max="2" width="32" style="63" bestFit="1" customWidth="1"/>
    <col min="3" max="3" width="14" style="63" bestFit="1" customWidth="1"/>
    <col min="4" max="4" width="12.85546875" style="63" customWidth="1"/>
    <col min="5" max="5" width="11.85546875" style="63" customWidth="1"/>
    <col min="6" max="7" width="11.5703125" style="63" customWidth="1"/>
    <col min="8" max="8" width="11.28515625" style="63" customWidth="1"/>
    <col min="9" max="9" width="11" style="63" customWidth="1"/>
    <col min="10" max="10" width="10.5703125" style="63" customWidth="1"/>
    <col min="11" max="12" width="13.7109375" style="63" customWidth="1"/>
    <col min="13" max="256" width="9.140625" style="63"/>
    <col min="257" max="257" width="10" style="63" customWidth="1"/>
    <col min="258" max="258" width="29" style="63" customWidth="1"/>
    <col min="259" max="259" width="12" style="63" customWidth="1"/>
    <col min="260" max="260" width="12.85546875" style="63" customWidth="1"/>
    <col min="261" max="261" width="11.85546875" style="63" customWidth="1"/>
    <col min="262" max="263" width="11.5703125" style="63" customWidth="1"/>
    <col min="264" max="264" width="11.28515625" style="63" customWidth="1"/>
    <col min="265" max="265" width="11" style="63" customWidth="1"/>
    <col min="266" max="266" width="10.5703125" style="63" customWidth="1"/>
    <col min="267" max="268" width="13.7109375" style="63" customWidth="1"/>
    <col min="269" max="512" width="9.140625" style="63"/>
    <col min="513" max="513" width="10" style="63" customWidth="1"/>
    <col min="514" max="514" width="29" style="63" customWidth="1"/>
    <col min="515" max="515" width="12" style="63" customWidth="1"/>
    <col min="516" max="516" width="12.85546875" style="63" customWidth="1"/>
    <col min="517" max="517" width="11.85546875" style="63" customWidth="1"/>
    <col min="518" max="519" width="11.5703125" style="63" customWidth="1"/>
    <col min="520" max="520" width="11.28515625" style="63" customWidth="1"/>
    <col min="521" max="521" width="11" style="63" customWidth="1"/>
    <col min="522" max="522" width="10.5703125" style="63" customWidth="1"/>
    <col min="523" max="524" width="13.7109375" style="63" customWidth="1"/>
    <col min="525" max="768" width="9.140625" style="63"/>
    <col min="769" max="769" width="10" style="63" customWidth="1"/>
    <col min="770" max="770" width="29" style="63" customWidth="1"/>
    <col min="771" max="771" width="12" style="63" customWidth="1"/>
    <col min="772" max="772" width="12.85546875" style="63" customWidth="1"/>
    <col min="773" max="773" width="11.85546875" style="63" customWidth="1"/>
    <col min="774" max="775" width="11.5703125" style="63" customWidth="1"/>
    <col min="776" max="776" width="11.28515625" style="63" customWidth="1"/>
    <col min="777" max="777" width="11" style="63" customWidth="1"/>
    <col min="778" max="778" width="10.5703125" style="63" customWidth="1"/>
    <col min="779" max="780" width="13.7109375" style="63" customWidth="1"/>
    <col min="781" max="1024" width="9.140625" style="63"/>
    <col min="1025" max="1025" width="10" style="63" customWidth="1"/>
    <col min="1026" max="1026" width="29" style="63" customWidth="1"/>
    <col min="1027" max="1027" width="12" style="63" customWidth="1"/>
    <col min="1028" max="1028" width="12.85546875" style="63" customWidth="1"/>
    <col min="1029" max="1029" width="11.85546875" style="63" customWidth="1"/>
    <col min="1030" max="1031" width="11.5703125" style="63" customWidth="1"/>
    <col min="1032" max="1032" width="11.28515625" style="63" customWidth="1"/>
    <col min="1033" max="1033" width="11" style="63" customWidth="1"/>
    <col min="1034" max="1034" width="10.5703125" style="63" customWidth="1"/>
    <col min="1035" max="1036" width="13.7109375" style="63" customWidth="1"/>
    <col min="1037" max="1280" width="9.140625" style="63"/>
    <col min="1281" max="1281" width="10" style="63" customWidth="1"/>
    <col min="1282" max="1282" width="29" style="63" customWidth="1"/>
    <col min="1283" max="1283" width="12" style="63" customWidth="1"/>
    <col min="1284" max="1284" width="12.85546875" style="63" customWidth="1"/>
    <col min="1285" max="1285" width="11.85546875" style="63" customWidth="1"/>
    <col min="1286" max="1287" width="11.5703125" style="63" customWidth="1"/>
    <col min="1288" max="1288" width="11.28515625" style="63" customWidth="1"/>
    <col min="1289" max="1289" width="11" style="63" customWidth="1"/>
    <col min="1290" max="1290" width="10.5703125" style="63" customWidth="1"/>
    <col min="1291" max="1292" width="13.7109375" style="63" customWidth="1"/>
    <col min="1293" max="1536" width="9.140625" style="63"/>
    <col min="1537" max="1537" width="10" style="63" customWidth="1"/>
    <col min="1538" max="1538" width="29" style="63" customWidth="1"/>
    <col min="1539" max="1539" width="12" style="63" customWidth="1"/>
    <col min="1540" max="1540" width="12.85546875" style="63" customWidth="1"/>
    <col min="1541" max="1541" width="11.85546875" style="63" customWidth="1"/>
    <col min="1542" max="1543" width="11.5703125" style="63" customWidth="1"/>
    <col min="1544" max="1544" width="11.28515625" style="63" customWidth="1"/>
    <col min="1545" max="1545" width="11" style="63" customWidth="1"/>
    <col min="1546" max="1546" width="10.5703125" style="63" customWidth="1"/>
    <col min="1547" max="1548" width="13.7109375" style="63" customWidth="1"/>
    <col min="1549" max="1792" width="9.140625" style="63"/>
    <col min="1793" max="1793" width="10" style="63" customWidth="1"/>
    <col min="1794" max="1794" width="29" style="63" customWidth="1"/>
    <col min="1795" max="1795" width="12" style="63" customWidth="1"/>
    <col min="1796" max="1796" width="12.85546875" style="63" customWidth="1"/>
    <col min="1797" max="1797" width="11.85546875" style="63" customWidth="1"/>
    <col min="1798" max="1799" width="11.5703125" style="63" customWidth="1"/>
    <col min="1800" max="1800" width="11.28515625" style="63" customWidth="1"/>
    <col min="1801" max="1801" width="11" style="63" customWidth="1"/>
    <col min="1802" max="1802" width="10.5703125" style="63" customWidth="1"/>
    <col min="1803" max="1804" width="13.7109375" style="63" customWidth="1"/>
    <col min="1805" max="2048" width="9.140625" style="63"/>
    <col min="2049" max="2049" width="10" style="63" customWidth="1"/>
    <col min="2050" max="2050" width="29" style="63" customWidth="1"/>
    <col min="2051" max="2051" width="12" style="63" customWidth="1"/>
    <col min="2052" max="2052" width="12.85546875" style="63" customWidth="1"/>
    <col min="2053" max="2053" width="11.85546875" style="63" customWidth="1"/>
    <col min="2054" max="2055" width="11.5703125" style="63" customWidth="1"/>
    <col min="2056" max="2056" width="11.28515625" style="63" customWidth="1"/>
    <col min="2057" max="2057" width="11" style="63" customWidth="1"/>
    <col min="2058" max="2058" width="10.5703125" style="63" customWidth="1"/>
    <col min="2059" max="2060" width="13.7109375" style="63" customWidth="1"/>
    <col min="2061" max="2304" width="9.140625" style="63"/>
    <col min="2305" max="2305" width="10" style="63" customWidth="1"/>
    <col min="2306" max="2306" width="29" style="63" customWidth="1"/>
    <col min="2307" max="2307" width="12" style="63" customWidth="1"/>
    <col min="2308" max="2308" width="12.85546875" style="63" customWidth="1"/>
    <col min="2309" max="2309" width="11.85546875" style="63" customWidth="1"/>
    <col min="2310" max="2311" width="11.5703125" style="63" customWidth="1"/>
    <col min="2312" max="2312" width="11.28515625" style="63" customWidth="1"/>
    <col min="2313" max="2313" width="11" style="63" customWidth="1"/>
    <col min="2314" max="2314" width="10.5703125" style="63" customWidth="1"/>
    <col min="2315" max="2316" width="13.7109375" style="63" customWidth="1"/>
    <col min="2317" max="2560" width="9.140625" style="63"/>
    <col min="2561" max="2561" width="10" style="63" customWidth="1"/>
    <col min="2562" max="2562" width="29" style="63" customWidth="1"/>
    <col min="2563" max="2563" width="12" style="63" customWidth="1"/>
    <col min="2564" max="2564" width="12.85546875" style="63" customWidth="1"/>
    <col min="2565" max="2565" width="11.85546875" style="63" customWidth="1"/>
    <col min="2566" max="2567" width="11.5703125" style="63" customWidth="1"/>
    <col min="2568" max="2568" width="11.28515625" style="63" customWidth="1"/>
    <col min="2569" max="2569" width="11" style="63" customWidth="1"/>
    <col min="2570" max="2570" width="10.5703125" style="63" customWidth="1"/>
    <col min="2571" max="2572" width="13.7109375" style="63" customWidth="1"/>
    <col min="2573" max="2816" width="9.140625" style="63"/>
    <col min="2817" max="2817" width="10" style="63" customWidth="1"/>
    <col min="2818" max="2818" width="29" style="63" customWidth="1"/>
    <col min="2819" max="2819" width="12" style="63" customWidth="1"/>
    <col min="2820" max="2820" width="12.85546875" style="63" customWidth="1"/>
    <col min="2821" max="2821" width="11.85546875" style="63" customWidth="1"/>
    <col min="2822" max="2823" width="11.5703125" style="63" customWidth="1"/>
    <col min="2824" max="2824" width="11.28515625" style="63" customWidth="1"/>
    <col min="2825" max="2825" width="11" style="63" customWidth="1"/>
    <col min="2826" max="2826" width="10.5703125" style="63" customWidth="1"/>
    <col min="2827" max="2828" width="13.7109375" style="63" customWidth="1"/>
    <col min="2829" max="3072" width="9.140625" style="63"/>
    <col min="3073" max="3073" width="10" style="63" customWidth="1"/>
    <col min="3074" max="3074" width="29" style="63" customWidth="1"/>
    <col min="3075" max="3075" width="12" style="63" customWidth="1"/>
    <col min="3076" max="3076" width="12.85546875" style="63" customWidth="1"/>
    <col min="3077" max="3077" width="11.85546875" style="63" customWidth="1"/>
    <col min="3078" max="3079" width="11.5703125" style="63" customWidth="1"/>
    <col min="3080" max="3080" width="11.28515625" style="63" customWidth="1"/>
    <col min="3081" max="3081" width="11" style="63" customWidth="1"/>
    <col min="3082" max="3082" width="10.5703125" style="63" customWidth="1"/>
    <col min="3083" max="3084" width="13.7109375" style="63" customWidth="1"/>
    <col min="3085" max="3328" width="9.140625" style="63"/>
    <col min="3329" max="3329" width="10" style="63" customWidth="1"/>
    <col min="3330" max="3330" width="29" style="63" customWidth="1"/>
    <col min="3331" max="3331" width="12" style="63" customWidth="1"/>
    <col min="3332" max="3332" width="12.85546875" style="63" customWidth="1"/>
    <col min="3333" max="3333" width="11.85546875" style="63" customWidth="1"/>
    <col min="3334" max="3335" width="11.5703125" style="63" customWidth="1"/>
    <col min="3336" max="3336" width="11.28515625" style="63" customWidth="1"/>
    <col min="3337" max="3337" width="11" style="63" customWidth="1"/>
    <col min="3338" max="3338" width="10.5703125" style="63" customWidth="1"/>
    <col min="3339" max="3340" width="13.7109375" style="63" customWidth="1"/>
    <col min="3341" max="3584" width="9.140625" style="63"/>
    <col min="3585" max="3585" width="10" style="63" customWidth="1"/>
    <col min="3586" max="3586" width="29" style="63" customWidth="1"/>
    <col min="3587" max="3587" width="12" style="63" customWidth="1"/>
    <col min="3588" max="3588" width="12.85546875" style="63" customWidth="1"/>
    <col min="3589" max="3589" width="11.85546875" style="63" customWidth="1"/>
    <col min="3590" max="3591" width="11.5703125" style="63" customWidth="1"/>
    <col min="3592" max="3592" width="11.28515625" style="63" customWidth="1"/>
    <col min="3593" max="3593" width="11" style="63" customWidth="1"/>
    <col min="3594" max="3594" width="10.5703125" style="63" customWidth="1"/>
    <col min="3595" max="3596" width="13.7109375" style="63" customWidth="1"/>
    <col min="3597" max="3840" width="9.140625" style="63"/>
    <col min="3841" max="3841" width="10" style="63" customWidth="1"/>
    <col min="3842" max="3842" width="29" style="63" customWidth="1"/>
    <col min="3843" max="3843" width="12" style="63" customWidth="1"/>
    <col min="3844" max="3844" width="12.85546875" style="63" customWidth="1"/>
    <col min="3845" max="3845" width="11.85546875" style="63" customWidth="1"/>
    <col min="3846" max="3847" width="11.5703125" style="63" customWidth="1"/>
    <col min="3848" max="3848" width="11.28515625" style="63" customWidth="1"/>
    <col min="3849" max="3849" width="11" style="63" customWidth="1"/>
    <col min="3850" max="3850" width="10.5703125" style="63" customWidth="1"/>
    <col min="3851" max="3852" width="13.7109375" style="63" customWidth="1"/>
    <col min="3853" max="4096" width="9.140625" style="63"/>
    <col min="4097" max="4097" width="10" style="63" customWidth="1"/>
    <col min="4098" max="4098" width="29" style="63" customWidth="1"/>
    <col min="4099" max="4099" width="12" style="63" customWidth="1"/>
    <col min="4100" max="4100" width="12.85546875" style="63" customWidth="1"/>
    <col min="4101" max="4101" width="11.85546875" style="63" customWidth="1"/>
    <col min="4102" max="4103" width="11.5703125" style="63" customWidth="1"/>
    <col min="4104" max="4104" width="11.28515625" style="63" customWidth="1"/>
    <col min="4105" max="4105" width="11" style="63" customWidth="1"/>
    <col min="4106" max="4106" width="10.5703125" style="63" customWidth="1"/>
    <col min="4107" max="4108" width="13.7109375" style="63" customWidth="1"/>
    <col min="4109" max="4352" width="9.140625" style="63"/>
    <col min="4353" max="4353" width="10" style="63" customWidth="1"/>
    <col min="4354" max="4354" width="29" style="63" customWidth="1"/>
    <col min="4355" max="4355" width="12" style="63" customWidth="1"/>
    <col min="4356" max="4356" width="12.85546875" style="63" customWidth="1"/>
    <col min="4357" max="4357" width="11.85546875" style="63" customWidth="1"/>
    <col min="4358" max="4359" width="11.5703125" style="63" customWidth="1"/>
    <col min="4360" max="4360" width="11.28515625" style="63" customWidth="1"/>
    <col min="4361" max="4361" width="11" style="63" customWidth="1"/>
    <col min="4362" max="4362" width="10.5703125" style="63" customWidth="1"/>
    <col min="4363" max="4364" width="13.7109375" style="63" customWidth="1"/>
    <col min="4365" max="4608" width="9.140625" style="63"/>
    <col min="4609" max="4609" width="10" style="63" customWidth="1"/>
    <col min="4610" max="4610" width="29" style="63" customWidth="1"/>
    <col min="4611" max="4611" width="12" style="63" customWidth="1"/>
    <col min="4612" max="4612" width="12.85546875" style="63" customWidth="1"/>
    <col min="4613" max="4613" width="11.85546875" style="63" customWidth="1"/>
    <col min="4614" max="4615" width="11.5703125" style="63" customWidth="1"/>
    <col min="4616" max="4616" width="11.28515625" style="63" customWidth="1"/>
    <col min="4617" max="4617" width="11" style="63" customWidth="1"/>
    <col min="4618" max="4618" width="10.5703125" style="63" customWidth="1"/>
    <col min="4619" max="4620" width="13.7109375" style="63" customWidth="1"/>
    <col min="4621" max="4864" width="9.140625" style="63"/>
    <col min="4865" max="4865" width="10" style="63" customWidth="1"/>
    <col min="4866" max="4866" width="29" style="63" customWidth="1"/>
    <col min="4867" max="4867" width="12" style="63" customWidth="1"/>
    <col min="4868" max="4868" width="12.85546875" style="63" customWidth="1"/>
    <col min="4869" max="4869" width="11.85546875" style="63" customWidth="1"/>
    <col min="4870" max="4871" width="11.5703125" style="63" customWidth="1"/>
    <col min="4872" max="4872" width="11.28515625" style="63" customWidth="1"/>
    <col min="4873" max="4873" width="11" style="63" customWidth="1"/>
    <col min="4874" max="4874" width="10.5703125" style="63" customWidth="1"/>
    <col min="4875" max="4876" width="13.7109375" style="63" customWidth="1"/>
    <col min="4877" max="5120" width="9.140625" style="63"/>
    <col min="5121" max="5121" width="10" style="63" customWidth="1"/>
    <col min="5122" max="5122" width="29" style="63" customWidth="1"/>
    <col min="5123" max="5123" width="12" style="63" customWidth="1"/>
    <col min="5124" max="5124" width="12.85546875" style="63" customWidth="1"/>
    <col min="5125" max="5125" width="11.85546875" style="63" customWidth="1"/>
    <col min="5126" max="5127" width="11.5703125" style="63" customWidth="1"/>
    <col min="5128" max="5128" width="11.28515625" style="63" customWidth="1"/>
    <col min="5129" max="5129" width="11" style="63" customWidth="1"/>
    <col min="5130" max="5130" width="10.5703125" style="63" customWidth="1"/>
    <col min="5131" max="5132" width="13.7109375" style="63" customWidth="1"/>
    <col min="5133" max="5376" width="9.140625" style="63"/>
    <col min="5377" max="5377" width="10" style="63" customWidth="1"/>
    <col min="5378" max="5378" width="29" style="63" customWidth="1"/>
    <col min="5379" max="5379" width="12" style="63" customWidth="1"/>
    <col min="5380" max="5380" width="12.85546875" style="63" customWidth="1"/>
    <col min="5381" max="5381" width="11.85546875" style="63" customWidth="1"/>
    <col min="5382" max="5383" width="11.5703125" style="63" customWidth="1"/>
    <col min="5384" max="5384" width="11.28515625" style="63" customWidth="1"/>
    <col min="5385" max="5385" width="11" style="63" customWidth="1"/>
    <col min="5386" max="5386" width="10.5703125" style="63" customWidth="1"/>
    <col min="5387" max="5388" width="13.7109375" style="63" customWidth="1"/>
    <col min="5389" max="5632" width="9.140625" style="63"/>
    <col min="5633" max="5633" width="10" style="63" customWidth="1"/>
    <col min="5634" max="5634" width="29" style="63" customWidth="1"/>
    <col min="5635" max="5635" width="12" style="63" customWidth="1"/>
    <col min="5636" max="5636" width="12.85546875" style="63" customWidth="1"/>
    <col min="5637" max="5637" width="11.85546875" style="63" customWidth="1"/>
    <col min="5638" max="5639" width="11.5703125" style="63" customWidth="1"/>
    <col min="5640" max="5640" width="11.28515625" style="63" customWidth="1"/>
    <col min="5641" max="5641" width="11" style="63" customWidth="1"/>
    <col min="5642" max="5642" width="10.5703125" style="63" customWidth="1"/>
    <col min="5643" max="5644" width="13.7109375" style="63" customWidth="1"/>
    <col min="5645" max="5888" width="9.140625" style="63"/>
    <col min="5889" max="5889" width="10" style="63" customWidth="1"/>
    <col min="5890" max="5890" width="29" style="63" customWidth="1"/>
    <col min="5891" max="5891" width="12" style="63" customWidth="1"/>
    <col min="5892" max="5892" width="12.85546875" style="63" customWidth="1"/>
    <col min="5893" max="5893" width="11.85546875" style="63" customWidth="1"/>
    <col min="5894" max="5895" width="11.5703125" style="63" customWidth="1"/>
    <col min="5896" max="5896" width="11.28515625" style="63" customWidth="1"/>
    <col min="5897" max="5897" width="11" style="63" customWidth="1"/>
    <col min="5898" max="5898" width="10.5703125" style="63" customWidth="1"/>
    <col min="5899" max="5900" width="13.7109375" style="63" customWidth="1"/>
    <col min="5901" max="6144" width="9.140625" style="63"/>
    <col min="6145" max="6145" width="10" style="63" customWidth="1"/>
    <col min="6146" max="6146" width="29" style="63" customWidth="1"/>
    <col min="6147" max="6147" width="12" style="63" customWidth="1"/>
    <col min="6148" max="6148" width="12.85546875" style="63" customWidth="1"/>
    <col min="6149" max="6149" width="11.85546875" style="63" customWidth="1"/>
    <col min="6150" max="6151" width="11.5703125" style="63" customWidth="1"/>
    <col min="6152" max="6152" width="11.28515625" style="63" customWidth="1"/>
    <col min="6153" max="6153" width="11" style="63" customWidth="1"/>
    <col min="6154" max="6154" width="10.5703125" style="63" customWidth="1"/>
    <col min="6155" max="6156" width="13.7109375" style="63" customWidth="1"/>
    <col min="6157" max="6400" width="9.140625" style="63"/>
    <col min="6401" max="6401" width="10" style="63" customWidth="1"/>
    <col min="6402" max="6402" width="29" style="63" customWidth="1"/>
    <col min="6403" max="6403" width="12" style="63" customWidth="1"/>
    <col min="6404" max="6404" width="12.85546875" style="63" customWidth="1"/>
    <col min="6405" max="6405" width="11.85546875" style="63" customWidth="1"/>
    <col min="6406" max="6407" width="11.5703125" style="63" customWidth="1"/>
    <col min="6408" max="6408" width="11.28515625" style="63" customWidth="1"/>
    <col min="6409" max="6409" width="11" style="63" customWidth="1"/>
    <col min="6410" max="6410" width="10.5703125" style="63" customWidth="1"/>
    <col min="6411" max="6412" width="13.7109375" style="63" customWidth="1"/>
    <col min="6413" max="6656" width="9.140625" style="63"/>
    <col min="6657" max="6657" width="10" style="63" customWidth="1"/>
    <col min="6658" max="6658" width="29" style="63" customWidth="1"/>
    <col min="6659" max="6659" width="12" style="63" customWidth="1"/>
    <col min="6660" max="6660" width="12.85546875" style="63" customWidth="1"/>
    <col min="6661" max="6661" width="11.85546875" style="63" customWidth="1"/>
    <col min="6662" max="6663" width="11.5703125" style="63" customWidth="1"/>
    <col min="6664" max="6664" width="11.28515625" style="63" customWidth="1"/>
    <col min="6665" max="6665" width="11" style="63" customWidth="1"/>
    <col min="6666" max="6666" width="10.5703125" style="63" customWidth="1"/>
    <col min="6667" max="6668" width="13.7109375" style="63" customWidth="1"/>
    <col min="6669" max="6912" width="9.140625" style="63"/>
    <col min="6913" max="6913" width="10" style="63" customWidth="1"/>
    <col min="6914" max="6914" width="29" style="63" customWidth="1"/>
    <col min="6915" max="6915" width="12" style="63" customWidth="1"/>
    <col min="6916" max="6916" width="12.85546875" style="63" customWidth="1"/>
    <col min="6917" max="6917" width="11.85546875" style="63" customWidth="1"/>
    <col min="6918" max="6919" width="11.5703125" style="63" customWidth="1"/>
    <col min="6920" max="6920" width="11.28515625" style="63" customWidth="1"/>
    <col min="6921" max="6921" width="11" style="63" customWidth="1"/>
    <col min="6922" max="6922" width="10.5703125" style="63" customWidth="1"/>
    <col min="6923" max="6924" width="13.7109375" style="63" customWidth="1"/>
    <col min="6925" max="7168" width="9.140625" style="63"/>
    <col min="7169" max="7169" width="10" style="63" customWidth="1"/>
    <col min="7170" max="7170" width="29" style="63" customWidth="1"/>
    <col min="7171" max="7171" width="12" style="63" customWidth="1"/>
    <col min="7172" max="7172" width="12.85546875" style="63" customWidth="1"/>
    <col min="7173" max="7173" width="11.85546875" style="63" customWidth="1"/>
    <col min="7174" max="7175" width="11.5703125" style="63" customWidth="1"/>
    <col min="7176" max="7176" width="11.28515625" style="63" customWidth="1"/>
    <col min="7177" max="7177" width="11" style="63" customWidth="1"/>
    <col min="7178" max="7178" width="10.5703125" style="63" customWidth="1"/>
    <col min="7179" max="7180" width="13.7109375" style="63" customWidth="1"/>
    <col min="7181" max="7424" width="9.140625" style="63"/>
    <col min="7425" max="7425" width="10" style="63" customWidth="1"/>
    <col min="7426" max="7426" width="29" style="63" customWidth="1"/>
    <col min="7427" max="7427" width="12" style="63" customWidth="1"/>
    <col min="7428" max="7428" width="12.85546875" style="63" customWidth="1"/>
    <col min="7429" max="7429" width="11.85546875" style="63" customWidth="1"/>
    <col min="7430" max="7431" width="11.5703125" style="63" customWidth="1"/>
    <col min="7432" max="7432" width="11.28515625" style="63" customWidth="1"/>
    <col min="7433" max="7433" width="11" style="63" customWidth="1"/>
    <col min="7434" max="7434" width="10.5703125" style="63" customWidth="1"/>
    <col min="7435" max="7436" width="13.7109375" style="63" customWidth="1"/>
    <col min="7437" max="7680" width="9.140625" style="63"/>
    <col min="7681" max="7681" width="10" style="63" customWidth="1"/>
    <col min="7682" max="7682" width="29" style="63" customWidth="1"/>
    <col min="7683" max="7683" width="12" style="63" customWidth="1"/>
    <col min="7684" max="7684" width="12.85546875" style="63" customWidth="1"/>
    <col min="7685" max="7685" width="11.85546875" style="63" customWidth="1"/>
    <col min="7686" max="7687" width="11.5703125" style="63" customWidth="1"/>
    <col min="7688" max="7688" width="11.28515625" style="63" customWidth="1"/>
    <col min="7689" max="7689" width="11" style="63" customWidth="1"/>
    <col min="7690" max="7690" width="10.5703125" style="63" customWidth="1"/>
    <col min="7691" max="7692" width="13.7109375" style="63" customWidth="1"/>
    <col min="7693" max="7936" width="9.140625" style="63"/>
    <col min="7937" max="7937" width="10" style="63" customWidth="1"/>
    <col min="7938" max="7938" width="29" style="63" customWidth="1"/>
    <col min="7939" max="7939" width="12" style="63" customWidth="1"/>
    <col min="7940" max="7940" width="12.85546875" style="63" customWidth="1"/>
    <col min="7941" max="7941" width="11.85546875" style="63" customWidth="1"/>
    <col min="7942" max="7943" width="11.5703125" style="63" customWidth="1"/>
    <col min="7944" max="7944" width="11.28515625" style="63" customWidth="1"/>
    <col min="7945" max="7945" width="11" style="63" customWidth="1"/>
    <col min="7946" max="7946" width="10.5703125" style="63" customWidth="1"/>
    <col min="7947" max="7948" width="13.7109375" style="63" customWidth="1"/>
    <col min="7949" max="8192" width="9.140625" style="63"/>
    <col min="8193" max="8193" width="10" style="63" customWidth="1"/>
    <col min="8194" max="8194" width="29" style="63" customWidth="1"/>
    <col min="8195" max="8195" width="12" style="63" customWidth="1"/>
    <col min="8196" max="8196" width="12.85546875" style="63" customWidth="1"/>
    <col min="8197" max="8197" width="11.85546875" style="63" customWidth="1"/>
    <col min="8198" max="8199" width="11.5703125" style="63" customWidth="1"/>
    <col min="8200" max="8200" width="11.28515625" style="63" customWidth="1"/>
    <col min="8201" max="8201" width="11" style="63" customWidth="1"/>
    <col min="8202" max="8202" width="10.5703125" style="63" customWidth="1"/>
    <col min="8203" max="8204" width="13.7109375" style="63" customWidth="1"/>
    <col min="8205" max="8448" width="9.140625" style="63"/>
    <col min="8449" max="8449" width="10" style="63" customWidth="1"/>
    <col min="8450" max="8450" width="29" style="63" customWidth="1"/>
    <col min="8451" max="8451" width="12" style="63" customWidth="1"/>
    <col min="8452" max="8452" width="12.85546875" style="63" customWidth="1"/>
    <col min="8453" max="8453" width="11.85546875" style="63" customWidth="1"/>
    <col min="8454" max="8455" width="11.5703125" style="63" customWidth="1"/>
    <col min="8456" max="8456" width="11.28515625" style="63" customWidth="1"/>
    <col min="8457" max="8457" width="11" style="63" customWidth="1"/>
    <col min="8458" max="8458" width="10.5703125" style="63" customWidth="1"/>
    <col min="8459" max="8460" width="13.7109375" style="63" customWidth="1"/>
    <col min="8461" max="8704" width="9.140625" style="63"/>
    <col min="8705" max="8705" width="10" style="63" customWidth="1"/>
    <col min="8706" max="8706" width="29" style="63" customWidth="1"/>
    <col min="8707" max="8707" width="12" style="63" customWidth="1"/>
    <col min="8708" max="8708" width="12.85546875" style="63" customWidth="1"/>
    <col min="8709" max="8709" width="11.85546875" style="63" customWidth="1"/>
    <col min="8710" max="8711" width="11.5703125" style="63" customWidth="1"/>
    <col min="8712" max="8712" width="11.28515625" style="63" customWidth="1"/>
    <col min="8713" max="8713" width="11" style="63" customWidth="1"/>
    <col min="8714" max="8714" width="10.5703125" style="63" customWidth="1"/>
    <col min="8715" max="8716" width="13.7109375" style="63" customWidth="1"/>
    <col min="8717" max="8960" width="9.140625" style="63"/>
    <col min="8961" max="8961" width="10" style="63" customWidth="1"/>
    <col min="8962" max="8962" width="29" style="63" customWidth="1"/>
    <col min="8963" max="8963" width="12" style="63" customWidth="1"/>
    <col min="8964" max="8964" width="12.85546875" style="63" customWidth="1"/>
    <col min="8965" max="8965" width="11.85546875" style="63" customWidth="1"/>
    <col min="8966" max="8967" width="11.5703125" style="63" customWidth="1"/>
    <col min="8968" max="8968" width="11.28515625" style="63" customWidth="1"/>
    <col min="8969" max="8969" width="11" style="63" customWidth="1"/>
    <col min="8970" max="8970" width="10.5703125" style="63" customWidth="1"/>
    <col min="8971" max="8972" width="13.7109375" style="63" customWidth="1"/>
    <col min="8973" max="9216" width="9.140625" style="63"/>
    <col min="9217" max="9217" width="10" style="63" customWidth="1"/>
    <col min="9218" max="9218" width="29" style="63" customWidth="1"/>
    <col min="9219" max="9219" width="12" style="63" customWidth="1"/>
    <col min="9220" max="9220" width="12.85546875" style="63" customWidth="1"/>
    <col min="9221" max="9221" width="11.85546875" style="63" customWidth="1"/>
    <col min="9222" max="9223" width="11.5703125" style="63" customWidth="1"/>
    <col min="9224" max="9224" width="11.28515625" style="63" customWidth="1"/>
    <col min="9225" max="9225" width="11" style="63" customWidth="1"/>
    <col min="9226" max="9226" width="10.5703125" style="63" customWidth="1"/>
    <col min="9227" max="9228" width="13.7109375" style="63" customWidth="1"/>
    <col min="9229" max="9472" width="9.140625" style="63"/>
    <col min="9473" max="9473" width="10" style="63" customWidth="1"/>
    <col min="9474" max="9474" width="29" style="63" customWidth="1"/>
    <col min="9475" max="9475" width="12" style="63" customWidth="1"/>
    <col min="9476" max="9476" width="12.85546875" style="63" customWidth="1"/>
    <col min="9477" max="9477" width="11.85546875" style="63" customWidth="1"/>
    <col min="9478" max="9479" width="11.5703125" style="63" customWidth="1"/>
    <col min="9480" max="9480" width="11.28515625" style="63" customWidth="1"/>
    <col min="9481" max="9481" width="11" style="63" customWidth="1"/>
    <col min="9482" max="9482" width="10.5703125" style="63" customWidth="1"/>
    <col min="9483" max="9484" width="13.7109375" style="63" customWidth="1"/>
    <col min="9485" max="9728" width="9.140625" style="63"/>
    <col min="9729" max="9729" width="10" style="63" customWidth="1"/>
    <col min="9730" max="9730" width="29" style="63" customWidth="1"/>
    <col min="9731" max="9731" width="12" style="63" customWidth="1"/>
    <col min="9732" max="9732" width="12.85546875" style="63" customWidth="1"/>
    <col min="9733" max="9733" width="11.85546875" style="63" customWidth="1"/>
    <col min="9734" max="9735" width="11.5703125" style="63" customWidth="1"/>
    <col min="9736" max="9736" width="11.28515625" style="63" customWidth="1"/>
    <col min="9737" max="9737" width="11" style="63" customWidth="1"/>
    <col min="9738" max="9738" width="10.5703125" style="63" customWidth="1"/>
    <col min="9739" max="9740" width="13.7109375" style="63" customWidth="1"/>
    <col min="9741" max="9984" width="9.140625" style="63"/>
    <col min="9985" max="9985" width="10" style="63" customWidth="1"/>
    <col min="9986" max="9986" width="29" style="63" customWidth="1"/>
    <col min="9987" max="9987" width="12" style="63" customWidth="1"/>
    <col min="9988" max="9988" width="12.85546875" style="63" customWidth="1"/>
    <col min="9989" max="9989" width="11.85546875" style="63" customWidth="1"/>
    <col min="9990" max="9991" width="11.5703125" style="63" customWidth="1"/>
    <col min="9992" max="9992" width="11.28515625" style="63" customWidth="1"/>
    <col min="9993" max="9993" width="11" style="63" customWidth="1"/>
    <col min="9994" max="9994" width="10.5703125" style="63" customWidth="1"/>
    <col min="9995" max="9996" width="13.7109375" style="63" customWidth="1"/>
    <col min="9997" max="10240" width="9.140625" style="63"/>
    <col min="10241" max="10241" width="10" style="63" customWidth="1"/>
    <col min="10242" max="10242" width="29" style="63" customWidth="1"/>
    <col min="10243" max="10243" width="12" style="63" customWidth="1"/>
    <col min="10244" max="10244" width="12.85546875" style="63" customWidth="1"/>
    <col min="10245" max="10245" width="11.85546875" style="63" customWidth="1"/>
    <col min="10246" max="10247" width="11.5703125" style="63" customWidth="1"/>
    <col min="10248" max="10248" width="11.28515625" style="63" customWidth="1"/>
    <col min="10249" max="10249" width="11" style="63" customWidth="1"/>
    <col min="10250" max="10250" width="10.5703125" style="63" customWidth="1"/>
    <col min="10251" max="10252" width="13.7109375" style="63" customWidth="1"/>
    <col min="10253" max="10496" width="9.140625" style="63"/>
    <col min="10497" max="10497" width="10" style="63" customWidth="1"/>
    <col min="10498" max="10498" width="29" style="63" customWidth="1"/>
    <col min="10499" max="10499" width="12" style="63" customWidth="1"/>
    <col min="10500" max="10500" width="12.85546875" style="63" customWidth="1"/>
    <col min="10501" max="10501" width="11.85546875" style="63" customWidth="1"/>
    <col min="10502" max="10503" width="11.5703125" style="63" customWidth="1"/>
    <col min="10504" max="10504" width="11.28515625" style="63" customWidth="1"/>
    <col min="10505" max="10505" width="11" style="63" customWidth="1"/>
    <col min="10506" max="10506" width="10.5703125" style="63" customWidth="1"/>
    <col min="10507" max="10508" width="13.7109375" style="63" customWidth="1"/>
    <col min="10509" max="10752" width="9.140625" style="63"/>
    <col min="10753" max="10753" width="10" style="63" customWidth="1"/>
    <col min="10754" max="10754" width="29" style="63" customWidth="1"/>
    <col min="10755" max="10755" width="12" style="63" customWidth="1"/>
    <col min="10756" max="10756" width="12.85546875" style="63" customWidth="1"/>
    <col min="10757" max="10757" width="11.85546875" style="63" customWidth="1"/>
    <col min="10758" max="10759" width="11.5703125" style="63" customWidth="1"/>
    <col min="10760" max="10760" width="11.28515625" style="63" customWidth="1"/>
    <col min="10761" max="10761" width="11" style="63" customWidth="1"/>
    <col min="10762" max="10762" width="10.5703125" style="63" customWidth="1"/>
    <col min="10763" max="10764" width="13.7109375" style="63" customWidth="1"/>
    <col min="10765" max="11008" width="9.140625" style="63"/>
    <col min="11009" max="11009" width="10" style="63" customWidth="1"/>
    <col min="11010" max="11010" width="29" style="63" customWidth="1"/>
    <col min="11011" max="11011" width="12" style="63" customWidth="1"/>
    <col min="11012" max="11012" width="12.85546875" style="63" customWidth="1"/>
    <col min="11013" max="11013" width="11.85546875" style="63" customWidth="1"/>
    <col min="11014" max="11015" width="11.5703125" style="63" customWidth="1"/>
    <col min="11016" max="11016" width="11.28515625" style="63" customWidth="1"/>
    <col min="11017" max="11017" width="11" style="63" customWidth="1"/>
    <col min="11018" max="11018" width="10.5703125" style="63" customWidth="1"/>
    <col min="11019" max="11020" width="13.7109375" style="63" customWidth="1"/>
    <col min="11021" max="11264" width="9.140625" style="63"/>
    <col min="11265" max="11265" width="10" style="63" customWidth="1"/>
    <col min="11266" max="11266" width="29" style="63" customWidth="1"/>
    <col min="11267" max="11267" width="12" style="63" customWidth="1"/>
    <col min="11268" max="11268" width="12.85546875" style="63" customWidth="1"/>
    <col min="11269" max="11269" width="11.85546875" style="63" customWidth="1"/>
    <col min="11270" max="11271" width="11.5703125" style="63" customWidth="1"/>
    <col min="11272" max="11272" width="11.28515625" style="63" customWidth="1"/>
    <col min="11273" max="11273" width="11" style="63" customWidth="1"/>
    <col min="11274" max="11274" width="10.5703125" style="63" customWidth="1"/>
    <col min="11275" max="11276" width="13.7109375" style="63" customWidth="1"/>
    <col min="11277" max="11520" width="9.140625" style="63"/>
    <col min="11521" max="11521" width="10" style="63" customWidth="1"/>
    <col min="11522" max="11522" width="29" style="63" customWidth="1"/>
    <col min="11523" max="11523" width="12" style="63" customWidth="1"/>
    <col min="11524" max="11524" width="12.85546875" style="63" customWidth="1"/>
    <col min="11525" max="11525" width="11.85546875" style="63" customWidth="1"/>
    <col min="11526" max="11527" width="11.5703125" style="63" customWidth="1"/>
    <col min="11528" max="11528" width="11.28515625" style="63" customWidth="1"/>
    <col min="11529" max="11529" width="11" style="63" customWidth="1"/>
    <col min="11530" max="11530" width="10.5703125" style="63" customWidth="1"/>
    <col min="11531" max="11532" width="13.7109375" style="63" customWidth="1"/>
    <col min="11533" max="11776" width="9.140625" style="63"/>
    <col min="11777" max="11777" width="10" style="63" customWidth="1"/>
    <col min="11778" max="11778" width="29" style="63" customWidth="1"/>
    <col min="11779" max="11779" width="12" style="63" customWidth="1"/>
    <col min="11780" max="11780" width="12.85546875" style="63" customWidth="1"/>
    <col min="11781" max="11781" width="11.85546875" style="63" customWidth="1"/>
    <col min="11782" max="11783" width="11.5703125" style="63" customWidth="1"/>
    <col min="11784" max="11784" width="11.28515625" style="63" customWidth="1"/>
    <col min="11785" max="11785" width="11" style="63" customWidth="1"/>
    <col min="11786" max="11786" width="10.5703125" style="63" customWidth="1"/>
    <col min="11787" max="11788" width="13.7109375" style="63" customWidth="1"/>
    <col min="11789" max="12032" width="9.140625" style="63"/>
    <col min="12033" max="12033" width="10" style="63" customWidth="1"/>
    <col min="12034" max="12034" width="29" style="63" customWidth="1"/>
    <col min="12035" max="12035" width="12" style="63" customWidth="1"/>
    <col min="12036" max="12036" width="12.85546875" style="63" customWidth="1"/>
    <col min="12037" max="12037" width="11.85546875" style="63" customWidth="1"/>
    <col min="12038" max="12039" width="11.5703125" style="63" customWidth="1"/>
    <col min="12040" max="12040" width="11.28515625" style="63" customWidth="1"/>
    <col min="12041" max="12041" width="11" style="63" customWidth="1"/>
    <col min="12042" max="12042" width="10.5703125" style="63" customWidth="1"/>
    <col min="12043" max="12044" width="13.7109375" style="63" customWidth="1"/>
    <col min="12045" max="12288" width="9.140625" style="63"/>
    <col min="12289" max="12289" width="10" style="63" customWidth="1"/>
    <col min="12290" max="12290" width="29" style="63" customWidth="1"/>
    <col min="12291" max="12291" width="12" style="63" customWidth="1"/>
    <col min="12292" max="12292" width="12.85546875" style="63" customWidth="1"/>
    <col min="12293" max="12293" width="11.85546875" style="63" customWidth="1"/>
    <col min="12294" max="12295" width="11.5703125" style="63" customWidth="1"/>
    <col min="12296" max="12296" width="11.28515625" style="63" customWidth="1"/>
    <col min="12297" max="12297" width="11" style="63" customWidth="1"/>
    <col min="12298" max="12298" width="10.5703125" style="63" customWidth="1"/>
    <col min="12299" max="12300" width="13.7109375" style="63" customWidth="1"/>
    <col min="12301" max="12544" width="9.140625" style="63"/>
    <col min="12545" max="12545" width="10" style="63" customWidth="1"/>
    <col min="12546" max="12546" width="29" style="63" customWidth="1"/>
    <col min="12547" max="12547" width="12" style="63" customWidth="1"/>
    <col min="12548" max="12548" width="12.85546875" style="63" customWidth="1"/>
    <col min="12549" max="12549" width="11.85546875" style="63" customWidth="1"/>
    <col min="12550" max="12551" width="11.5703125" style="63" customWidth="1"/>
    <col min="12552" max="12552" width="11.28515625" style="63" customWidth="1"/>
    <col min="12553" max="12553" width="11" style="63" customWidth="1"/>
    <col min="12554" max="12554" width="10.5703125" style="63" customWidth="1"/>
    <col min="12555" max="12556" width="13.7109375" style="63" customWidth="1"/>
    <col min="12557" max="12800" width="9.140625" style="63"/>
    <col min="12801" max="12801" width="10" style="63" customWidth="1"/>
    <col min="12802" max="12802" width="29" style="63" customWidth="1"/>
    <col min="12803" max="12803" width="12" style="63" customWidth="1"/>
    <col min="12804" max="12804" width="12.85546875" style="63" customWidth="1"/>
    <col min="12805" max="12805" width="11.85546875" style="63" customWidth="1"/>
    <col min="12806" max="12807" width="11.5703125" style="63" customWidth="1"/>
    <col min="12808" max="12808" width="11.28515625" style="63" customWidth="1"/>
    <col min="12809" max="12809" width="11" style="63" customWidth="1"/>
    <col min="12810" max="12810" width="10.5703125" style="63" customWidth="1"/>
    <col min="12811" max="12812" width="13.7109375" style="63" customWidth="1"/>
    <col min="12813" max="13056" width="9.140625" style="63"/>
    <col min="13057" max="13057" width="10" style="63" customWidth="1"/>
    <col min="13058" max="13058" width="29" style="63" customWidth="1"/>
    <col min="13059" max="13059" width="12" style="63" customWidth="1"/>
    <col min="13060" max="13060" width="12.85546875" style="63" customWidth="1"/>
    <col min="13061" max="13061" width="11.85546875" style="63" customWidth="1"/>
    <col min="13062" max="13063" width="11.5703125" style="63" customWidth="1"/>
    <col min="13064" max="13064" width="11.28515625" style="63" customWidth="1"/>
    <col min="13065" max="13065" width="11" style="63" customWidth="1"/>
    <col min="13066" max="13066" width="10.5703125" style="63" customWidth="1"/>
    <col min="13067" max="13068" width="13.7109375" style="63" customWidth="1"/>
    <col min="13069" max="13312" width="9.140625" style="63"/>
    <col min="13313" max="13313" width="10" style="63" customWidth="1"/>
    <col min="13314" max="13314" width="29" style="63" customWidth="1"/>
    <col min="13315" max="13315" width="12" style="63" customWidth="1"/>
    <col min="13316" max="13316" width="12.85546875" style="63" customWidth="1"/>
    <col min="13317" max="13317" width="11.85546875" style="63" customWidth="1"/>
    <col min="13318" max="13319" width="11.5703125" style="63" customWidth="1"/>
    <col min="13320" max="13320" width="11.28515625" style="63" customWidth="1"/>
    <col min="13321" max="13321" width="11" style="63" customWidth="1"/>
    <col min="13322" max="13322" width="10.5703125" style="63" customWidth="1"/>
    <col min="13323" max="13324" width="13.7109375" style="63" customWidth="1"/>
    <col min="13325" max="13568" width="9.140625" style="63"/>
    <col min="13569" max="13569" width="10" style="63" customWidth="1"/>
    <col min="13570" max="13570" width="29" style="63" customWidth="1"/>
    <col min="13571" max="13571" width="12" style="63" customWidth="1"/>
    <col min="13572" max="13572" width="12.85546875" style="63" customWidth="1"/>
    <col min="13573" max="13573" width="11.85546875" style="63" customWidth="1"/>
    <col min="13574" max="13575" width="11.5703125" style="63" customWidth="1"/>
    <col min="13576" max="13576" width="11.28515625" style="63" customWidth="1"/>
    <col min="13577" max="13577" width="11" style="63" customWidth="1"/>
    <col min="13578" max="13578" width="10.5703125" style="63" customWidth="1"/>
    <col min="13579" max="13580" width="13.7109375" style="63" customWidth="1"/>
    <col min="13581" max="13824" width="9.140625" style="63"/>
    <col min="13825" max="13825" width="10" style="63" customWidth="1"/>
    <col min="13826" max="13826" width="29" style="63" customWidth="1"/>
    <col min="13827" max="13827" width="12" style="63" customWidth="1"/>
    <col min="13828" max="13828" width="12.85546875" style="63" customWidth="1"/>
    <col min="13829" max="13829" width="11.85546875" style="63" customWidth="1"/>
    <col min="13830" max="13831" width="11.5703125" style="63" customWidth="1"/>
    <col min="13832" max="13832" width="11.28515625" style="63" customWidth="1"/>
    <col min="13833" max="13833" width="11" style="63" customWidth="1"/>
    <col min="13834" max="13834" width="10.5703125" style="63" customWidth="1"/>
    <col min="13835" max="13836" width="13.7109375" style="63" customWidth="1"/>
    <col min="13837" max="14080" width="9.140625" style="63"/>
    <col min="14081" max="14081" width="10" style="63" customWidth="1"/>
    <col min="14082" max="14082" width="29" style="63" customWidth="1"/>
    <col min="14083" max="14083" width="12" style="63" customWidth="1"/>
    <col min="14084" max="14084" width="12.85546875" style="63" customWidth="1"/>
    <col min="14085" max="14085" width="11.85546875" style="63" customWidth="1"/>
    <col min="14086" max="14087" width="11.5703125" style="63" customWidth="1"/>
    <col min="14088" max="14088" width="11.28515625" style="63" customWidth="1"/>
    <col min="14089" max="14089" width="11" style="63" customWidth="1"/>
    <col min="14090" max="14090" width="10.5703125" style="63" customWidth="1"/>
    <col min="14091" max="14092" width="13.7109375" style="63" customWidth="1"/>
    <col min="14093" max="14336" width="9.140625" style="63"/>
    <col min="14337" max="14337" width="10" style="63" customWidth="1"/>
    <col min="14338" max="14338" width="29" style="63" customWidth="1"/>
    <col min="14339" max="14339" width="12" style="63" customWidth="1"/>
    <col min="14340" max="14340" width="12.85546875" style="63" customWidth="1"/>
    <col min="14341" max="14341" width="11.85546875" style="63" customWidth="1"/>
    <col min="14342" max="14343" width="11.5703125" style="63" customWidth="1"/>
    <col min="14344" max="14344" width="11.28515625" style="63" customWidth="1"/>
    <col min="14345" max="14345" width="11" style="63" customWidth="1"/>
    <col min="14346" max="14346" width="10.5703125" style="63" customWidth="1"/>
    <col min="14347" max="14348" width="13.7109375" style="63" customWidth="1"/>
    <col min="14349" max="14592" width="9.140625" style="63"/>
    <col min="14593" max="14593" width="10" style="63" customWidth="1"/>
    <col min="14594" max="14594" width="29" style="63" customWidth="1"/>
    <col min="14595" max="14595" width="12" style="63" customWidth="1"/>
    <col min="14596" max="14596" width="12.85546875" style="63" customWidth="1"/>
    <col min="14597" max="14597" width="11.85546875" style="63" customWidth="1"/>
    <col min="14598" max="14599" width="11.5703125" style="63" customWidth="1"/>
    <col min="14600" max="14600" width="11.28515625" style="63" customWidth="1"/>
    <col min="14601" max="14601" width="11" style="63" customWidth="1"/>
    <col min="14602" max="14602" width="10.5703125" style="63" customWidth="1"/>
    <col min="14603" max="14604" width="13.7109375" style="63" customWidth="1"/>
    <col min="14605" max="14848" width="9.140625" style="63"/>
    <col min="14849" max="14849" width="10" style="63" customWidth="1"/>
    <col min="14850" max="14850" width="29" style="63" customWidth="1"/>
    <col min="14851" max="14851" width="12" style="63" customWidth="1"/>
    <col min="14852" max="14852" width="12.85546875" style="63" customWidth="1"/>
    <col min="14853" max="14853" width="11.85546875" style="63" customWidth="1"/>
    <col min="14854" max="14855" width="11.5703125" style="63" customWidth="1"/>
    <col min="14856" max="14856" width="11.28515625" style="63" customWidth="1"/>
    <col min="14857" max="14857" width="11" style="63" customWidth="1"/>
    <col min="14858" max="14858" width="10.5703125" style="63" customWidth="1"/>
    <col min="14859" max="14860" width="13.7109375" style="63" customWidth="1"/>
    <col min="14861" max="15104" width="9.140625" style="63"/>
    <col min="15105" max="15105" width="10" style="63" customWidth="1"/>
    <col min="15106" max="15106" width="29" style="63" customWidth="1"/>
    <col min="15107" max="15107" width="12" style="63" customWidth="1"/>
    <col min="15108" max="15108" width="12.85546875" style="63" customWidth="1"/>
    <col min="15109" max="15109" width="11.85546875" style="63" customWidth="1"/>
    <col min="15110" max="15111" width="11.5703125" style="63" customWidth="1"/>
    <col min="15112" max="15112" width="11.28515625" style="63" customWidth="1"/>
    <col min="15113" max="15113" width="11" style="63" customWidth="1"/>
    <col min="15114" max="15114" width="10.5703125" style="63" customWidth="1"/>
    <col min="15115" max="15116" width="13.7109375" style="63" customWidth="1"/>
    <col min="15117" max="15360" width="9.140625" style="63"/>
    <col min="15361" max="15361" width="10" style="63" customWidth="1"/>
    <col min="15362" max="15362" width="29" style="63" customWidth="1"/>
    <col min="15363" max="15363" width="12" style="63" customWidth="1"/>
    <col min="15364" max="15364" width="12.85546875" style="63" customWidth="1"/>
    <col min="15365" max="15365" width="11.85546875" style="63" customWidth="1"/>
    <col min="15366" max="15367" width="11.5703125" style="63" customWidth="1"/>
    <col min="15368" max="15368" width="11.28515625" style="63" customWidth="1"/>
    <col min="15369" max="15369" width="11" style="63" customWidth="1"/>
    <col min="15370" max="15370" width="10.5703125" style="63" customWidth="1"/>
    <col min="15371" max="15372" width="13.7109375" style="63" customWidth="1"/>
    <col min="15373" max="15616" width="9.140625" style="63"/>
    <col min="15617" max="15617" width="10" style="63" customWidth="1"/>
    <col min="15618" max="15618" width="29" style="63" customWidth="1"/>
    <col min="15619" max="15619" width="12" style="63" customWidth="1"/>
    <col min="15620" max="15620" width="12.85546875" style="63" customWidth="1"/>
    <col min="15621" max="15621" width="11.85546875" style="63" customWidth="1"/>
    <col min="15622" max="15623" width="11.5703125" style="63" customWidth="1"/>
    <col min="15624" max="15624" width="11.28515625" style="63" customWidth="1"/>
    <col min="15625" max="15625" width="11" style="63" customWidth="1"/>
    <col min="15626" max="15626" width="10.5703125" style="63" customWidth="1"/>
    <col min="15627" max="15628" width="13.7109375" style="63" customWidth="1"/>
    <col min="15629" max="15872" width="9.140625" style="63"/>
    <col min="15873" max="15873" width="10" style="63" customWidth="1"/>
    <col min="15874" max="15874" width="29" style="63" customWidth="1"/>
    <col min="15875" max="15875" width="12" style="63" customWidth="1"/>
    <col min="15876" max="15876" width="12.85546875" style="63" customWidth="1"/>
    <col min="15877" max="15877" width="11.85546875" style="63" customWidth="1"/>
    <col min="15878" max="15879" width="11.5703125" style="63" customWidth="1"/>
    <col min="15880" max="15880" width="11.28515625" style="63" customWidth="1"/>
    <col min="15881" max="15881" width="11" style="63" customWidth="1"/>
    <col min="15882" max="15882" width="10.5703125" style="63" customWidth="1"/>
    <col min="15883" max="15884" width="13.7109375" style="63" customWidth="1"/>
    <col min="15885" max="16128" width="9.140625" style="63"/>
    <col min="16129" max="16129" width="10" style="63" customWidth="1"/>
    <col min="16130" max="16130" width="29" style="63" customWidth="1"/>
    <col min="16131" max="16131" width="12" style="63" customWidth="1"/>
    <col min="16132" max="16132" width="12.85546875" style="63" customWidth="1"/>
    <col min="16133" max="16133" width="11.85546875" style="63" customWidth="1"/>
    <col min="16134" max="16135" width="11.5703125" style="63" customWidth="1"/>
    <col min="16136" max="16136" width="11.28515625" style="63" customWidth="1"/>
    <col min="16137" max="16137" width="11" style="63" customWidth="1"/>
    <col min="16138" max="16138" width="10.5703125" style="63" customWidth="1"/>
    <col min="16139" max="16140" width="13.7109375" style="63" customWidth="1"/>
    <col min="16141" max="16384" width="9.140625" style="63"/>
  </cols>
  <sheetData>
    <row r="1" spans="1:14" x14ac:dyDescent="0.25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4" x14ac:dyDescent="0.2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1:14" x14ac:dyDescent="0.25">
      <c r="A3" s="336" t="s">
        <v>392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5"/>
      <c r="N3" s="335"/>
    </row>
    <row r="4" spans="1:14" x14ac:dyDescent="0.25">
      <c r="A4" s="336" t="s">
        <v>393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5"/>
      <c r="N4" s="335"/>
    </row>
    <row r="5" spans="1:14" x14ac:dyDescent="0.25">
      <c r="A5" s="335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</row>
    <row r="6" spans="1:14" x14ac:dyDescent="0.25">
      <c r="A6" s="337" t="s">
        <v>363</v>
      </c>
      <c r="B6" s="338" t="s">
        <v>394</v>
      </c>
      <c r="C6" s="338" t="s">
        <v>395</v>
      </c>
      <c r="D6" s="338" t="s">
        <v>396</v>
      </c>
      <c r="E6" s="339" t="s">
        <v>397</v>
      </c>
      <c r="F6" s="337"/>
      <c r="G6" s="337"/>
      <c r="H6" s="337"/>
      <c r="I6" s="337"/>
      <c r="J6" s="339" t="s">
        <v>398</v>
      </c>
      <c r="K6" s="340" t="s">
        <v>399</v>
      </c>
      <c r="L6" s="339" t="s">
        <v>400</v>
      </c>
      <c r="M6" s="335"/>
      <c r="N6" s="335"/>
    </row>
    <row r="7" spans="1:14" x14ac:dyDescent="0.25">
      <c r="A7" s="341"/>
      <c r="B7" s="342"/>
      <c r="C7" s="343" t="s">
        <v>401</v>
      </c>
      <c r="D7" s="343" t="s">
        <v>402</v>
      </c>
      <c r="E7" s="339"/>
      <c r="F7" s="343" t="s">
        <v>349</v>
      </c>
      <c r="G7" s="343" t="s">
        <v>350</v>
      </c>
      <c r="H7" s="343" t="s">
        <v>351</v>
      </c>
      <c r="I7" s="343" t="s">
        <v>352</v>
      </c>
      <c r="J7" s="339"/>
      <c r="K7" s="340"/>
      <c r="L7" s="339"/>
      <c r="M7" s="335"/>
      <c r="N7" s="335"/>
    </row>
    <row r="8" spans="1:14" ht="31.5" x14ac:dyDescent="0.25">
      <c r="A8" s="344"/>
      <c r="B8" s="345"/>
      <c r="C8" s="346" t="s">
        <v>403</v>
      </c>
      <c r="D8" s="347" t="s">
        <v>404</v>
      </c>
      <c r="E8" s="339"/>
      <c r="F8" s="346"/>
      <c r="G8" s="346"/>
      <c r="H8" s="348"/>
      <c r="I8" s="348"/>
      <c r="J8" s="339"/>
      <c r="K8" s="340"/>
      <c r="L8" s="339"/>
      <c r="M8" s="335"/>
      <c r="N8" s="335"/>
    </row>
    <row r="9" spans="1:14" x14ac:dyDescent="0.25">
      <c r="A9" s="349" t="s">
        <v>373</v>
      </c>
      <c r="B9" s="350" t="s">
        <v>374</v>
      </c>
      <c r="C9" s="350" t="s">
        <v>375</v>
      </c>
      <c r="D9" s="350" t="s">
        <v>376</v>
      </c>
      <c r="E9" s="350" t="s">
        <v>377</v>
      </c>
      <c r="F9" s="350" t="s">
        <v>405</v>
      </c>
      <c r="G9" s="350" t="s">
        <v>406</v>
      </c>
      <c r="H9" s="350" t="s">
        <v>407</v>
      </c>
      <c r="I9" s="350" t="s">
        <v>408</v>
      </c>
      <c r="J9" s="350" t="s">
        <v>409</v>
      </c>
      <c r="K9" s="351" t="s">
        <v>410</v>
      </c>
      <c r="L9" s="352" t="s">
        <v>411</v>
      </c>
      <c r="M9" s="335"/>
      <c r="N9" s="335"/>
    </row>
    <row r="10" spans="1:14" x14ac:dyDescent="0.25">
      <c r="A10" s="337" t="s">
        <v>373</v>
      </c>
      <c r="B10" s="353" t="s">
        <v>412</v>
      </c>
      <c r="C10" s="354"/>
      <c r="D10" s="355"/>
      <c r="E10" s="356"/>
      <c r="F10" s="356"/>
      <c r="G10" s="356"/>
      <c r="H10" s="356"/>
      <c r="I10" s="356"/>
      <c r="J10" s="356"/>
      <c r="K10" s="356"/>
      <c r="L10" s="357"/>
      <c r="M10" s="335"/>
      <c r="N10" s="335"/>
    </row>
    <row r="11" spans="1:14" x14ac:dyDescent="0.25">
      <c r="A11" s="341"/>
      <c r="B11" s="358" t="s">
        <v>413</v>
      </c>
      <c r="C11" s="359"/>
      <c r="D11" s="360"/>
      <c r="E11" s="360"/>
      <c r="F11" s="360"/>
      <c r="G11" s="360"/>
      <c r="H11" s="360"/>
      <c r="I11" s="360"/>
      <c r="J11" s="360"/>
      <c r="K11" s="361"/>
      <c r="L11" s="357"/>
      <c r="M11" s="335"/>
      <c r="N11" s="335"/>
    </row>
    <row r="12" spans="1:14" x14ac:dyDescent="0.25">
      <c r="A12" s="362"/>
      <c r="B12" s="363"/>
      <c r="C12" s="363"/>
      <c r="D12" s="363"/>
      <c r="E12" s="363"/>
      <c r="F12" s="363"/>
      <c r="G12" s="363"/>
      <c r="H12" s="363"/>
      <c r="I12" s="363"/>
      <c r="J12" s="363"/>
      <c r="K12" s="364"/>
      <c r="L12" s="357"/>
      <c r="M12" s="335"/>
      <c r="N12" s="335"/>
    </row>
    <row r="13" spans="1:14" x14ac:dyDescent="0.25">
      <c r="A13" s="337" t="s">
        <v>374</v>
      </c>
      <c r="B13" s="365" t="s">
        <v>414</v>
      </c>
      <c r="C13" s="354"/>
      <c r="D13" s="366"/>
      <c r="E13" s="366"/>
      <c r="F13" s="366"/>
      <c r="G13" s="366"/>
      <c r="H13" s="366"/>
      <c r="I13" s="366"/>
      <c r="J13" s="366"/>
      <c r="K13" s="367"/>
      <c r="L13" s="357"/>
      <c r="M13" s="335"/>
      <c r="N13" s="335"/>
    </row>
    <row r="14" spans="1:14" x14ac:dyDescent="0.25">
      <c r="A14" s="341"/>
      <c r="B14" s="368" t="s">
        <v>415</v>
      </c>
      <c r="C14" s="359"/>
      <c r="D14" s="369">
        <f>D17+D20+D22+D24</f>
        <v>0</v>
      </c>
      <c r="E14" s="369">
        <f>E17+E20+E22+E24</f>
        <v>0</v>
      </c>
      <c r="F14" s="369">
        <f>F17+F20+F22+F24</f>
        <v>0</v>
      </c>
      <c r="G14" s="369">
        <f>G17+G20+G22+G24</f>
        <v>0</v>
      </c>
      <c r="H14" s="369">
        <f>H17+H20+H22+H24</f>
        <v>0</v>
      </c>
      <c r="I14" s="369"/>
      <c r="J14" s="369">
        <f>J17+J20+J22+J24</f>
        <v>0</v>
      </c>
      <c r="K14" s="369">
        <f>K17+K20+K22+K24</f>
        <v>0</v>
      </c>
      <c r="L14" s="369">
        <f>L17+L20+L22+L24</f>
        <v>0</v>
      </c>
      <c r="M14" s="335"/>
      <c r="N14" s="335"/>
    </row>
    <row r="15" spans="1:14" x14ac:dyDescent="0.25">
      <c r="A15" s="362"/>
      <c r="B15" s="370"/>
      <c r="C15" s="371"/>
      <c r="D15" s="372"/>
      <c r="E15" s="372"/>
      <c r="F15" s="372"/>
      <c r="G15" s="372"/>
      <c r="H15" s="372"/>
      <c r="I15" s="372"/>
      <c r="J15" s="369"/>
      <c r="K15" s="373"/>
      <c r="L15" s="374"/>
      <c r="M15" s="335"/>
      <c r="N15" s="335"/>
    </row>
    <row r="16" spans="1:14" x14ac:dyDescent="0.25">
      <c r="A16" s="362"/>
      <c r="B16" s="370"/>
      <c r="C16" s="371"/>
      <c r="D16" s="372"/>
      <c r="E16" s="372"/>
      <c r="F16" s="372"/>
      <c r="G16" s="372"/>
      <c r="H16" s="372"/>
      <c r="I16" s="372"/>
      <c r="J16" s="375"/>
      <c r="K16" s="376"/>
      <c r="L16" s="374"/>
      <c r="M16" s="335"/>
      <c r="N16" s="335"/>
    </row>
    <row r="17" spans="1:14" x14ac:dyDescent="0.25">
      <c r="A17" s="349" t="s">
        <v>407</v>
      </c>
      <c r="B17" s="377" t="s">
        <v>416</v>
      </c>
      <c r="C17" s="352"/>
      <c r="D17" s="378">
        <f>SUM(D15:D15)</f>
        <v>0</v>
      </c>
      <c r="E17" s="378">
        <f>SUM(E15:E15)</f>
        <v>0</v>
      </c>
      <c r="F17" s="378">
        <f t="shared" ref="F17:L17" si="0">SUM(F15:F16)</f>
        <v>0</v>
      </c>
      <c r="G17" s="378">
        <f t="shared" si="0"/>
        <v>0</v>
      </c>
      <c r="H17" s="378">
        <f t="shared" si="0"/>
        <v>0</v>
      </c>
      <c r="I17" s="378">
        <f t="shared" si="0"/>
        <v>0</v>
      </c>
      <c r="J17" s="378">
        <f t="shared" si="0"/>
        <v>0</v>
      </c>
      <c r="K17" s="378">
        <f t="shared" si="0"/>
        <v>0</v>
      </c>
      <c r="L17" s="378">
        <f t="shared" si="0"/>
        <v>0</v>
      </c>
      <c r="M17" s="379"/>
      <c r="N17" s="379"/>
    </row>
    <row r="18" spans="1:14" x14ac:dyDescent="0.25">
      <c r="A18" s="362"/>
      <c r="B18" s="370"/>
      <c r="C18" s="380"/>
      <c r="D18" s="372"/>
      <c r="E18" s="372"/>
      <c r="F18" s="372"/>
      <c r="G18" s="372"/>
      <c r="H18" s="372"/>
      <c r="I18" s="372"/>
      <c r="J18" s="369"/>
      <c r="K18" s="373"/>
      <c r="L18" s="374"/>
      <c r="M18" s="379"/>
      <c r="N18" s="379"/>
    </row>
    <row r="19" spans="1:14" x14ac:dyDescent="0.25">
      <c r="A19" s="362"/>
      <c r="B19" s="370"/>
      <c r="C19" s="380"/>
      <c r="D19" s="372"/>
      <c r="E19" s="372"/>
      <c r="F19" s="372"/>
      <c r="G19" s="372"/>
      <c r="H19" s="372"/>
      <c r="I19" s="372"/>
      <c r="J19" s="375"/>
      <c r="K19" s="376"/>
      <c r="L19" s="378"/>
      <c r="M19" s="379"/>
      <c r="N19" s="379"/>
    </row>
    <row r="20" spans="1:14" x14ac:dyDescent="0.25">
      <c r="A20" s="349">
        <v>14</v>
      </c>
      <c r="B20" s="377" t="s">
        <v>417</v>
      </c>
      <c r="C20" s="352"/>
      <c r="D20" s="378">
        <f t="shared" ref="D20:L20" si="1">SUM(D18:D19)</f>
        <v>0</v>
      </c>
      <c r="E20" s="378">
        <f t="shared" si="1"/>
        <v>0</v>
      </c>
      <c r="F20" s="378">
        <f t="shared" si="1"/>
        <v>0</v>
      </c>
      <c r="G20" s="378">
        <f t="shared" si="1"/>
        <v>0</v>
      </c>
      <c r="H20" s="378">
        <f t="shared" si="1"/>
        <v>0</v>
      </c>
      <c r="I20" s="378">
        <f t="shared" si="1"/>
        <v>0</v>
      </c>
      <c r="J20" s="378">
        <f t="shared" si="1"/>
        <v>0</v>
      </c>
      <c r="K20" s="378">
        <f t="shared" si="1"/>
        <v>0</v>
      </c>
      <c r="L20" s="378">
        <f t="shared" si="1"/>
        <v>0</v>
      </c>
      <c r="M20" s="379"/>
      <c r="N20" s="379"/>
    </row>
    <row r="21" spans="1:14" x14ac:dyDescent="0.25">
      <c r="A21" s="362"/>
      <c r="B21" s="370"/>
      <c r="C21" s="380"/>
      <c r="D21" s="372"/>
      <c r="E21" s="372"/>
      <c r="F21" s="372"/>
      <c r="G21" s="372"/>
      <c r="H21" s="372"/>
      <c r="I21" s="372"/>
      <c r="J21" s="369"/>
      <c r="K21" s="376"/>
      <c r="L21" s="372"/>
      <c r="M21" s="379"/>
      <c r="N21" s="379"/>
    </row>
    <row r="22" spans="1:14" ht="31.5" x14ac:dyDescent="0.25">
      <c r="A22" s="349">
        <v>16</v>
      </c>
      <c r="B22" s="377" t="s">
        <v>418</v>
      </c>
      <c r="C22" s="352"/>
      <c r="D22" s="378">
        <f t="shared" ref="D22:L22" si="2">SUM(D21)</f>
        <v>0</v>
      </c>
      <c r="E22" s="378">
        <f t="shared" si="2"/>
        <v>0</v>
      </c>
      <c r="F22" s="378">
        <f t="shared" si="2"/>
        <v>0</v>
      </c>
      <c r="G22" s="378">
        <f t="shared" si="2"/>
        <v>0</v>
      </c>
      <c r="H22" s="378">
        <f t="shared" si="2"/>
        <v>0</v>
      </c>
      <c r="I22" s="378"/>
      <c r="J22" s="378">
        <f t="shared" si="2"/>
        <v>0</v>
      </c>
      <c r="K22" s="378">
        <f t="shared" si="2"/>
        <v>0</v>
      </c>
      <c r="L22" s="378">
        <f t="shared" si="2"/>
        <v>0</v>
      </c>
      <c r="M22" s="379"/>
      <c r="N22" s="379"/>
    </row>
    <row r="23" spans="1:14" x14ac:dyDescent="0.25">
      <c r="A23" s="362"/>
      <c r="B23" s="370"/>
      <c r="C23" s="380"/>
      <c r="D23" s="372"/>
      <c r="E23" s="372"/>
      <c r="F23" s="372"/>
      <c r="G23" s="372"/>
      <c r="H23" s="372"/>
      <c r="I23" s="372"/>
      <c r="J23" s="369"/>
      <c r="K23" s="376"/>
      <c r="L23" s="372"/>
      <c r="M23" s="379"/>
      <c r="N23" s="379"/>
    </row>
    <row r="24" spans="1:14" ht="31.5" x14ac:dyDescent="0.25">
      <c r="A24" s="349">
        <v>18</v>
      </c>
      <c r="B24" s="377" t="s">
        <v>419</v>
      </c>
      <c r="C24" s="352"/>
      <c r="D24" s="378">
        <f t="shared" ref="D24:L24" si="3">SUM(D23)</f>
        <v>0</v>
      </c>
      <c r="E24" s="378">
        <f t="shared" si="3"/>
        <v>0</v>
      </c>
      <c r="F24" s="378">
        <f t="shared" si="3"/>
        <v>0</v>
      </c>
      <c r="G24" s="378">
        <f t="shared" si="3"/>
        <v>0</v>
      </c>
      <c r="H24" s="378">
        <f t="shared" si="3"/>
        <v>0</v>
      </c>
      <c r="I24" s="378"/>
      <c r="J24" s="378">
        <f t="shared" si="3"/>
        <v>0</v>
      </c>
      <c r="K24" s="378">
        <f t="shared" si="3"/>
        <v>0</v>
      </c>
      <c r="L24" s="378">
        <f t="shared" si="3"/>
        <v>0</v>
      </c>
      <c r="M24" s="379"/>
      <c r="N24" s="379"/>
    </row>
    <row r="25" spans="1:14" x14ac:dyDescent="0.25">
      <c r="A25" s="349" t="s">
        <v>373</v>
      </c>
      <c r="B25" s="350" t="s">
        <v>374</v>
      </c>
      <c r="C25" s="350" t="s">
        <v>375</v>
      </c>
      <c r="D25" s="350" t="s">
        <v>376</v>
      </c>
      <c r="E25" s="350" t="s">
        <v>377</v>
      </c>
      <c r="F25" s="350" t="s">
        <v>405</v>
      </c>
      <c r="G25" s="350" t="s">
        <v>406</v>
      </c>
      <c r="H25" s="350" t="s">
        <v>407</v>
      </c>
      <c r="I25" s="350" t="s">
        <v>408</v>
      </c>
      <c r="J25" s="350" t="s">
        <v>409</v>
      </c>
      <c r="K25" s="351" t="s">
        <v>410</v>
      </c>
      <c r="L25" s="352" t="s">
        <v>411</v>
      </c>
      <c r="M25" s="335"/>
      <c r="N25" s="335"/>
    </row>
    <row r="26" spans="1:14" x14ac:dyDescent="0.25">
      <c r="A26" s="362">
        <v>19</v>
      </c>
      <c r="B26" s="381" t="s">
        <v>420</v>
      </c>
      <c r="C26" s="382"/>
      <c r="D26" s="369">
        <f t="shared" ref="D26:L26" si="4">SUM(D27:D27)</f>
        <v>0</v>
      </c>
      <c r="E26" s="369">
        <f t="shared" si="4"/>
        <v>0</v>
      </c>
      <c r="F26" s="369">
        <f t="shared" si="4"/>
        <v>0</v>
      </c>
      <c r="G26" s="369">
        <f t="shared" si="4"/>
        <v>0</v>
      </c>
      <c r="H26" s="369">
        <f t="shared" si="4"/>
        <v>0</v>
      </c>
      <c r="I26" s="369">
        <f t="shared" si="4"/>
        <v>0</v>
      </c>
      <c r="J26" s="369">
        <f t="shared" si="4"/>
        <v>0</v>
      </c>
      <c r="K26" s="369">
        <f t="shared" si="4"/>
        <v>0</v>
      </c>
      <c r="L26" s="369">
        <f t="shared" si="4"/>
        <v>0</v>
      </c>
      <c r="M26" s="335"/>
      <c r="N26" s="335"/>
    </row>
    <row r="27" spans="1:14" x14ac:dyDescent="0.25">
      <c r="A27" s="362">
        <v>20</v>
      </c>
      <c r="B27" s="383" t="s">
        <v>421</v>
      </c>
      <c r="C27" s="384">
        <v>2013</v>
      </c>
      <c r="D27" s="385"/>
      <c r="E27" s="385"/>
      <c r="F27" s="386"/>
      <c r="G27" s="386"/>
      <c r="H27" s="386"/>
      <c r="I27" s="386"/>
      <c r="J27" s="375"/>
      <c r="K27" s="376"/>
      <c r="L27" s="372"/>
      <c r="M27" s="335"/>
      <c r="N27" s="335"/>
    </row>
    <row r="28" spans="1:14" x14ac:dyDescent="0.25">
      <c r="A28" s="362"/>
      <c r="B28" s="387"/>
      <c r="C28" s="388"/>
      <c r="D28" s="375"/>
      <c r="E28" s="375"/>
      <c r="F28" s="375"/>
      <c r="G28" s="375"/>
      <c r="H28" s="375"/>
      <c r="I28" s="375"/>
      <c r="J28" s="375"/>
      <c r="K28" s="376">
        <f t="shared" ref="K28" si="5">G28+H28+J28+I28</f>
        <v>0</v>
      </c>
      <c r="L28" s="372">
        <f t="shared" ref="L28" si="6">D28+E28+F28+K28</f>
        <v>0</v>
      </c>
      <c r="M28" s="335"/>
      <c r="N28" s="335"/>
    </row>
    <row r="29" spans="1:14" x14ac:dyDescent="0.25">
      <c r="A29" s="349"/>
      <c r="B29" s="381" t="s">
        <v>422</v>
      </c>
      <c r="C29" s="382"/>
      <c r="D29" s="378">
        <f t="shared" ref="D29:L29" si="7">D26+D14</f>
        <v>0</v>
      </c>
      <c r="E29" s="378">
        <f t="shared" si="7"/>
        <v>0</v>
      </c>
      <c r="F29" s="378">
        <f t="shared" si="7"/>
        <v>0</v>
      </c>
      <c r="G29" s="378">
        <f t="shared" si="7"/>
        <v>0</v>
      </c>
      <c r="H29" s="378">
        <f t="shared" si="7"/>
        <v>0</v>
      </c>
      <c r="I29" s="378">
        <f t="shared" si="7"/>
        <v>0</v>
      </c>
      <c r="J29" s="378">
        <f t="shared" si="7"/>
        <v>0</v>
      </c>
      <c r="K29" s="378">
        <f t="shared" si="7"/>
        <v>0</v>
      </c>
      <c r="L29" s="378">
        <f t="shared" si="7"/>
        <v>0</v>
      </c>
      <c r="M29" s="335"/>
      <c r="N29" s="335"/>
    </row>
  </sheetData>
  <mergeCells count="6">
    <mergeCell ref="A3:L3"/>
    <mergeCell ref="A4:L4"/>
    <mergeCell ref="E6:E8"/>
    <mergeCell ref="J6:J8"/>
    <mergeCell ref="K6:K8"/>
    <mergeCell ref="L6:L8"/>
  </mergeCells>
  <pageMargins left="0.7" right="0.7" top="0.75" bottom="0.75" header="0.3" footer="0.3"/>
  <pageSetup paperSize="9" scale="81" orientation="landscape" r:id="rId1"/>
  <headerFooter>
    <oddHeader>&amp;L&amp;"Times New Roman,Normál"&amp;12Vászoly Község Önkormányzata&amp;C&amp;"Times New Roman,Normál"&amp;12 11. melléklet
Az önkormányzat 2018. évi költségvetéséről szóló 5/2018. (II. 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0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433" customWidth="1"/>
    <col min="2" max="2" width="13.7109375" style="483" customWidth="1"/>
    <col min="3" max="3" width="14.5703125" style="433" customWidth="1"/>
    <col min="4" max="4" width="12.28515625" style="433" customWidth="1"/>
    <col min="5" max="5" width="17.85546875" style="433" customWidth="1"/>
    <col min="6" max="6" width="15.28515625" style="433" customWidth="1"/>
    <col min="7" max="7" width="13.5703125" style="433" customWidth="1"/>
    <col min="8" max="8" width="20.7109375" style="433" customWidth="1"/>
    <col min="9" max="9" width="18" style="433" customWidth="1"/>
    <col min="10" max="16384" width="9.140625" style="433"/>
  </cols>
  <sheetData>
    <row r="3" spans="1:6" x14ac:dyDescent="0.25">
      <c r="A3" s="461" t="s">
        <v>474</v>
      </c>
      <c r="B3" s="461"/>
      <c r="C3" s="461"/>
      <c r="D3" s="461"/>
      <c r="E3" s="461"/>
      <c r="F3" s="461"/>
    </row>
    <row r="4" spans="1:6" x14ac:dyDescent="0.25">
      <c r="A4" s="461"/>
      <c r="B4" s="461"/>
      <c r="C4" s="461"/>
      <c r="D4" s="461"/>
      <c r="E4" s="461"/>
      <c r="F4" s="461"/>
    </row>
    <row r="5" spans="1:6" x14ac:dyDescent="0.25">
      <c r="A5" s="462"/>
      <c r="B5" s="462"/>
      <c r="C5" s="462"/>
      <c r="D5" s="462"/>
      <c r="E5" s="462"/>
      <c r="F5" s="462"/>
    </row>
    <row r="6" spans="1:6" x14ac:dyDescent="0.25">
      <c r="A6" s="463" t="s">
        <v>475</v>
      </c>
      <c r="B6" s="464"/>
      <c r="C6" s="465"/>
      <c r="D6" s="465"/>
      <c r="E6" s="465"/>
      <c r="F6" s="465"/>
    </row>
    <row r="7" spans="1:6" x14ac:dyDescent="0.25">
      <c r="A7" s="466"/>
      <c r="B7" s="464"/>
      <c r="C7" s="467"/>
      <c r="D7" s="465"/>
      <c r="E7" s="465"/>
      <c r="F7" s="468"/>
    </row>
    <row r="8" spans="1:6" x14ac:dyDescent="0.25">
      <c r="A8" s="466"/>
      <c r="B8" s="469"/>
      <c r="C8" s="470"/>
      <c r="D8" s="470"/>
      <c r="E8" s="470"/>
      <c r="F8" s="468"/>
    </row>
    <row r="9" spans="1:6" x14ac:dyDescent="0.25">
      <c r="A9" s="471" t="s">
        <v>476</v>
      </c>
      <c r="B9" s="472" t="s">
        <v>477</v>
      </c>
      <c r="C9" s="473" t="s">
        <v>478</v>
      </c>
      <c r="D9" s="473" t="s">
        <v>479</v>
      </c>
      <c r="E9" s="473" t="s">
        <v>480</v>
      </c>
      <c r="F9" s="473" t="s">
        <v>76</v>
      </c>
    </row>
    <row r="10" spans="1:6" x14ac:dyDescent="0.25">
      <c r="A10" s="474" t="s">
        <v>481</v>
      </c>
      <c r="B10" s="475"/>
      <c r="C10" s="475"/>
      <c r="D10" s="475"/>
      <c r="E10" s="475"/>
      <c r="F10" s="475">
        <f>SUM(B10:E10)</f>
        <v>0</v>
      </c>
    </row>
    <row r="11" spans="1:6" x14ac:dyDescent="0.25">
      <c r="A11" s="474" t="s">
        <v>482</v>
      </c>
      <c r="B11" s="475"/>
      <c r="C11" s="475"/>
      <c r="D11" s="475"/>
      <c r="E11" s="475"/>
      <c r="F11" s="475">
        <f>SUM(B11:E11)</f>
        <v>0</v>
      </c>
    </row>
    <row r="12" spans="1:6" x14ac:dyDescent="0.25">
      <c r="A12" s="474" t="s">
        <v>483</v>
      </c>
      <c r="B12" s="475"/>
      <c r="C12" s="475"/>
      <c r="D12" s="475"/>
      <c r="E12" s="475"/>
      <c r="F12" s="475">
        <f>SUM(B12:E12)</f>
        <v>0</v>
      </c>
    </row>
    <row r="13" spans="1:6" x14ac:dyDescent="0.25">
      <c r="A13" s="476" t="s">
        <v>76</v>
      </c>
      <c r="B13" s="477">
        <f>SUM(B10:B12)</f>
        <v>0</v>
      </c>
      <c r="C13" s="477"/>
      <c r="D13" s="477"/>
      <c r="E13" s="477"/>
      <c r="F13" s="477">
        <f>SUM(F10:F12)</f>
        <v>0</v>
      </c>
    </row>
    <row r="14" spans="1:6" x14ac:dyDescent="0.25">
      <c r="A14" s="478"/>
      <c r="B14" s="478"/>
      <c r="C14" s="478"/>
      <c r="D14" s="478"/>
      <c r="E14" s="478"/>
      <c r="F14" s="478"/>
    </row>
    <row r="15" spans="1:6" x14ac:dyDescent="0.25">
      <c r="A15" s="471" t="s">
        <v>484</v>
      </c>
      <c r="B15" s="472" t="s">
        <v>477</v>
      </c>
      <c r="C15" s="473" t="s">
        <v>478</v>
      </c>
      <c r="D15" s="473" t="s">
        <v>479</v>
      </c>
      <c r="E15" s="473" t="s">
        <v>480</v>
      </c>
      <c r="F15" s="473" t="s">
        <v>76</v>
      </c>
    </row>
    <row r="16" spans="1:6" x14ac:dyDescent="0.25">
      <c r="A16" s="474" t="s">
        <v>485</v>
      </c>
      <c r="B16" s="475"/>
      <c r="C16" s="475"/>
      <c r="D16" s="475"/>
      <c r="E16" s="475"/>
      <c r="F16" s="475">
        <f t="shared" ref="F16:F21" si="0">SUM(B16:E16)</f>
        <v>0</v>
      </c>
    </row>
    <row r="17" spans="1:6" x14ac:dyDescent="0.25">
      <c r="A17" s="474" t="s">
        <v>486</v>
      </c>
      <c r="B17" s="475"/>
      <c r="C17" s="475"/>
      <c r="D17" s="475"/>
      <c r="E17" s="475"/>
      <c r="F17" s="475">
        <f t="shared" si="0"/>
        <v>0</v>
      </c>
    </row>
    <row r="18" spans="1:6" x14ac:dyDescent="0.25">
      <c r="A18" s="474" t="s">
        <v>487</v>
      </c>
      <c r="B18" s="475"/>
      <c r="C18" s="475"/>
      <c r="D18" s="475"/>
      <c r="E18" s="475"/>
      <c r="F18" s="475">
        <f t="shared" si="0"/>
        <v>0</v>
      </c>
    </row>
    <row r="19" spans="1:6" x14ac:dyDescent="0.25">
      <c r="A19" s="474" t="s">
        <v>488</v>
      </c>
      <c r="B19" s="475"/>
      <c r="C19" s="475"/>
      <c r="D19" s="475"/>
      <c r="E19" s="475"/>
      <c r="F19" s="475">
        <f t="shared" si="0"/>
        <v>0</v>
      </c>
    </row>
    <row r="20" spans="1:6" x14ac:dyDescent="0.25">
      <c r="A20" s="474" t="s">
        <v>489</v>
      </c>
      <c r="B20" s="475"/>
      <c r="C20" s="475"/>
      <c r="D20" s="475"/>
      <c r="E20" s="475"/>
      <c r="F20" s="475">
        <f t="shared" si="0"/>
        <v>0</v>
      </c>
    </row>
    <row r="21" spans="1:6" x14ac:dyDescent="0.25">
      <c r="A21" s="474" t="s">
        <v>490</v>
      </c>
      <c r="B21" s="475"/>
      <c r="C21" s="475"/>
      <c r="D21" s="475"/>
      <c r="E21" s="475"/>
      <c r="F21" s="475">
        <f t="shared" si="0"/>
        <v>0</v>
      </c>
    </row>
    <row r="22" spans="1:6" x14ac:dyDescent="0.25">
      <c r="A22" s="476" t="s">
        <v>76</v>
      </c>
      <c r="B22" s="477">
        <f>SUM(B16:B21)</f>
        <v>0</v>
      </c>
      <c r="C22" s="477">
        <f>SUM(C16:C21)</f>
        <v>0</v>
      </c>
      <c r="D22" s="477">
        <f>SUM(D16:D21)</f>
        <v>0</v>
      </c>
      <c r="E22" s="477">
        <f>SUM(E16:E21)</f>
        <v>0</v>
      </c>
      <c r="F22" s="477">
        <f>SUM(F16:F21)</f>
        <v>0</v>
      </c>
    </row>
    <row r="23" spans="1:6" x14ac:dyDescent="0.25">
      <c r="A23" s="459"/>
      <c r="B23" s="479"/>
      <c r="C23" s="459"/>
      <c r="D23" s="459"/>
      <c r="E23" s="459"/>
      <c r="F23" s="459"/>
    </row>
    <row r="24" spans="1:6" x14ac:dyDescent="0.25">
      <c r="A24" s="459"/>
      <c r="B24" s="480"/>
      <c r="C24" s="481"/>
    </row>
    <row r="25" spans="1:6" x14ac:dyDescent="0.25">
      <c r="A25" s="463" t="s">
        <v>475</v>
      </c>
      <c r="B25" s="464"/>
      <c r="C25" s="465"/>
      <c r="D25" s="465"/>
      <c r="E25" s="465"/>
      <c r="F25" s="465"/>
    </row>
    <row r="26" spans="1:6" x14ac:dyDescent="0.25">
      <c r="A26" s="466"/>
      <c r="B26" s="464"/>
      <c r="C26" s="482"/>
      <c r="D26" s="482"/>
      <c r="E26" s="482"/>
      <c r="F26" s="482"/>
    </row>
    <row r="27" spans="1:6" x14ac:dyDescent="0.25">
      <c r="A27" s="466"/>
      <c r="B27" s="464"/>
      <c r="C27" s="482"/>
      <c r="D27" s="482"/>
      <c r="E27" s="482"/>
      <c r="F27" s="482"/>
    </row>
    <row r="28" spans="1:6" x14ac:dyDescent="0.25">
      <c r="A28" s="471" t="s">
        <v>476</v>
      </c>
      <c r="B28" s="472" t="s">
        <v>477</v>
      </c>
      <c r="C28" s="473" t="s">
        <v>478</v>
      </c>
      <c r="D28" s="473" t="s">
        <v>479</v>
      </c>
      <c r="E28" s="473" t="s">
        <v>480</v>
      </c>
      <c r="F28" s="473" t="s">
        <v>76</v>
      </c>
    </row>
    <row r="29" spans="1:6" x14ac:dyDescent="0.25">
      <c r="A29" s="474" t="s">
        <v>481</v>
      </c>
      <c r="B29" s="475"/>
      <c r="C29" s="475"/>
      <c r="D29" s="475"/>
      <c r="E29" s="475"/>
      <c r="F29" s="475">
        <f>SUM(B29:E29)</f>
        <v>0</v>
      </c>
    </row>
    <row r="30" spans="1:6" x14ac:dyDescent="0.25">
      <c r="A30" s="474" t="s">
        <v>482</v>
      </c>
      <c r="B30" s="475"/>
      <c r="C30" s="475"/>
      <c r="D30" s="475"/>
      <c r="E30" s="475"/>
      <c r="F30" s="475">
        <f>SUM(B30:E30)</f>
        <v>0</v>
      </c>
    </row>
    <row r="31" spans="1:6" x14ac:dyDescent="0.25">
      <c r="A31" s="474" t="s">
        <v>483</v>
      </c>
      <c r="B31" s="475"/>
      <c r="C31" s="475"/>
      <c r="D31" s="475"/>
      <c r="E31" s="475"/>
      <c r="F31" s="475">
        <f>SUM(B31:E31)</f>
        <v>0</v>
      </c>
    </row>
    <row r="32" spans="1:6" x14ac:dyDescent="0.25">
      <c r="A32" s="476" t="s">
        <v>76</v>
      </c>
      <c r="B32" s="477">
        <f>SUM(B29:B31)</f>
        <v>0</v>
      </c>
      <c r="C32" s="477">
        <f>SUM(C29:C31)</f>
        <v>0</v>
      </c>
      <c r="D32" s="477">
        <f>SUM(D29:D31)</f>
        <v>0</v>
      </c>
      <c r="E32" s="477">
        <f>SUM(E29:E31)</f>
        <v>0</v>
      </c>
      <c r="F32" s="475">
        <f>SUM(B32:E32)</f>
        <v>0</v>
      </c>
    </row>
    <row r="33" spans="1:6" x14ac:dyDescent="0.25">
      <c r="A33" s="478"/>
      <c r="B33" s="478"/>
      <c r="C33" s="478"/>
      <c r="D33" s="478"/>
      <c r="E33" s="478"/>
      <c r="F33" s="478"/>
    </row>
    <row r="34" spans="1:6" x14ac:dyDescent="0.25">
      <c r="A34" s="471" t="s">
        <v>484</v>
      </c>
      <c r="B34" s="472" t="s">
        <v>477</v>
      </c>
      <c r="C34" s="473" t="s">
        <v>478</v>
      </c>
      <c r="D34" s="473" t="s">
        <v>479</v>
      </c>
      <c r="E34" s="473" t="s">
        <v>480</v>
      </c>
      <c r="F34" s="473" t="s">
        <v>76</v>
      </c>
    </row>
    <row r="35" spans="1:6" x14ac:dyDescent="0.25">
      <c r="A35" s="474" t="s">
        <v>485</v>
      </c>
      <c r="B35" s="475">
        <v>0</v>
      </c>
      <c r="C35" s="475"/>
      <c r="D35" s="475"/>
      <c r="E35" s="475"/>
      <c r="F35" s="475">
        <f t="shared" ref="F35:F40" si="1">SUM(B35:E35)</f>
        <v>0</v>
      </c>
    </row>
    <row r="36" spans="1:6" x14ac:dyDescent="0.25">
      <c r="A36" s="474" t="s">
        <v>486</v>
      </c>
      <c r="B36" s="475"/>
      <c r="C36" s="475"/>
      <c r="D36" s="475"/>
      <c r="E36" s="475"/>
      <c r="F36" s="475">
        <f t="shared" si="1"/>
        <v>0</v>
      </c>
    </row>
    <row r="37" spans="1:6" x14ac:dyDescent="0.25">
      <c r="A37" s="474" t="s">
        <v>487</v>
      </c>
      <c r="B37" s="475"/>
      <c r="C37" s="475"/>
      <c r="D37" s="475"/>
      <c r="E37" s="475"/>
      <c r="F37" s="475">
        <f t="shared" si="1"/>
        <v>0</v>
      </c>
    </row>
    <row r="38" spans="1:6" x14ac:dyDescent="0.25">
      <c r="A38" s="474" t="s">
        <v>488</v>
      </c>
      <c r="B38" s="475"/>
      <c r="C38" s="475"/>
      <c r="D38" s="475"/>
      <c r="E38" s="475"/>
      <c r="F38" s="475">
        <f t="shared" si="1"/>
        <v>0</v>
      </c>
    </row>
    <row r="39" spans="1:6" x14ac:dyDescent="0.25">
      <c r="A39" s="474" t="s">
        <v>489</v>
      </c>
      <c r="B39" s="475"/>
      <c r="C39" s="475"/>
      <c r="D39" s="475"/>
      <c r="E39" s="475"/>
      <c r="F39" s="475">
        <f t="shared" si="1"/>
        <v>0</v>
      </c>
    </row>
    <row r="40" spans="1:6" x14ac:dyDescent="0.25">
      <c r="A40" s="474" t="s">
        <v>490</v>
      </c>
      <c r="B40" s="475"/>
      <c r="C40" s="475"/>
      <c r="D40" s="475"/>
      <c r="E40" s="475"/>
      <c r="F40" s="475">
        <f t="shared" si="1"/>
        <v>0</v>
      </c>
    </row>
    <row r="41" spans="1:6" x14ac:dyDescent="0.25">
      <c r="A41" s="476" t="s">
        <v>76</v>
      </c>
      <c r="B41" s="477">
        <f>SUM(B35:B40)</f>
        <v>0</v>
      </c>
      <c r="C41" s="476">
        <f>SUM(C35:C40)</f>
        <v>0</v>
      </c>
      <c r="D41" s="476">
        <f>SUM(D35:D40)</f>
        <v>0</v>
      </c>
      <c r="E41" s="476">
        <f>SUM(E35:E40)</f>
        <v>0</v>
      </c>
      <c r="F41" s="477">
        <f>SUM(F35:F40)</f>
        <v>0</v>
      </c>
    </row>
    <row r="44" spans="1:6" x14ac:dyDescent="0.25">
      <c r="B44" s="480"/>
      <c r="C44" s="481"/>
    </row>
    <row r="45" spans="1:6" x14ac:dyDescent="0.25">
      <c r="A45" s="463" t="s">
        <v>475</v>
      </c>
      <c r="B45" s="464"/>
      <c r="C45" s="465"/>
      <c r="D45" s="465"/>
      <c r="E45" s="465"/>
      <c r="F45" s="465"/>
    </row>
    <row r="46" spans="1:6" x14ac:dyDescent="0.25">
      <c r="A46" s="466"/>
      <c r="B46" s="469"/>
      <c r="C46" s="470"/>
      <c r="D46" s="470"/>
      <c r="E46" s="470"/>
      <c r="F46" s="470"/>
    </row>
    <row r="47" spans="1:6" x14ac:dyDescent="0.25">
      <c r="A47" s="471" t="s">
        <v>476</v>
      </c>
      <c r="B47" s="472" t="s">
        <v>477</v>
      </c>
      <c r="C47" s="473" t="s">
        <v>478</v>
      </c>
      <c r="D47" s="473" t="s">
        <v>479</v>
      </c>
      <c r="E47" s="473" t="s">
        <v>480</v>
      </c>
      <c r="F47" s="473" t="s">
        <v>76</v>
      </c>
    </row>
    <row r="48" spans="1:6" x14ac:dyDescent="0.25">
      <c r="A48" s="474" t="s">
        <v>481</v>
      </c>
      <c r="B48" s="475"/>
      <c r="C48" s="475"/>
      <c r="D48" s="475"/>
      <c r="E48" s="475"/>
      <c r="F48" s="475">
        <f>SUM(B48:E48)</f>
        <v>0</v>
      </c>
    </row>
    <row r="49" spans="1:6" x14ac:dyDescent="0.25">
      <c r="A49" s="474" t="s">
        <v>482</v>
      </c>
      <c r="B49" s="475"/>
      <c r="C49" s="475"/>
      <c r="D49" s="475"/>
      <c r="E49" s="475"/>
      <c r="F49" s="475">
        <f>SUM(B49:E49)</f>
        <v>0</v>
      </c>
    </row>
    <row r="50" spans="1:6" x14ac:dyDescent="0.25">
      <c r="A50" s="474" t="s">
        <v>483</v>
      </c>
      <c r="B50" s="475"/>
      <c r="C50" s="475"/>
      <c r="D50" s="475"/>
      <c r="E50" s="475"/>
      <c r="F50" s="475">
        <f>SUM(B50:E50)</f>
        <v>0</v>
      </c>
    </row>
    <row r="51" spans="1:6" x14ac:dyDescent="0.25">
      <c r="A51" s="476" t="s">
        <v>76</v>
      </c>
      <c r="B51" s="477">
        <f>SUM(B48:B50)</f>
        <v>0</v>
      </c>
      <c r="C51" s="477">
        <f>SUM(C48:C50)</f>
        <v>0</v>
      </c>
      <c r="D51" s="477">
        <f>SUM(D48:D50)</f>
        <v>0</v>
      </c>
      <c r="E51" s="477">
        <f>SUM(E48:E50)</f>
        <v>0</v>
      </c>
      <c r="F51" s="477">
        <f>SUM(F48:F50)</f>
        <v>0</v>
      </c>
    </row>
    <row r="52" spans="1:6" x14ac:dyDescent="0.25">
      <c r="A52" s="478"/>
      <c r="B52" s="478"/>
      <c r="C52" s="478"/>
      <c r="D52" s="478"/>
      <c r="E52" s="478"/>
      <c r="F52" s="478"/>
    </row>
    <row r="53" spans="1:6" x14ac:dyDescent="0.25">
      <c r="A53" s="471" t="s">
        <v>484</v>
      </c>
      <c r="B53" s="472" t="s">
        <v>477</v>
      </c>
      <c r="C53" s="473" t="s">
        <v>478</v>
      </c>
      <c r="D53" s="473" t="s">
        <v>479</v>
      </c>
      <c r="E53" s="473" t="s">
        <v>480</v>
      </c>
      <c r="F53" s="473" t="s">
        <v>76</v>
      </c>
    </row>
    <row r="54" spans="1:6" x14ac:dyDescent="0.25">
      <c r="A54" s="474" t="s">
        <v>485</v>
      </c>
      <c r="B54" s="475"/>
      <c r="C54" s="475"/>
      <c r="D54" s="475"/>
      <c r="E54" s="475"/>
      <c r="F54" s="475">
        <f>SUM(B54:E54)</f>
        <v>0</v>
      </c>
    </row>
    <row r="55" spans="1:6" x14ac:dyDescent="0.25">
      <c r="A55" s="474" t="s">
        <v>486</v>
      </c>
      <c r="B55" s="475"/>
      <c r="C55" s="475"/>
      <c r="D55" s="475"/>
      <c r="E55" s="475"/>
      <c r="F55" s="475">
        <f>SUM(B55:E55)</f>
        <v>0</v>
      </c>
    </row>
    <row r="56" spans="1:6" x14ac:dyDescent="0.25">
      <c r="A56" s="474" t="s">
        <v>487</v>
      </c>
      <c r="B56" s="475"/>
      <c r="C56" s="475"/>
      <c r="D56" s="475"/>
      <c r="E56" s="475"/>
      <c r="F56" s="475">
        <f>SUM(B56:E56)</f>
        <v>0</v>
      </c>
    </row>
    <row r="57" spans="1:6" x14ac:dyDescent="0.25">
      <c r="A57" s="474" t="s">
        <v>488</v>
      </c>
      <c r="B57" s="475"/>
      <c r="C57" s="475"/>
      <c r="D57" s="475"/>
      <c r="E57" s="475"/>
      <c r="F57" s="475">
        <f>SUM(B57:E57)</f>
        <v>0</v>
      </c>
    </row>
    <row r="58" spans="1:6" x14ac:dyDescent="0.25">
      <c r="A58" s="474" t="s">
        <v>489</v>
      </c>
      <c r="B58" s="475"/>
      <c r="C58" s="475"/>
      <c r="D58" s="475"/>
      <c r="E58" s="475"/>
      <c r="F58" s="475">
        <f>SUM(B58:E58)</f>
        <v>0</v>
      </c>
    </row>
    <row r="59" spans="1:6" x14ac:dyDescent="0.25">
      <c r="A59" s="474" t="s">
        <v>490</v>
      </c>
      <c r="B59" s="475"/>
      <c r="C59" s="475"/>
      <c r="D59" s="475"/>
      <c r="E59" s="475"/>
      <c r="F59" s="475"/>
    </row>
    <row r="60" spans="1:6" x14ac:dyDescent="0.25">
      <c r="A60" s="476" t="s">
        <v>76</v>
      </c>
      <c r="B60" s="477">
        <f>SUM(B54:B59)</f>
        <v>0</v>
      </c>
      <c r="C60" s="477">
        <f>SUM(C54:C59)</f>
        <v>0</v>
      </c>
      <c r="D60" s="477">
        <f>SUM(D54:D59)</f>
        <v>0</v>
      </c>
      <c r="E60" s="477">
        <f>SUM(E54:E59)</f>
        <v>0</v>
      </c>
      <c r="F60" s="477">
        <f>SUM(F54:F59)</f>
        <v>0</v>
      </c>
    </row>
  </sheetData>
  <mergeCells count="4">
    <mergeCell ref="A3:F4"/>
    <mergeCell ref="A14:F14"/>
    <mergeCell ref="A33:F33"/>
    <mergeCell ref="A52:F52"/>
  </mergeCells>
  <pageMargins left="0.7" right="0.7" top="0.75" bottom="0.75" header="0.3" footer="0.3"/>
  <pageSetup paperSize="9" scale="79" orientation="portrait" r:id="rId1"/>
  <headerFooter>
    <oddHeader>&amp;L&amp;"Times New Roman,Normál"&amp;12Vászoly Község Önkormányzata&amp;C&amp;"Times New Roman,Normál"&amp;12 12. melléklet
Az önkormányzat 2018. évi költségvetéséről szóló 5/2018. (II. 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433" customWidth="1"/>
    <col min="2" max="2" width="31.140625" style="433" customWidth="1"/>
    <col min="3" max="3" width="11.5703125" style="433" customWidth="1"/>
    <col min="4" max="256" width="9.140625" style="433"/>
    <col min="257" max="257" width="13.28515625" style="433" customWidth="1"/>
    <col min="258" max="258" width="31.140625" style="433" customWidth="1"/>
    <col min="259" max="259" width="11.5703125" style="433" customWidth="1"/>
    <col min="260" max="512" width="9.140625" style="433"/>
    <col min="513" max="513" width="13.28515625" style="433" customWidth="1"/>
    <col min="514" max="514" width="31.140625" style="433" customWidth="1"/>
    <col min="515" max="515" width="11.5703125" style="433" customWidth="1"/>
    <col min="516" max="768" width="9.140625" style="433"/>
    <col min="769" max="769" width="13.28515625" style="433" customWidth="1"/>
    <col min="770" max="770" width="31.140625" style="433" customWidth="1"/>
    <col min="771" max="771" width="11.5703125" style="433" customWidth="1"/>
    <col min="772" max="1024" width="9.140625" style="433"/>
    <col min="1025" max="1025" width="13.28515625" style="433" customWidth="1"/>
    <col min="1026" max="1026" width="31.140625" style="433" customWidth="1"/>
    <col min="1027" max="1027" width="11.5703125" style="433" customWidth="1"/>
    <col min="1028" max="1280" width="9.140625" style="433"/>
    <col min="1281" max="1281" width="13.28515625" style="433" customWidth="1"/>
    <col min="1282" max="1282" width="31.140625" style="433" customWidth="1"/>
    <col min="1283" max="1283" width="11.5703125" style="433" customWidth="1"/>
    <col min="1284" max="1536" width="9.140625" style="433"/>
    <col min="1537" max="1537" width="13.28515625" style="433" customWidth="1"/>
    <col min="1538" max="1538" width="31.140625" style="433" customWidth="1"/>
    <col min="1539" max="1539" width="11.5703125" style="433" customWidth="1"/>
    <col min="1540" max="1792" width="9.140625" style="433"/>
    <col min="1793" max="1793" width="13.28515625" style="433" customWidth="1"/>
    <col min="1794" max="1794" width="31.140625" style="433" customWidth="1"/>
    <col min="1795" max="1795" width="11.5703125" style="433" customWidth="1"/>
    <col min="1796" max="2048" width="9.140625" style="433"/>
    <col min="2049" max="2049" width="13.28515625" style="433" customWidth="1"/>
    <col min="2050" max="2050" width="31.140625" style="433" customWidth="1"/>
    <col min="2051" max="2051" width="11.5703125" style="433" customWidth="1"/>
    <col min="2052" max="2304" width="9.140625" style="433"/>
    <col min="2305" max="2305" width="13.28515625" style="433" customWidth="1"/>
    <col min="2306" max="2306" width="31.140625" style="433" customWidth="1"/>
    <col min="2307" max="2307" width="11.5703125" style="433" customWidth="1"/>
    <col min="2308" max="2560" width="9.140625" style="433"/>
    <col min="2561" max="2561" width="13.28515625" style="433" customWidth="1"/>
    <col min="2562" max="2562" width="31.140625" style="433" customWidth="1"/>
    <col min="2563" max="2563" width="11.5703125" style="433" customWidth="1"/>
    <col min="2564" max="2816" width="9.140625" style="433"/>
    <col min="2817" max="2817" width="13.28515625" style="433" customWidth="1"/>
    <col min="2818" max="2818" width="31.140625" style="433" customWidth="1"/>
    <col min="2819" max="2819" width="11.5703125" style="433" customWidth="1"/>
    <col min="2820" max="3072" width="9.140625" style="433"/>
    <col min="3073" max="3073" width="13.28515625" style="433" customWidth="1"/>
    <col min="3074" max="3074" width="31.140625" style="433" customWidth="1"/>
    <col min="3075" max="3075" width="11.5703125" style="433" customWidth="1"/>
    <col min="3076" max="3328" width="9.140625" style="433"/>
    <col min="3329" max="3329" width="13.28515625" style="433" customWidth="1"/>
    <col min="3330" max="3330" width="31.140625" style="433" customWidth="1"/>
    <col min="3331" max="3331" width="11.5703125" style="433" customWidth="1"/>
    <col min="3332" max="3584" width="9.140625" style="433"/>
    <col min="3585" max="3585" width="13.28515625" style="433" customWidth="1"/>
    <col min="3586" max="3586" width="31.140625" style="433" customWidth="1"/>
    <col min="3587" max="3587" width="11.5703125" style="433" customWidth="1"/>
    <col min="3588" max="3840" width="9.140625" style="433"/>
    <col min="3841" max="3841" width="13.28515625" style="433" customWidth="1"/>
    <col min="3842" max="3842" width="31.140625" style="433" customWidth="1"/>
    <col min="3843" max="3843" width="11.5703125" style="433" customWidth="1"/>
    <col min="3844" max="4096" width="9.140625" style="433"/>
    <col min="4097" max="4097" width="13.28515625" style="433" customWidth="1"/>
    <col min="4098" max="4098" width="31.140625" style="433" customWidth="1"/>
    <col min="4099" max="4099" width="11.5703125" style="433" customWidth="1"/>
    <col min="4100" max="4352" width="9.140625" style="433"/>
    <col min="4353" max="4353" width="13.28515625" style="433" customWidth="1"/>
    <col min="4354" max="4354" width="31.140625" style="433" customWidth="1"/>
    <col min="4355" max="4355" width="11.5703125" style="433" customWidth="1"/>
    <col min="4356" max="4608" width="9.140625" style="433"/>
    <col min="4609" max="4609" width="13.28515625" style="433" customWidth="1"/>
    <col min="4610" max="4610" width="31.140625" style="433" customWidth="1"/>
    <col min="4611" max="4611" width="11.5703125" style="433" customWidth="1"/>
    <col min="4612" max="4864" width="9.140625" style="433"/>
    <col min="4865" max="4865" width="13.28515625" style="433" customWidth="1"/>
    <col min="4866" max="4866" width="31.140625" style="433" customWidth="1"/>
    <col min="4867" max="4867" width="11.5703125" style="433" customWidth="1"/>
    <col min="4868" max="5120" width="9.140625" style="433"/>
    <col min="5121" max="5121" width="13.28515625" style="433" customWidth="1"/>
    <col min="5122" max="5122" width="31.140625" style="433" customWidth="1"/>
    <col min="5123" max="5123" width="11.5703125" style="433" customWidth="1"/>
    <col min="5124" max="5376" width="9.140625" style="433"/>
    <col min="5377" max="5377" width="13.28515625" style="433" customWidth="1"/>
    <col min="5378" max="5378" width="31.140625" style="433" customWidth="1"/>
    <col min="5379" max="5379" width="11.5703125" style="433" customWidth="1"/>
    <col min="5380" max="5632" width="9.140625" style="433"/>
    <col min="5633" max="5633" width="13.28515625" style="433" customWidth="1"/>
    <col min="5634" max="5634" width="31.140625" style="433" customWidth="1"/>
    <col min="5635" max="5635" width="11.5703125" style="433" customWidth="1"/>
    <col min="5636" max="5888" width="9.140625" style="433"/>
    <col min="5889" max="5889" width="13.28515625" style="433" customWidth="1"/>
    <col min="5890" max="5890" width="31.140625" style="433" customWidth="1"/>
    <col min="5891" max="5891" width="11.5703125" style="433" customWidth="1"/>
    <col min="5892" max="6144" width="9.140625" style="433"/>
    <col min="6145" max="6145" width="13.28515625" style="433" customWidth="1"/>
    <col min="6146" max="6146" width="31.140625" style="433" customWidth="1"/>
    <col min="6147" max="6147" width="11.5703125" style="433" customWidth="1"/>
    <col min="6148" max="6400" width="9.140625" style="433"/>
    <col min="6401" max="6401" width="13.28515625" style="433" customWidth="1"/>
    <col min="6402" max="6402" width="31.140625" style="433" customWidth="1"/>
    <col min="6403" max="6403" width="11.5703125" style="433" customWidth="1"/>
    <col min="6404" max="6656" width="9.140625" style="433"/>
    <col min="6657" max="6657" width="13.28515625" style="433" customWidth="1"/>
    <col min="6658" max="6658" width="31.140625" style="433" customWidth="1"/>
    <col min="6659" max="6659" width="11.5703125" style="433" customWidth="1"/>
    <col min="6660" max="6912" width="9.140625" style="433"/>
    <col min="6913" max="6913" width="13.28515625" style="433" customWidth="1"/>
    <col min="6914" max="6914" width="31.140625" style="433" customWidth="1"/>
    <col min="6915" max="6915" width="11.5703125" style="433" customWidth="1"/>
    <col min="6916" max="7168" width="9.140625" style="433"/>
    <col min="7169" max="7169" width="13.28515625" style="433" customWidth="1"/>
    <col min="7170" max="7170" width="31.140625" style="433" customWidth="1"/>
    <col min="7171" max="7171" width="11.5703125" style="433" customWidth="1"/>
    <col min="7172" max="7424" width="9.140625" style="433"/>
    <col min="7425" max="7425" width="13.28515625" style="433" customWidth="1"/>
    <col min="7426" max="7426" width="31.140625" style="433" customWidth="1"/>
    <col min="7427" max="7427" width="11.5703125" style="433" customWidth="1"/>
    <col min="7428" max="7680" width="9.140625" style="433"/>
    <col min="7681" max="7681" width="13.28515625" style="433" customWidth="1"/>
    <col min="7682" max="7682" width="31.140625" style="433" customWidth="1"/>
    <col min="7683" max="7683" width="11.5703125" style="433" customWidth="1"/>
    <col min="7684" max="7936" width="9.140625" style="433"/>
    <col min="7937" max="7937" width="13.28515625" style="433" customWidth="1"/>
    <col min="7938" max="7938" width="31.140625" style="433" customWidth="1"/>
    <col min="7939" max="7939" width="11.5703125" style="433" customWidth="1"/>
    <col min="7940" max="8192" width="9.140625" style="433"/>
    <col min="8193" max="8193" width="13.28515625" style="433" customWidth="1"/>
    <col min="8194" max="8194" width="31.140625" style="433" customWidth="1"/>
    <col min="8195" max="8195" width="11.5703125" style="433" customWidth="1"/>
    <col min="8196" max="8448" width="9.140625" style="433"/>
    <col min="8449" max="8449" width="13.28515625" style="433" customWidth="1"/>
    <col min="8450" max="8450" width="31.140625" style="433" customWidth="1"/>
    <col min="8451" max="8451" width="11.5703125" style="433" customWidth="1"/>
    <col min="8452" max="8704" width="9.140625" style="433"/>
    <col min="8705" max="8705" width="13.28515625" style="433" customWidth="1"/>
    <col min="8706" max="8706" width="31.140625" style="433" customWidth="1"/>
    <col min="8707" max="8707" width="11.5703125" style="433" customWidth="1"/>
    <col min="8708" max="8960" width="9.140625" style="433"/>
    <col min="8961" max="8961" width="13.28515625" style="433" customWidth="1"/>
    <col min="8962" max="8962" width="31.140625" style="433" customWidth="1"/>
    <col min="8963" max="8963" width="11.5703125" style="433" customWidth="1"/>
    <col min="8964" max="9216" width="9.140625" style="433"/>
    <col min="9217" max="9217" width="13.28515625" style="433" customWidth="1"/>
    <col min="9218" max="9218" width="31.140625" style="433" customWidth="1"/>
    <col min="9219" max="9219" width="11.5703125" style="433" customWidth="1"/>
    <col min="9220" max="9472" width="9.140625" style="433"/>
    <col min="9473" max="9473" width="13.28515625" style="433" customWidth="1"/>
    <col min="9474" max="9474" width="31.140625" style="433" customWidth="1"/>
    <col min="9475" max="9475" width="11.5703125" style="433" customWidth="1"/>
    <col min="9476" max="9728" width="9.140625" style="433"/>
    <col min="9729" max="9729" width="13.28515625" style="433" customWidth="1"/>
    <col min="9730" max="9730" width="31.140625" style="433" customWidth="1"/>
    <col min="9731" max="9731" width="11.5703125" style="433" customWidth="1"/>
    <col min="9732" max="9984" width="9.140625" style="433"/>
    <col min="9985" max="9985" width="13.28515625" style="433" customWidth="1"/>
    <col min="9986" max="9986" width="31.140625" style="433" customWidth="1"/>
    <col min="9987" max="9987" width="11.5703125" style="433" customWidth="1"/>
    <col min="9988" max="10240" width="9.140625" style="433"/>
    <col min="10241" max="10241" width="13.28515625" style="433" customWidth="1"/>
    <col min="10242" max="10242" width="31.140625" style="433" customWidth="1"/>
    <col min="10243" max="10243" width="11.5703125" style="433" customWidth="1"/>
    <col min="10244" max="10496" width="9.140625" style="433"/>
    <col min="10497" max="10497" width="13.28515625" style="433" customWidth="1"/>
    <col min="10498" max="10498" width="31.140625" style="433" customWidth="1"/>
    <col min="10499" max="10499" width="11.5703125" style="433" customWidth="1"/>
    <col min="10500" max="10752" width="9.140625" style="433"/>
    <col min="10753" max="10753" width="13.28515625" style="433" customWidth="1"/>
    <col min="10754" max="10754" width="31.140625" style="433" customWidth="1"/>
    <col min="10755" max="10755" width="11.5703125" style="433" customWidth="1"/>
    <col min="10756" max="11008" width="9.140625" style="433"/>
    <col min="11009" max="11009" width="13.28515625" style="433" customWidth="1"/>
    <col min="11010" max="11010" width="31.140625" style="433" customWidth="1"/>
    <col min="11011" max="11011" width="11.5703125" style="433" customWidth="1"/>
    <col min="11012" max="11264" width="9.140625" style="433"/>
    <col min="11265" max="11265" width="13.28515625" style="433" customWidth="1"/>
    <col min="11266" max="11266" width="31.140625" style="433" customWidth="1"/>
    <col min="11267" max="11267" width="11.5703125" style="433" customWidth="1"/>
    <col min="11268" max="11520" width="9.140625" style="433"/>
    <col min="11521" max="11521" width="13.28515625" style="433" customWidth="1"/>
    <col min="11522" max="11522" width="31.140625" style="433" customWidth="1"/>
    <col min="11523" max="11523" width="11.5703125" style="433" customWidth="1"/>
    <col min="11524" max="11776" width="9.140625" style="433"/>
    <col min="11777" max="11777" width="13.28515625" style="433" customWidth="1"/>
    <col min="11778" max="11778" width="31.140625" style="433" customWidth="1"/>
    <col min="11779" max="11779" width="11.5703125" style="433" customWidth="1"/>
    <col min="11780" max="12032" width="9.140625" style="433"/>
    <col min="12033" max="12033" width="13.28515625" style="433" customWidth="1"/>
    <col min="12034" max="12034" width="31.140625" style="433" customWidth="1"/>
    <col min="12035" max="12035" width="11.5703125" style="433" customWidth="1"/>
    <col min="12036" max="12288" width="9.140625" style="433"/>
    <col min="12289" max="12289" width="13.28515625" style="433" customWidth="1"/>
    <col min="12290" max="12290" width="31.140625" style="433" customWidth="1"/>
    <col min="12291" max="12291" width="11.5703125" style="433" customWidth="1"/>
    <col min="12292" max="12544" width="9.140625" style="433"/>
    <col min="12545" max="12545" width="13.28515625" style="433" customWidth="1"/>
    <col min="12546" max="12546" width="31.140625" style="433" customWidth="1"/>
    <col min="12547" max="12547" width="11.5703125" style="433" customWidth="1"/>
    <col min="12548" max="12800" width="9.140625" style="433"/>
    <col min="12801" max="12801" width="13.28515625" style="433" customWidth="1"/>
    <col min="12802" max="12802" width="31.140625" style="433" customWidth="1"/>
    <col min="12803" max="12803" width="11.5703125" style="433" customWidth="1"/>
    <col min="12804" max="13056" width="9.140625" style="433"/>
    <col min="13057" max="13057" width="13.28515625" style="433" customWidth="1"/>
    <col min="13058" max="13058" width="31.140625" style="433" customWidth="1"/>
    <col min="13059" max="13059" width="11.5703125" style="433" customWidth="1"/>
    <col min="13060" max="13312" width="9.140625" style="433"/>
    <col min="13313" max="13313" width="13.28515625" style="433" customWidth="1"/>
    <col min="13314" max="13314" width="31.140625" style="433" customWidth="1"/>
    <col min="13315" max="13315" width="11.5703125" style="433" customWidth="1"/>
    <col min="13316" max="13568" width="9.140625" style="433"/>
    <col min="13569" max="13569" width="13.28515625" style="433" customWidth="1"/>
    <col min="13570" max="13570" width="31.140625" style="433" customWidth="1"/>
    <col min="13571" max="13571" width="11.5703125" style="433" customWidth="1"/>
    <col min="13572" max="13824" width="9.140625" style="433"/>
    <col min="13825" max="13825" width="13.28515625" style="433" customWidth="1"/>
    <col min="13826" max="13826" width="31.140625" style="433" customWidth="1"/>
    <col min="13827" max="13827" width="11.5703125" style="433" customWidth="1"/>
    <col min="13828" max="14080" width="9.140625" style="433"/>
    <col min="14081" max="14081" width="13.28515625" style="433" customWidth="1"/>
    <col min="14082" max="14082" width="31.140625" style="433" customWidth="1"/>
    <col min="14083" max="14083" width="11.5703125" style="433" customWidth="1"/>
    <col min="14084" max="14336" width="9.140625" style="433"/>
    <col min="14337" max="14337" width="13.28515625" style="433" customWidth="1"/>
    <col min="14338" max="14338" width="31.140625" style="433" customWidth="1"/>
    <col min="14339" max="14339" width="11.5703125" style="433" customWidth="1"/>
    <col min="14340" max="14592" width="9.140625" style="433"/>
    <col min="14593" max="14593" width="13.28515625" style="433" customWidth="1"/>
    <col min="14594" max="14594" width="31.140625" style="433" customWidth="1"/>
    <col min="14595" max="14595" width="11.5703125" style="433" customWidth="1"/>
    <col min="14596" max="14848" width="9.140625" style="433"/>
    <col min="14849" max="14849" width="13.28515625" style="433" customWidth="1"/>
    <col min="14850" max="14850" width="31.140625" style="433" customWidth="1"/>
    <col min="14851" max="14851" width="11.5703125" style="433" customWidth="1"/>
    <col min="14852" max="15104" width="9.140625" style="433"/>
    <col min="15105" max="15105" width="13.28515625" style="433" customWidth="1"/>
    <col min="15106" max="15106" width="31.140625" style="433" customWidth="1"/>
    <col min="15107" max="15107" width="11.5703125" style="433" customWidth="1"/>
    <col min="15108" max="15360" width="9.140625" style="433"/>
    <col min="15361" max="15361" width="13.28515625" style="433" customWidth="1"/>
    <col min="15362" max="15362" width="31.140625" style="433" customWidth="1"/>
    <col min="15363" max="15363" width="11.5703125" style="433" customWidth="1"/>
    <col min="15364" max="15616" width="9.140625" style="433"/>
    <col min="15617" max="15617" width="13.28515625" style="433" customWidth="1"/>
    <col min="15618" max="15618" width="31.140625" style="433" customWidth="1"/>
    <col min="15619" max="15619" width="11.5703125" style="433" customWidth="1"/>
    <col min="15620" max="15872" width="9.140625" style="433"/>
    <col min="15873" max="15873" width="13.28515625" style="433" customWidth="1"/>
    <col min="15874" max="15874" width="31.140625" style="433" customWidth="1"/>
    <col min="15875" max="15875" width="11.5703125" style="433" customWidth="1"/>
    <col min="15876" max="16128" width="9.140625" style="433"/>
    <col min="16129" max="16129" width="13.28515625" style="433" customWidth="1"/>
    <col min="16130" max="16130" width="31.140625" style="433" customWidth="1"/>
    <col min="16131" max="16131" width="11.5703125" style="433" customWidth="1"/>
    <col min="16132" max="16384" width="9.140625" style="433"/>
  </cols>
  <sheetData>
    <row r="3" spans="1:8" x14ac:dyDescent="0.25">
      <c r="A3" s="432" t="s">
        <v>439</v>
      </c>
      <c r="B3" s="432"/>
      <c r="C3" s="432"/>
      <c r="D3" s="432"/>
      <c r="E3" s="432"/>
      <c r="F3" s="432"/>
      <c r="G3" s="432"/>
      <c r="H3" s="432"/>
    </row>
    <row r="4" spans="1:8" x14ac:dyDescent="0.25">
      <c r="A4" s="432" t="s">
        <v>440</v>
      </c>
      <c r="B4" s="432"/>
      <c r="C4" s="432"/>
      <c r="D4" s="432"/>
      <c r="E4" s="432"/>
      <c r="F4" s="432"/>
      <c r="G4" s="432"/>
      <c r="H4" s="432"/>
    </row>
    <row r="5" spans="1:8" x14ac:dyDescent="0.25">
      <c r="A5" s="434"/>
      <c r="B5" s="434"/>
      <c r="C5" s="434"/>
      <c r="D5" s="434"/>
      <c r="E5" s="434"/>
      <c r="F5" s="434"/>
      <c r="G5" s="434"/>
      <c r="H5" s="434"/>
    </row>
    <row r="7" spans="1:8" x14ac:dyDescent="0.25">
      <c r="A7" s="435" t="s">
        <v>363</v>
      </c>
      <c r="B7" s="435"/>
      <c r="C7" s="436" t="s">
        <v>441</v>
      </c>
      <c r="D7" s="435" t="s">
        <v>442</v>
      </c>
      <c r="E7" s="437" t="s">
        <v>443</v>
      </c>
      <c r="F7" s="437"/>
      <c r="G7" s="437"/>
      <c r="H7" s="437"/>
    </row>
    <row r="8" spans="1:8" ht="31.5" x14ac:dyDescent="0.25">
      <c r="A8" s="438"/>
      <c r="B8" s="439" t="s">
        <v>444</v>
      </c>
      <c r="C8" s="440" t="s">
        <v>445</v>
      </c>
      <c r="D8" s="439" t="s">
        <v>445</v>
      </c>
      <c r="E8" s="439" t="s">
        <v>349</v>
      </c>
      <c r="F8" s="440" t="s">
        <v>350</v>
      </c>
      <c r="G8" s="440" t="s">
        <v>351</v>
      </c>
      <c r="H8" s="441" t="s">
        <v>446</v>
      </c>
    </row>
    <row r="9" spans="1:8" x14ac:dyDescent="0.25">
      <c r="A9" s="442"/>
      <c r="B9" s="442"/>
      <c r="C9" s="443"/>
      <c r="D9" s="442"/>
      <c r="E9" s="442"/>
      <c r="F9" s="444"/>
      <c r="G9" s="444"/>
      <c r="H9" s="442"/>
    </row>
    <row r="10" spans="1:8" x14ac:dyDescent="0.25">
      <c r="A10" s="439" t="s">
        <v>373</v>
      </c>
      <c r="B10" s="439" t="s">
        <v>374</v>
      </c>
      <c r="C10" s="440" t="s">
        <v>375</v>
      </c>
      <c r="D10" s="440" t="s">
        <v>376</v>
      </c>
      <c r="E10" s="440" t="s">
        <v>377</v>
      </c>
      <c r="F10" s="440" t="s">
        <v>405</v>
      </c>
      <c r="G10" s="440" t="s">
        <v>406</v>
      </c>
      <c r="H10" s="440" t="s">
        <v>407</v>
      </c>
    </row>
    <row r="11" spans="1:8" x14ac:dyDescent="0.25">
      <c r="A11" s="445"/>
      <c r="B11" s="445" t="s">
        <v>447</v>
      </c>
      <c r="C11" s="445"/>
      <c r="D11" s="445"/>
      <c r="E11" s="445"/>
      <c r="F11" s="445"/>
      <c r="G11" s="445"/>
      <c r="H11" s="445"/>
    </row>
    <row r="12" spans="1:8" ht="31.5" x14ac:dyDescent="0.25">
      <c r="A12" s="445" t="s">
        <v>373</v>
      </c>
      <c r="B12" s="446" t="s">
        <v>448</v>
      </c>
      <c r="C12" s="447"/>
      <c r="D12" s="447"/>
      <c r="E12" s="448"/>
      <c r="F12" s="448"/>
      <c r="G12" s="448"/>
      <c r="H12" s="448"/>
    </row>
    <row r="13" spans="1:8" x14ac:dyDescent="0.25">
      <c r="A13" s="449" t="s">
        <v>374</v>
      </c>
      <c r="B13" s="450"/>
      <c r="C13" s="450"/>
      <c r="D13" s="450"/>
      <c r="E13" s="450"/>
      <c r="F13" s="450"/>
      <c r="G13" s="450"/>
      <c r="H13" s="450"/>
    </row>
    <row r="14" spans="1:8" x14ac:dyDescent="0.25">
      <c r="A14" s="445" t="s">
        <v>375</v>
      </c>
      <c r="B14" s="451" t="s">
        <v>449</v>
      </c>
      <c r="C14" s="448"/>
      <c r="D14" s="448"/>
      <c r="E14" s="448"/>
      <c r="F14" s="448"/>
      <c r="G14" s="448"/>
      <c r="H14" s="448"/>
    </row>
    <row r="15" spans="1:8" x14ac:dyDescent="0.25">
      <c r="A15" s="445" t="s">
        <v>376</v>
      </c>
      <c r="B15" s="448"/>
      <c r="C15" s="448"/>
      <c r="D15" s="448"/>
      <c r="E15" s="448"/>
      <c r="F15" s="448"/>
      <c r="G15" s="448"/>
      <c r="H15" s="448"/>
    </row>
    <row r="16" spans="1:8" x14ac:dyDescent="0.25">
      <c r="A16" s="435" t="s">
        <v>377</v>
      </c>
      <c r="B16" s="451" t="s">
        <v>450</v>
      </c>
      <c r="C16" s="452"/>
      <c r="D16" s="452"/>
      <c r="E16" s="452"/>
      <c r="F16" s="452"/>
      <c r="G16" s="452"/>
      <c r="H16" s="452"/>
    </row>
    <row r="17" spans="1:8" ht="31.5" x14ac:dyDescent="0.25">
      <c r="A17" s="445" t="s">
        <v>405</v>
      </c>
      <c r="B17" s="446" t="s">
        <v>451</v>
      </c>
      <c r="C17" s="447"/>
      <c r="D17" s="447"/>
      <c r="E17" s="453"/>
      <c r="F17" s="453"/>
      <c r="G17" s="453"/>
      <c r="H17" s="453"/>
    </row>
    <row r="18" spans="1:8" x14ac:dyDescent="0.25">
      <c r="A18" s="449" t="s">
        <v>406</v>
      </c>
      <c r="B18" s="450"/>
      <c r="C18" s="450"/>
      <c r="D18" s="450"/>
      <c r="E18" s="454"/>
      <c r="F18" s="454"/>
      <c r="G18" s="454"/>
      <c r="H18" s="454"/>
    </row>
    <row r="19" spans="1:8" x14ac:dyDescent="0.25">
      <c r="A19" s="445" t="s">
        <v>407</v>
      </c>
      <c r="B19" s="451" t="s">
        <v>452</v>
      </c>
      <c r="C19" s="448"/>
      <c r="D19" s="448"/>
      <c r="E19" s="453"/>
      <c r="F19" s="453"/>
      <c r="G19" s="453"/>
      <c r="H19" s="453"/>
    </row>
    <row r="20" spans="1:8" x14ac:dyDescent="0.25">
      <c r="A20" s="445" t="s">
        <v>408</v>
      </c>
      <c r="B20" s="450"/>
      <c r="C20" s="450"/>
      <c r="D20" s="450"/>
      <c r="E20" s="455"/>
      <c r="F20" s="455"/>
      <c r="G20" s="455"/>
      <c r="H20" s="455"/>
    </row>
    <row r="21" spans="1:8" x14ac:dyDescent="0.25">
      <c r="A21" s="435" t="s">
        <v>409</v>
      </c>
      <c r="B21" s="456" t="s">
        <v>453</v>
      </c>
      <c r="C21" s="452"/>
      <c r="D21" s="452"/>
      <c r="E21" s="457"/>
      <c r="F21" s="457"/>
      <c r="G21" s="457"/>
      <c r="H21" s="457"/>
    </row>
    <row r="22" spans="1:8" x14ac:dyDescent="0.25">
      <c r="A22" s="445" t="s">
        <v>410</v>
      </c>
      <c r="B22" s="458" t="s">
        <v>454</v>
      </c>
      <c r="C22" s="447"/>
      <c r="D22" s="447"/>
      <c r="E22" s="453"/>
      <c r="F22" s="453"/>
      <c r="G22" s="453"/>
      <c r="H22" s="453"/>
    </row>
    <row r="23" spans="1:8" x14ac:dyDescent="0.25">
      <c r="A23" s="445" t="s">
        <v>411</v>
      </c>
      <c r="B23" s="445" t="s">
        <v>455</v>
      </c>
      <c r="C23" s="445"/>
      <c r="D23" s="445"/>
      <c r="E23" s="445"/>
      <c r="F23" s="445"/>
      <c r="G23" s="445"/>
      <c r="H23" s="445"/>
    </row>
    <row r="24" spans="1:8" ht="31.5" x14ac:dyDescent="0.25">
      <c r="A24" s="445" t="s">
        <v>456</v>
      </c>
      <c r="B24" s="446" t="s">
        <v>448</v>
      </c>
      <c r="C24" s="447"/>
      <c r="D24" s="447"/>
      <c r="E24" s="448"/>
      <c r="F24" s="448"/>
      <c r="G24" s="448"/>
      <c r="H24" s="448"/>
    </row>
    <row r="25" spans="1:8" x14ac:dyDescent="0.25">
      <c r="A25" s="449" t="s">
        <v>457</v>
      </c>
      <c r="B25" s="450"/>
      <c r="C25" s="450"/>
      <c r="D25" s="450"/>
      <c r="E25" s="450"/>
      <c r="F25" s="450"/>
      <c r="G25" s="450"/>
      <c r="H25" s="450"/>
    </row>
    <row r="26" spans="1:8" x14ac:dyDescent="0.25">
      <c r="A26" s="445" t="s">
        <v>458</v>
      </c>
      <c r="B26" s="451" t="s">
        <v>449</v>
      </c>
      <c r="C26" s="448"/>
      <c r="D26" s="448"/>
      <c r="E26" s="448"/>
      <c r="F26" s="448"/>
      <c r="G26" s="448"/>
      <c r="H26" s="448"/>
    </row>
    <row r="27" spans="1:8" x14ac:dyDescent="0.25">
      <c r="A27" s="445" t="s">
        <v>459</v>
      </c>
      <c r="B27" s="448"/>
      <c r="C27" s="448"/>
      <c r="D27" s="448"/>
      <c r="E27" s="448"/>
      <c r="F27" s="448"/>
      <c r="G27" s="448"/>
      <c r="H27" s="448"/>
    </row>
    <row r="28" spans="1:8" x14ac:dyDescent="0.25">
      <c r="A28" s="435" t="s">
        <v>460</v>
      </c>
      <c r="B28" s="451" t="s">
        <v>450</v>
      </c>
      <c r="C28" s="452"/>
      <c r="D28" s="452"/>
      <c r="E28" s="452"/>
      <c r="F28" s="452"/>
      <c r="G28" s="452"/>
      <c r="H28" s="452"/>
    </row>
    <row r="29" spans="1:8" ht="31.5" x14ac:dyDescent="0.25">
      <c r="A29" s="445" t="s">
        <v>461</v>
      </c>
      <c r="B29" s="446" t="s">
        <v>451</v>
      </c>
      <c r="C29" s="447"/>
      <c r="D29" s="447"/>
      <c r="E29" s="453"/>
      <c r="F29" s="453"/>
      <c r="G29" s="453"/>
      <c r="H29" s="453"/>
    </row>
    <row r="30" spans="1:8" x14ac:dyDescent="0.25">
      <c r="A30" s="449" t="s">
        <v>462</v>
      </c>
      <c r="B30" s="450"/>
      <c r="C30" s="450"/>
      <c r="D30" s="450"/>
      <c r="E30" s="454"/>
      <c r="F30" s="454"/>
      <c r="G30" s="454"/>
      <c r="H30" s="454"/>
    </row>
    <row r="31" spans="1:8" x14ac:dyDescent="0.25">
      <c r="A31" s="445" t="s">
        <v>463</v>
      </c>
      <c r="B31" s="448"/>
      <c r="C31" s="448"/>
      <c r="D31" s="448"/>
      <c r="E31" s="455"/>
      <c r="F31" s="455"/>
      <c r="G31" s="455"/>
      <c r="H31" s="455"/>
    </row>
    <row r="32" spans="1:8" x14ac:dyDescent="0.25">
      <c r="A32" s="445" t="s">
        <v>464</v>
      </c>
      <c r="B32" s="448"/>
      <c r="C32" s="448"/>
      <c r="D32" s="448"/>
      <c r="E32" s="455"/>
      <c r="F32" s="455"/>
      <c r="G32" s="455"/>
      <c r="H32" s="455"/>
    </row>
    <row r="33" spans="1:8" x14ac:dyDescent="0.25">
      <c r="A33" s="445" t="s">
        <v>465</v>
      </c>
      <c r="B33" s="451" t="s">
        <v>449</v>
      </c>
      <c r="C33" s="448"/>
      <c r="D33" s="448"/>
      <c r="E33" s="455"/>
      <c r="F33" s="455"/>
      <c r="G33" s="455"/>
      <c r="H33" s="455"/>
    </row>
    <row r="34" spans="1:8" x14ac:dyDescent="0.25">
      <c r="A34" s="445" t="s">
        <v>466</v>
      </c>
      <c r="B34" s="448"/>
      <c r="C34" s="448"/>
      <c r="D34" s="448"/>
      <c r="E34" s="455"/>
      <c r="F34" s="455"/>
      <c r="G34" s="455"/>
      <c r="H34" s="455"/>
    </row>
    <row r="35" spans="1:8" x14ac:dyDescent="0.25">
      <c r="A35" s="445" t="s">
        <v>467</v>
      </c>
      <c r="B35" s="448"/>
      <c r="C35" s="448"/>
      <c r="D35" s="448"/>
      <c r="E35" s="455"/>
      <c r="F35" s="455"/>
      <c r="G35" s="455"/>
      <c r="H35" s="455"/>
    </row>
    <row r="36" spans="1:8" x14ac:dyDescent="0.25">
      <c r="A36" s="445" t="s">
        <v>468</v>
      </c>
      <c r="B36" s="459"/>
      <c r="C36" s="448"/>
      <c r="D36" s="448"/>
      <c r="E36" s="455"/>
      <c r="F36" s="455"/>
      <c r="G36" s="455"/>
      <c r="H36" s="455"/>
    </row>
    <row r="37" spans="1:8" x14ac:dyDescent="0.25">
      <c r="A37" s="435" t="s">
        <v>469</v>
      </c>
      <c r="B37" s="456" t="s">
        <v>450</v>
      </c>
      <c r="C37" s="452"/>
      <c r="D37" s="452"/>
      <c r="E37" s="460"/>
      <c r="F37" s="460"/>
      <c r="G37" s="460"/>
      <c r="H37" s="460"/>
    </row>
    <row r="38" spans="1:8" x14ac:dyDescent="0.25">
      <c r="A38" s="445" t="s">
        <v>470</v>
      </c>
      <c r="B38" s="458" t="s">
        <v>471</v>
      </c>
      <c r="C38" s="447"/>
      <c r="D38" s="447"/>
      <c r="E38" s="453"/>
      <c r="F38" s="453"/>
      <c r="G38" s="453"/>
      <c r="H38" s="453"/>
    </row>
    <row r="39" spans="1:8" x14ac:dyDescent="0.25">
      <c r="A39" s="445" t="s">
        <v>472</v>
      </c>
      <c r="B39" s="458" t="s">
        <v>473</v>
      </c>
      <c r="C39" s="448"/>
      <c r="D39" s="448"/>
      <c r="E39" s="453">
        <f>E22+E38</f>
        <v>0</v>
      </c>
      <c r="F39" s="453">
        <f>F22+F38</f>
        <v>0</v>
      </c>
      <c r="G39" s="453">
        <f>G22+G38</f>
        <v>0</v>
      </c>
      <c r="H39" s="453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2018. évi költségvetéséről szóló 5/2018. (II. 16.)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5" sqref="A5:E5"/>
    </sheetView>
  </sheetViews>
  <sheetFormatPr defaultRowHeight="15.75" x14ac:dyDescent="0.25"/>
  <cols>
    <col min="1" max="1" width="38" style="431" customWidth="1"/>
    <col min="2" max="2" width="14.140625" style="389" customWidth="1"/>
    <col min="3" max="3" width="13.28515625" style="389" customWidth="1"/>
    <col min="4" max="4" width="13.5703125" style="389" customWidth="1"/>
    <col min="5" max="5" width="14.140625" style="2" customWidth="1"/>
    <col min="6" max="256" width="9.140625" style="390"/>
    <col min="257" max="257" width="40.42578125" style="390" customWidth="1"/>
    <col min="258" max="258" width="13" style="390" customWidth="1"/>
    <col min="259" max="259" width="14.28515625" style="390" customWidth="1"/>
    <col min="260" max="260" width="14.42578125" style="390" bestFit="1" customWidth="1"/>
    <col min="261" max="261" width="14.140625" style="390" customWidth="1"/>
    <col min="262" max="512" width="9.140625" style="390"/>
    <col min="513" max="513" width="40.42578125" style="390" customWidth="1"/>
    <col min="514" max="514" width="13" style="390" customWidth="1"/>
    <col min="515" max="515" width="14.28515625" style="390" customWidth="1"/>
    <col min="516" max="516" width="14.42578125" style="390" bestFit="1" customWidth="1"/>
    <col min="517" max="517" width="14.140625" style="390" customWidth="1"/>
    <col min="518" max="768" width="9.140625" style="390"/>
    <col min="769" max="769" width="40.42578125" style="390" customWidth="1"/>
    <col min="770" max="770" width="13" style="390" customWidth="1"/>
    <col min="771" max="771" width="14.28515625" style="390" customWidth="1"/>
    <col min="772" max="772" width="14.42578125" style="390" bestFit="1" customWidth="1"/>
    <col min="773" max="773" width="14.140625" style="390" customWidth="1"/>
    <col min="774" max="1024" width="9.140625" style="390"/>
    <col min="1025" max="1025" width="40.42578125" style="390" customWidth="1"/>
    <col min="1026" max="1026" width="13" style="390" customWidth="1"/>
    <col min="1027" max="1027" width="14.28515625" style="390" customWidth="1"/>
    <col min="1028" max="1028" width="14.42578125" style="390" bestFit="1" customWidth="1"/>
    <col min="1029" max="1029" width="14.140625" style="390" customWidth="1"/>
    <col min="1030" max="1280" width="9.140625" style="390"/>
    <col min="1281" max="1281" width="40.42578125" style="390" customWidth="1"/>
    <col min="1282" max="1282" width="13" style="390" customWidth="1"/>
    <col min="1283" max="1283" width="14.28515625" style="390" customWidth="1"/>
    <col min="1284" max="1284" width="14.42578125" style="390" bestFit="1" customWidth="1"/>
    <col min="1285" max="1285" width="14.140625" style="390" customWidth="1"/>
    <col min="1286" max="1536" width="9.140625" style="390"/>
    <col min="1537" max="1537" width="40.42578125" style="390" customWidth="1"/>
    <col min="1538" max="1538" width="13" style="390" customWidth="1"/>
    <col min="1539" max="1539" width="14.28515625" style="390" customWidth="1"/>
    <col min="1540" max="1540" width="14.42578125" style="390" bestFit="1" customWidth="1"/>
    <col min="1541" max="1541" width="14.140625" style="390" customWidth="1"/>
    <col min="1542" max="1792" width="9.140625" style="390"/>
    <col min="1793" max="1793" width="40.42578125" style="390" customWidth="1"/>
    <col min="1794" max="1794" width="13" style="390" customWidth="1"/>
    <col min="1795" max="1795" width="14.28515625" style="390" customWidth="1"/>
    <col min="1796" max="1796" width="14.42578125" style="390" bestFit="1" customWidth="1"/>
    <col min="1797" max="1797" width="14.140625" style="390" customWidth="1"/>
    <col min="1798" max="2048" width="9.140625" style="390"/>
    <col min="2049" max="2049" width="40.42578125" style="390" customWidth="1"/>
    <col min="2050" max="2050" width="13" style="390" customWidth="1"/>
    <col min="2051" max="2051" width="14.28515625" style="390" customWidth="1"/>
    <col min="2052" max="2052" width="14.42578125" style="390" bestFit="1" customWidth="1"/>
    <col min="2053" max="2053" width="14.140625" style="390" customWidth="1"/>
    <col min="2054" max="2304" width="9.140625" style="390"/>
    <col min="2305" max="2305" width="40.42578125" style="390" customWidth="1"/>
    <col min="2306" max="2306" width="13" style="390" customWidth="1"/>
    <col min="2307" max="2307" width="14.28515625" style="390" customWidth="1"/>
    <col min="2308" max="2308" width="14.42578125" style="390" bestFit="1" customWidth="1"/>
    <col min="2309" max="2309" width="14.140625" style="390" customWidth="1"/>
    <col min="2310" max="2560" width="9.140625" style="390"/>
    <col min="2561" max="2561" width="40.42578125" style="390" customWidth="1"/>
    <col min="2562" max="2562" width="13" style="390" customWidth="1"/>
    <col min="2563" max="2563" width="14.28515625" style="390" customWidth="1"/>
    <col min="2564" max="2564" width="14.42578125" style="390" bestFit="1" customWidth="1"/>
    <col min="2565" max="2565" width="14.140625" style="390" customWidth="1"/>
    <col min="2566" max="2816" width="9.140625" style="390"/>
    <col min="2817" max="2817" width="40.42578125" style="390" customWidth="1"/>
    <col min="2818" max="2818" width="13" style="390" customWidth="1"/>
    <col min="2819" max="2819" width="14.28515625" style="390" customWidth="1"/>
    <col min="2820" max="2820" width="14.42578125" style="390" bestFit="1" customWidth="1"/>
    <col min="2821" max="2821" width="14.140625" style="390" customWidth="1"/>
    <col min="2822" max="3072" width="9.140625" style="390"/>
    <col min="3073" max="3073" width="40.42578125" style="390" customWidth="1"/>
    <col min="3074" max="3074" width="13" style="390" customWidth="1"/>
    <col min="3075" max="3075" width="14.28515625" style="390" customWidth="1"/>
    <col min="3076" max="3076" width="14.42578125" style="390" bestFit="1" customWidth="1"/>
    <col min="3077" max="3077" width="14.140625" style="390" customWidth="1"/>
    <col min="3078" max="3328" width="9.140625" style="390"/>
    <col min="3329" max="3329" width="40.42578125" style="390" customWidth="1"/>
    <col min="3330" max="3330" width="13" style="390" customWidth="1"/>
    <col min="3331" max="3331" width="14.28515625" style="390" customWidth="1"/>
    <col min="3332" max="3332" width="14.42578125" style="390" bestFit="1" customWidth="1"/>
    <col min="3333" max="3333" width="14.140625" style="390" customWidth="1"/>
    <col min="3334" max="3584" width="9.140625" style="390"/>
    <col min="3585" max="3585" width="40.42578125" style="390" customWidth="1"/>
    <col min="3586" max="3586" width="13" style="390" customWidth="1"/>
    <col min="3587" max="3587" width="14.28515625" style="390" customWidth="1"/>
    <col min="3588" max="3588" width="14.42578125" style="390" bestFit="1" customWidth="1"/>
    <col min="3589" max="3589" width="14.140625" style="390" customWidth="1"/>
    <col min="3590" max="3840" width="9.140625" style="390"/>
    <col min="3841" max="3841" width="40.42578125" style="390" customWidth="1"/>
    <col min="3842" max="3842" width="13" style="390" customWidth="1"/>
    <col min="3843" max="3843" width="14.28515625" style="390" customWidth="1"/>
    <col min="3844" max="3844" width="14.42578125" style="390" bestFit="1" customWidth="1"/>
    <col min="3845" max="3845" width="14.140625" style="390" customWidth="1"/>
    <col min="3846" max="4096" width="9.140625" style="390"/>
    <col min="4097" max="4097" width="40.42578125" style="390" customWidth="1"/>
    <col min="4098" max="4098" width="13" style="390" customWidth="1"/>
    <col min="4099" max="4099" width="14.28515625" style="390" customWidth="1"/>
    <col min="4100" max="4100" width="14.42578125" style="390" bestFit="1" customWidth="1"/>
    <col min="4101" max="4101" width="14.140625" style="390" customWidth="1"/>
    <col min="4102" max="4352" width="9.140625" style="390"/>
    <col min="4353" max="4353" width="40.42578125" style="390" customWidth="1"/>
    <col min="4354" max="4354" width="13" style="390" customWidth="1"/>
    <col min="4355" max="4355" width="14.28515625" style="390" customWidth="1"/>
    <col min="4356" max="4356" width="14.42578125" style="390" bestFit="1" customWidth="1"/>
    <col min="4357" max="4357" width="14.140625" style="390" customWidth="1"/>
    <col min="4358" max="4608" width="9.140625" style="390"/>
    <col min="4609" max="4609" width="40.42578125" style="390" customWidth="1"/>
    <col min="4610" max="4610" width="13" style="390" customWidth="1"/>
    <col min="4611" max="4611" width="14.28515625" style="390" customWidth="1"/>
    <col min="4612" max="4612" width="14.42578125" style="390" bestFit="1" customWidth="1"/>
    <col min="4613" max="4613" width="14.140625" style="390" customWidth="1"/>
    <col min="4614" max="4864" width="9.140625" style="390"/>
    <col min="4865" max="4865" width="40.42578125" style="390" customWidth="1"/>
    <col min="4866" max="4866" width="13" style="390" customWidth="1"/>
    <col min="4867" max="4867" width="14.28515625" style="390" customWidth="1"/>
    <col min="4868" max="4868" width="14.42578125" style="390" bestFit="1" customWidth="1"/>
    <col min="4869" max="4869" width="14.140625" style="390" customWidth="1"/>
    <col min="4870" max="5120" width="9.140625" style="390"/>
    <col min="5121" max="5121" width="40.42578125" style="390" customWidth="1"/>
    <col min="5122" max="5122" width="13" style="390" customWidth="1"/>
    <col min="5123" max="5123" width="14.28515625" style="390" customWidth="1"/>
    <col min="5124" max="5124" width="14.42578125" style="390" bestFit="1" customWidth="1"/>
    <col min="5125" max="5125" width="14.140625" style="390" customWidth="1"/>
    <col min="5126" max="5376" width="9.140625" style="390"/>
    <col min="5377" max="5377" width="40.42578125" style="390" customWidth="1"/>
    <col min="5378" max="5378" width="13" style="390" customWidth="1"/>
    <col min="5379" max="5379" width="14.28515625" style="390" customWidth="1"/>
    <col min="5380" max="5380" width="14.42578125" style="390" bestFit="1" customWidth="1"/>
    <col min="5381" max="5381" width="14.140625" style="390" customWidth="1"/>
    <col min="5382" max="5632" width="9.140625" style="390"/>
    <col min="5633" max="5633" width="40.42578125" style="390" customWidth="1"/>
    <col min="5634" max="5634" width="13" style="390" customWidth="1"/>
    <col min="5635" max="5635" width="14.28515625" style="390" customWidth="1"/>
    <col min="5636" max="5636" width="14.42578125" style="390" bestFit="1" customWidth="1"/>
    <col min="5637" max="5637" width="14.140625" style="390" customWidth="1"/>
    <col min="5638" max="5888" width="9.140625" style="390"/>
    <col min="5889" max="5889" width="40.42578125" style="390" customWidth="1"/>
    <col min="5890" max="5890" width="13" style="390" customWidth="1"/>
    <col min="5891" max="5891" width="14.28515625" style="390" customWidth="1"/>
    <col min="5892" max="5892" width="14.42578125" style="390" bestFit="1" customWidth="1"/>
    <col min="5893" max="5893" width="14.140625" style="390" customWidth="1"/>
    <col min="5894" max="6144" width="9.140625" style="390"/>
    <col min="6145" max="6145" width="40.42578125" style="390" customWidth="1"/>
    <col min="6146" max="6146" width="13" style="390" customWidth="1"/>
    <col min="6147" max="6147" width="14.28515625" style="390" customWidth="1"/>
    <col min="6148" max="6148" width="14.42578125" style="390" bestFit="1" customWidth="1"/>
    <col min="6149" max="6149" width="14.140625" style="390" customWidth="1"/>
    <col min="6150" max="6400" width="9.140625" style="390"/>
    <col min="6401" max="6401" width="40.42578125" style="390" customWidth="1"/>
    <col min="6402" max="6402" width="13" style="390" customWidth="1"/>
    <col min="6403" max="6403" width="14.28515625" style="390" customWidth="1"/>
    <col min="6404" max="6404" width="14.42578125" style="390" bestFit="1" customWidth="1"/>
    <col min="6405" max="6405" width="14.140625" style="390" customWidth="1"/>
    <col min="6406" max="6656" width="9.140625" style="390"/>
    <col min="6657" max="6657" width="40.42578125" style="390" customWidth="1"/>
    <col min="6658" max="6658" width="13" style="390" customWidth="1"/>
    <col min="6659" max="6659" width="14.28515625" style="390" customWidth="1"/>
    <col min="6660" max="6660" width="14.42578125" style="390" bestFit="1" customWidth="1"/>
    <col min="6661" max="6661" width="14.140625" style="390" customWidth="1"/>
    <col min="6662" max="6912" width="9.140625" style="390"/>
    <col min="6913" max="6913" width="40.42578125" style="390" customWidth="1"/>
    <col min="6914" max="6914" width="13" style="390" customWidth="1"/>
    <col min="6915" max="6915" width="14.28515625" style="390" customWidth="1"/>
    <col min="6916" max="6916" width="14.42578125" style="390" bestFit="1" customWidth="1"/>
    <col min="6917" max="6917" width="14.140625" style="390" customWidth="1"/>
    <col min="6918" max="7168" width="9.140625" style="390"/>
    <col min="7169" max="7169" width="40.42578125" style="390" customWidth="1"/>
    <col min="7170" max="7170" width="13" style="390" customWidth="1"/>
    <col min="7171" max="7171" width="14.28515625" style="390" customWidth="1"/>
    <col min="7172" max="7172" width="14.42578125" style="390" bestFit="1" customWidth="1"/>
    <col min="7173" max="7173" width="14.140625" style="390" customWidth="1"/>
    <col min="7174" max="7424" width="9.140625" style="390"/>
    <col min="7425" max="7425" width="40.42578125" style="390" customWidth="1"/>
    <col min="7426" max="7426" width="13" style="390" customWidth="1"/>
    <col min="7427" max="7427" width="14.28515625" style="390" customWidth="1"/>
    <col min="7428" max="7428" width="14.42578125" style="390" bestFit="1" customWidth="1"/>
    <col min="7429" max="7429" width="14.140625" style="390" customWidth="1"/>
    <col min="7430" max="7680" width="9.140625" style="390"/>
    <col min="7681" max="7681" width="40.42578125" style="390" customWidth="1"/>
    <col min="7682" max="7682" width="13" style="390" customWidth="1"/>
    <col min="7683" max="7683" width="14.28515625" style="390" customWidth="1"/>
    <col min="7684" max="7684" width="14.42578125" style="390" bestFit="1" customWidth="1"/>
    <col min="7685" max="7685" width="14.140625" style="390" customWidth="1"/>
    <col min="7686" max="7936" width="9.140625" style="390"/>
    <col min="7937" max="7937" width="40.42578125" style="390" customWidth="1"/>
    <col min="7938" max="7938" width="13" style="390" customWidth="1"/>
    <col min="7939" max="7939" width="14.28515625" style="390" customWidth="1"/>
    <col min="7940" max="7940" width="14.42578125" style="390" bestFit="1" customWidth="1"/>
    <col min="7941" max="7941" width="14.140625" style="390" customWidth="1"/>
    <col min="7942" max="8192" width="9.140625" style="390"/>
    <col min="8193" max="8193" width="40.42578125" style="390" customWidth="1"/>
    <col min="8194" max="8194" width="13" style="390" customWidth="1"/>
    <col min="8195" max="8195" width="14.28515625" style="390" customWidth="1"/>
    <col min="8196" max="8196" width="14.42578125" style="390" bestFit="1" customWidth="1"/>
    <col min="8197" max="8197" width="14.140625" style="390" customWidth="1"/>
    <col min="8198" max="8448" width="9.140625" style="390"/>
    <col min="8449" max="8449" width="40.42578125" style="390" customWidth="1"/>
    <col min="8450" max="8450" width="13" style="390" customWidth="1"/>
    <col min="8451" max="8451" width="14.28515625" style="390" customWidth="1"/>
    <col min="8452" max="8452" width="14.42578125" style="390" bestFit="1" customWidth="1"/>
    <col min="8453" max="8453" width="14.140625" style="390" customWidth="1"/>
    <col min="8454" max="8704" width="9.140625" style="390"/>
    <col min="8705" max="8705" width="40.42578125" style="390" customWidth="1"/>
    <col min="8706" max="8706" width="13" style="390" customWidth="1"/>
    <col min="8707" max="8707" width="14.28515625" style="390" customWidth="1"/>
    <col min="8708" max="8708" width="14.42578125" style="390" bestFit="1" customWidth="1"/>
    <col min="8709" max="8709" width="14.140625" style="390" customWidth="1"/>
    <col min="8710" max="8960" width="9.140625" style="390"/>
    <col min="8961" max="8961" width="40.42578125" style="390" customWidth="1"/>
    <col min="8962" max="8962" width="13" style="390" customWidth="1"/>
    <col min="8963" max="8963" width="14.28515625" style="390" customWidth="1"/>
    <col min="8964" max="8964" width="14.42578125" style="390" bestFit="1" customWidth="1"/>
    <col min="8965" max="8965" width="14.140625" style="390" customWidth="1"/>
    <col min="8966" max="9216" width="9.140625" style="390"/>
    <col min="9217" max="9217" width="40.42578125" style="390" customWidth="1"/>
    <col min="9218" max="9218" width="13" style="390" customWidth="1"/>
    <col min="9219" max="9219" width="14.28515625" style="390" customWidth="1"/>
    <col min="9220" max="9220" width="14.42578125" style="390" bestFit="1" customWidth="1"/>
    <col min="9221" max="9221" width="14.140625" style="390" customWidth="1"/>
    <col min="9222" max="9472" width="9.140625" style="390"/>
    <col min="9473" max="9473" width="40.42578125" style="390" customWidth="1"/>
    <col min="9474" max="9474" width="13" style="390" customWidth="1"/>
    <col min="9475" max="9475" width="14.28515625" style="390" customWidth="1"/>
    <col min="9476" max="9476" width="14.42578125" style="390" bestFit="1" customWidth="1"/>
    <col min="9477" max="9477" width="14.140625" style="390" customWidth="1"/>
    <col min="9478" max="9728" width="9.140625" style="390"/>
    <col min="9729" max="9729" width="40.42578125" style="390" customWidth="1"/>
    <col min="9730" max="9730" width="13" style="390" customWidth="1"/>
    <col min="9731" max="9731" width="14.28515625" style="390" customWidth="1"/>
    <col min="9732" max="9732" width="14.42578125" style="390" bestFit="1" customWidth="1"/>
    <col min="9733" max="9733" width="14.140625" style="390" customWidth="1"/>
    <col min="9734" max="9984" width="9.140625" style="390"/>
    <col min="9985" max="9985" width="40.42578125" style="390" customWidth="1"/>
    <col min="9986" max="9986" width="13" style="390" customWidth="1"/>
    <col min="9987" max="9987" width="14.28515625" style="390" customWidth="1"/>
    <col min="9988" max="9988" width="14.42578125" style="390" bestFit="1" customWidth="1"/>
    <col min="9989" max="9989" width="14.140625" style="390" customWidth="1"/>
    <col min="9990" max="10240" width="9.140625" style="390"/>
    <col min="10241" max="10241" width="40.42578125" style="390" customWidth="1"/>
    <col min="10242" max="10242" width="13" style="390" customWidth="1"/>
    <col min="10243" max="10243" width="14.28515625" style="390" customWidth="1"/>
    <col min="10244" max="10244" width="14.42578125" style="390" bestFit="1" customWidth="1"/>
    <col min="10245" max="10245" width="14.140625" style="390" customWidth="1"/>
    <col min="10246" max="10496" width="9.140625" style="390"/>
    <col min="10497" max="10497" width="40.42578125" style="390" customWidth="1"/>
    <col min="10498" max="10498" width="13" style="390" customWidth="1"/>
    <col min="10499" max="10499" width="14.28515625" style="390" customWidth="1"/>
    <col min="10500" max="10500" width="14.42578125" style="390" bestFit="1" customWidth="1"/>
    <col min="10501" max="10501" width="14.140625" style="390" customWidth="1"/>
    <col min="10502" max="10752" width="9.140625" style="390"/>
    <col min="10753" max="10753" width="40.42578125" style="390" customWidth="1"/>
    <col min="10754" max="10754" width="13" style="390" customWidth="1"/>
    <col min="10755" max="10755" width="14.28515625" style="390" customWidth="1"/>
    <col min="10756" max="10756" width="14.42578125" style="390" bestFit="1" customWidth="1"/>
    <col min="10757" max="10757" width="14.140625" style="390" customWidth="1"/>
    <col min="10758" max="11008" width="9.140625" style="390"/>
    <col min="11009" max="11009" width="40.42578125" style="390" customWidth="1"/>
    <col min="11010" max="11010" width="13" style="390" customWidth="1"/>
    <col min="11011" max="11011" width="14.28515625" style="390" customWidth="1"/>
    <col min="11012" max="11012" width="14.42578125" style="390" bestFit="1" customWidth="1"/>
    <col min="11013" max="11013" width="14.140625" style="390" customWidth="1"/>
    <col min="11014" max="11264" width="9.140625" style="390"/>
    <col min="11265" max="11265" width="40.42578125" style="390" customWidth="1"/>
    <col min="11266" max="11266" width="13" style="390" customWidth="1"/>
    <col min="11267" max="11267" width="14.28515625" style="390" customWidth="1"/>
    <col min="11268" max="11268" width="14.42578125" style="390" bestFit="1" customWidth="1"/>
    <col min="11269" max="11269" width="14.140625" style="390" customWidth="1"/>
    <col min="11270" max="11520" width="9.140625" style="390"/>
    <col min="11521" max="11521" width="40.42578125" style="390" customWidth="1"/>
    <col min="11522" max="11522" width="13" style="390" customWidth="1"/>
    <col min="11523" max="11523" width="14.28515625" style="390" customWidth="1"/>
    <col min="11524" max="11524" width="14.42578125" style="390" bestFit="1" customWidth="1"/>
    <col min="11525" max="11525" width="14.140625" style="390" customWidth="1"/>
    <col min="11526" max="11776" width="9.140625" style="390"/>
    <col min="11777" max="11777" width="40.42578125" style="390" customWidth="1"/>
    <col min="11778" max="11778" width="13" style="390" customWidth="1"/>
    <col min="11779" max="11779" width="14.28515625" style="390" customWidth="1"/>
    <col min="11780" max="11780" width="14.42578125" style="390" bestFit="1" customWidth="1"/>
    <col min="11781" max="11781" width="14.140625" style="390" customWidth="1"/>
    <col min="11782" max="12032" width="9.140625" style="390"/>
    <col min="12033" max="12033" width="40.42578125" style="390" customWidth="1"/>
    <col min="12034" max="12034" width="13" style="390" customWidth="1"/>
    <col min="12035" max="12035" width="14.28515625" style="390" customWidth="1"/>
    <col min="12036" max="12036" width="14.42578125" style="390" bestFit="1" customWidth="1"/>
    <col min="12037" max="12037" width="14.140625" style="390" customWidth="1"/>
    <col min="12038" max="12288" width="9.140625" style="390"/>
    <col min="12289" max="12289" width="40.42578125" style="390" customWidth="1"/>
    <col min="12290" max="12290" width="13" style="390" customWidth="1"/>
    <col min="12291" max="12291" width="14.28515625" style="390" customWidth="1"/>
    <col min="12292" max="12292" width="14.42578125" style="390" bestFit="1" customWidth="1"/>
    <col min="12293" max="12293" width="14.140625" style="390" customWidth="1"/>
    <col min="12294" max="12544" width="9.140625" style="390"/>
    <col min="12545" max="12545" width="40.42578125" style="390" customWidth="1"/>
    <col min="12546" max="12546" width="13" style="390" customWidth="1"/>
    <col min="12547" max="12547" width="14.28515625" style="390" customWidth="1"/>
    <col min="12548" max="12548" width="14.42578125" style="390" bestFit="1" customWidth="1"/>
    <col min="12549" max="12549" width="14.140625" style="390" customWidth="1"/>
    <col min="12550" max="12800" width="9.140625" style="390"/>
    <col min="12801" max="12801" width="40.42578125" style="390" customWidth="1"/>
    <col min="12802" max="12802" width="13" style="390" customWidth="1"/>
    <col min="12803" max="12803" width="14.28515625" style="390" customWidth="1"/>
    <col min="12804" max="12804" width="14.42578125" style="390" bestFit="1" customWidth="1"/>
    <col min="12805" max="12805" width="14.140625" style="390" customWidth="1"/>
    <col min="12806" max="13056" width="9.140625" style="390"/>
    <col min="13057" max="13057" width="40.42578125" style="390" customWidth="1"/>
    <col min="13058" max="13058" width="13" style="390" customWidth="1"/>
    <col min="13059" max="13059" width="14.28515625" style="390" customWidth="1"/>
    <col min="13060" max="13060" width="14.42578125" style="390" bestFit="1" customWidth="1"/>
    <col min="13061" max="13061" width="14.140625" style="390" customWidth="1"/>
    <col min="13062" max="13312" width="9.140625" style="390"/>
    <col min="13313" max="13313" width="40.42578125" style="390" customWidth="1"/>
    <col min="13314" max="13314" width="13" style="390" customWidth="1"/>
    <col min="13315" max="13315" width="14.28515625" style="390" customWidth="1"/>
    <col min="13316" max="13316" width="14.42578125" style="390" bestFit="1" customWidth="1"/>
    <col min="13317" max="13317" width="14.140625" style="390" customWidth="1"/>
    <col min="13318" max="13568" width="9.140625" style="390"/>
    <col min="13569" max="13569" width="40.42578125" style="390" customWidth="1"/>
    <col min="13570" max="13570" width="13" style="390" customWidth="1"/>
    <col min="13571" max="13571" width="14.28515625" style="390" customWidth="1"/>
    <col min="13572" max="13572" width="14.42578125" style="390" bestFit="1" customWidth="1"/>
    <col min="13573" max="13573" width="14.140625" style="390" customWidth="1"/>
    <col min="13574" max="13824" width="9.140625" style="390"/>
    <col min="13825" max="13825" width="40.42578125" style="390" customWidth="1"/>
    <col min="13826" max="13826" width="13" style="390" customWidth="1"/>
    <col min="13827" max="13827" width="14.28515625" style="390" customWidth="1"/>
    <col min="13828" max="13828" width="14.42578125" style="390" bestFit="1" customWidth="1"/>
    <col min="13829" max="13829" width="14.140625" style="390" customWidth="1"/>
    <col min="13830" max="14080" width="9.140625" style="390"/>
    <col min="14081" max="14081" width="40.42578125" style="390" customWidth="1"/>
    <col min="14082" max="14082" width="13" style="390" customWidth="1"/>
    <col min="14083" max="14083" width="14.28515625" style="390" customWidth="1"/>
    <col min="14084" max="14084" width="14.42578125" style="390" bestFit="1" customWidth="1"/>
    <col min="14085" max="14085" width="14.140625" style="390" customWidth="1"/>
    <col min="14086" max="14336" width="9.140625" style="390"/>
    <col min="14337" max="14337" width="40.42578125" style="390" customWidth="1"/>
    <col min="14338" max="14338" width="13" style="390" customWidth="1"/>
    <col min="14339" max="14339" width="14.28515625" style="390" customWidth="1"/>
    <col min="14340" max="14340" width="14.42578125" style="390" bestFit="1" customWidth="1"/>
    <col min="14341" max="14341" width="14.140625" style="390" customWidth="1"/>
    <col min="14342" max="14592" width="9.140625" style="390"/>
    <col min="14593" max="14593" width="40.42578125" style="390" customWidth="1"/>
    <col min="14594" max="14594" width="13" style="390" customWidth="1"/>
    <col min="14595" max="14595" width="14.28515625" style="390" customWidth="1"/>
    <col min="14596" max="14596" width="14.42578125" style="390" bestFit="1" customWidth="1"/>
    <col min="14597" max="14597" width="14.140625" style="390" customWidth="1"/>
    <col min="14598" max="14848" width="9.140625" style="390"/>
    <col min="14849" max="14849" width="40.42578125" style="390" customWidth="1"/>
    <col min="14850" max="14850" width="13" style="390" customWidth="1"/>
    <col min="14851" max="14851" width="14.28515625" style="390" customWidth="1"/>
    <col min="14852" max="14852" width="14.42578125" style="390" bestFit="1" customWidth="1"/>
    <col min="14853" max="14853" width="14.140625" style="390" customWidth="1"/>
    <col min="14854" max="15104" width="9.140625" style="390"/>
    <col min="15105" max="15105" width="40.42578125" style="390" customWidth="1"/>
    <col min="15106" max="15106" width="13" style="390" customWidth="1"/>
    <col min="15107" max="15107" width="14.28515625" style="390" customWidth="1"/>
    <col min="15108" max="15108" width="14.42578125" style="390" bestFit="1" customWidth="1"/>
    <col min="15109" max="15109" width="14.140625" style="390" customWidth="1"/>
    <col min="15110" max="15360" width="9.140625" style="390"/>
    <col min="15361" max="15361" width="40.42578125" style="390" customWidth="1"/>
    <col min="15362" max="15362" width="13" style="390" customWidth="1"/>
    <col min="15363" max="15363" width="14.28515625" style="390" customWidth="1"/>
    <col min="15364" max="15364" width="14.42578125" style="390" bestFit="1" customWidth="1"/>
    <col min="15365" max="15365" width="14.140625" style="390" customWidth="1"/>
    <col min="15366" max="15616" width="9.140625" style="390"/>
    <col min="15617" max="15617" width="40.42578125" style="390" customWidth="1"/>
    <col min="15618" max="15618" width="13" style="390" customWidth="1"/>
    <col min="15619" max="15619" width="14.28515625" style="390" customWidth="1"/>
    <col min="15620" max="15620" width="14.42578125" style="390" bestFit="1" customWidth="1"/>
    <col min="15621" max="15621" width="14.140625" style="390" customWidth="1"/>
    <col min="15622" max="15872" width="9.140625" style="390"/>
    <col min="15873" max="15873" width="40.42578125" style="390" customWidth="1"/>
    <col min="15874" max="15874" width="13" style="390" customWidth="1"/>
    <col min="15875" max="15875" width="14.28515625" style="390" customWidth="1"/>
    <col min="15876" max="15876" width="14.42578125" style="390" bestFit="1" customWidth="1"/>
    <col min="15877" max="15877" width="14.140625" style="390" customWidth="1"/>
    <col min="15878" max="16128" width="9.140625" style="390"/>
    <col min="16129" max="16129" width="40.42578125" style="390" customWidth="1"/>
    <col min="16130" max="16130" width="13" style="390" customWidth="1"/>
    <col min="16131" max="16131" width="14.28515625" style="390" customWidth="1"/>
    <col min="16132" max="16132" width="14.42578125" style="390" bestFit="1" customWidth="1"/>
    <col min="16133" max="16133" width="14.140625" style="390" customWidth="1"/>
    <col min="16134" max="16384" width="9.140625" style="390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391" t="s">
        <v>423</v>
      </c>
      <c r="B5" s="391"/>
      <c r="C5" s="391"/>
      <c r="D5" s="391"/>
      <c r="E5" s="391"/>
    </row>
    <row r="6" spans="1:6" x14ac:dyDescent="0.25">
      <c r="A6" s="1"/>
    </row>
    <row r="7" spans="1:6" s="394" customFormat="1" ht="47.25" x14ac:dyDescent="0.2">
      <c r="A7" s="392" t="s">
        <v>90</v>
      </c>
      <c r="B7" s="392" t="s">
        <v>335</v>
      </c>
      <c r="C7" s="393" t="s">
        <v>424</v>
      </c>
      <c r="D7" s="15" t="s">
        <v>425</v>
      </c>
      <c r="E7" s="15" t="s">
        <v>426</v>
      </c>
    </row>
    <row r="8" spans="1:6" ht="31.5" x14ac:dyDescent="0.25">
      <c r="A8" s="395" t="s">
        <v>427</v>
      </c>
      <c r="B8" s="396">
        <f>'[3]1.sz.tábla '!D5</f>
        <v>22292477</v>
      </c>
      <c r="C8" s="396">
        <v>22000000</v>
      </c>
      <c r="D8" s="396">
        <v>22500000</v>
      </c>
      <c r="E8" s="396">
        <v>23000000</v>
      </c>
      <c r="F8" s="397"/>
    </row>
    <row r="9" spans="1:6" ht="31.5" x14ac:dyDescent="0.25">
      <c r="A9" s="395" t="s">
        <v>428</v>
      </c>
      <c r="B9" s="396">
        <f>'[3]1.sz.tábla '!D6</f>
        <v>0</v>
      </c>
      <c r="C9" s="396">
        <f>'[5]1.sz.tábla'!D5</f>
        <v>0</v>
      </c>
      <c r="D9" s="396">
        <v>0</v>
      </c>
      <c r="E9" s="396">
        <v>0</v>
      </c>
      <c r="F9" s="397"/>
    </row>
    <row r="10" spans="1:6" x14ac:dyDescent="0.25">
      <c r="A10" s="395" t="s">
        <v>5</v>
      </c>
      <c r="B10" s="396">
        <f>'[3]1.sz.tábla '!D7</f>
        <v>10600000</v>
      </c>
      <c r="C10" s="396">
        <v>10000000</v>
      </c>
      <c r="D10" s="398">
        <v>20850000</v>
      </c>
      <c r="E10" s="246">
        <v>21050000</v>
      </c>
    </row>
    <row r="11" spans="1:6" x14ac:dyDescent="0.25">
      <c r="A11" s="395" t="s">
        <v>6</v>
      </c>
      <c r="B11" s="396">
        <f>'[3]1.sz.tábla '!D8</f>
        <v>2952500</v>
      </c>
      <c r="C11" s="396">
        <v>5000000</v>
      </c>
      <c r="D11" s="398">
        <v>6100000</v>
      </c>
      <c r="E11" s="246">
        <v>6200000</v>
      </c>
      <c r="F11" s="397"/>
    </row>
    <row r="12" spans="1:6" x14ac:dyDescent="0.25">
      <c r="A12" s="395" t="s">
        <v>7</v>
      </c>
      <c r="B12" s="396">
        <f>'[6]1.sz.tábla'!D8</f>
        <v>0</v>
      </c>
      <c r="C12" s="396">
        <f>'[5]1.sz.tábla'!D8</f>
        <v>0</v>
      </c>
      <c r="D12" s="398">
        <v>0</v>
      </c>
      <c r="E12" s="246">
        <v>0</v>
      </c>
      <c r="F12" s="397"/>
    </row>
    <row r="13" spans="1:6" x14ac:dyDescent="0.25">
      <c r="A13" s="399" t="s">
        <v>8</v>
      </c>
      <c r="B13" s="396">
        <f>'[6]1.sz.tábla'!D9</f>
        <v>0</v>
      </c>
      <c r="C13" s="396">
        <f>'[5]1.sz.tábla'!D9</f>
        <v>0</v>
      </c>
      <c r="D13" s="396">
        <v>0</v>
      </c>
      <c r="E13" s="396">
        <v>0</v>
      </c>
    </row>
    <row r="14" spans="1:6" ht="30.75" x14ac:dyDescent="0.25">
      <c r="A14" s="400" t="s">
        <v>9</v>
      </c>
      <c r="B14" s="396">
        <f>'[6]1.sz.tábla'!D10</f>
        <v>0</v>
      </c>
      <c r="C14" s="396">
        <f>'[5]1.sz.tábla'!D10</f>
        <v>0</v>
      </c>
      <c r="D14" s="396">
        <v>0</v>
      </c>
      <c r="E14" s="396">
        <v>0</v>
      </c>
    </row>
    <row r="15" spans="1:6" x14ac:dyDescent="0.25">
      <c r="A15" s="401" t="s">
        <v>10</v>
      </c>
      <c r="B15" s="402">
        <f>SUM(B8:B14)</f>
        <v>35844977</v>
      </c>
      <c r="C15" s="402">
        <f>SUM(C8:C13)</f>
        <v>37000000</v>
      </c>
      <c r="D15" s="403">
        <f>SUM(D8:D13)</f>
        <v>49450000</v>
      </c>
      <c r="E15" s="3">
        <f>SUM(E8:E13)</f>
        <v>50250000</v>
      </c>
    </row>
    <row r="16" spans="1:6" x14ac:dyDescent="0.25">
      <c r="A16" s="401" t="s">
        <v>429</v>
      </c>
      <c r="B16" s="404"/>
      <c r="C16" s="404"/>
      <c r="D16" s="404"/>
      <c r="E16" s="404"/>
      <c r="F16" s="397"/>
    </row>
    <row r="17" spans="1:13" ht="31.5" x14ac:dyDescent="0.25">
      <c r="A17" s="405" t="s">
        <v>430</v>
      </c>
      <c r="B17" s="396">
        <f>'[3]1.sz.tábla '!D13</f>
        <v>100876000</v>
      </c>
      <c r="C17" s="396">
        <v>16500000</v>
      </c>
      <c r="D17" s="406">
        <v>6000000</v>
      </c>
      <c r="E17" s="407">
        <v>6500000</v>
      </c>
      <c r="F17" s="397"/>
    </row>
    <row r="18" spans="1:13" ht="63" x14ac:dyDescent="0.25">
      <c r="A18" s="408" t="s">
        <v>431</v>
      </c>
      <c r="B18" s="396">
        <f>'[3]1.sz.tábla '!D14</f>
        <v>653076</v>
      </c>
      <c r="C18" s="396">
        <v>400000</v>
      </c>
      <c r="D18" s="4">
        <v>20000000</v>
      </c>
      <c r="E18" s="246">
        <v>20000000</v>
      </c>
      <c r="F18" s="397"/>
    </row>
    <row r="19" spans="1:13" x14ac:dyDescent="0.25">
      <c r="A19" s="409" t="s">
        <v>432</v>
      </c>
      <c r="B19" s="402">
        <f>SUM(B17:B18)</f>
        <v>101529076</v>
      </c>
      <c r="C19" s="403">
        <f>SUM(C17:C18)</f>
        <v>16900000</v>
      </c>
      <c r="D19" s="3">
        <f>SUM(D17:D18)</f>
        <v>26000000</v>
      </c>
      <c r="E19" s="3">
        <f>SUM(E17:E18)</f>
        <v>26500000</v>
      </c>
      <c r="F19" s="397"/>
    </row>
    <row r="20" spans="1:13" x14ac:dyDescent="0.25">
      <c r="A20" s="410" t="s">
        <v>13</v>
      </c>
      <c r="B20" s="411">
        <f>B15+B19</f>
        <v>137374053</v>
      </c>
      <c r="C20" s="412">
        <f>C15+C19</f>
        <v>53900000</v>
      </c>
      <c r="D20" s="5">
        <f>D15+D19</f>
        <v>75450000</v>
      </c>
      <c r="E20" s="5">
        <f>E15+E19</f>
        <v>76750000</v>
      </c>
    </row>
    <row r="21" spans="1:13" s="416" customFormat="1" x14ac:dyDescent="0.25">
      <c r="A21" s="413"/>
      <c r="B21" s="396"/>
      <c r="C21" s="414"/>
      <c r="D21" s="4"/>
      <c r="E21" s="245"/>
      <c r="F21" s="415"/>
      <c r="G21" s="415"/>
      <c r="H21" s="415"/>
      <c r="I21" s="415"/>
      <c r="J21" s="415"/>
      <c r="K21" s="415"/>
      <c r="L21" s="415"/>
      <c r="M21" s="415"/>
    </row>
    <row r="22" spans="1:13" s="418" customFormat="1" x14ac:dyDescent="0.25">
      <c r="A22" s="401" t="s">
        <v>433</v>
      </c>
      <c r="B22" s="402">
        <f>SUM(B23:B27)</f>
        <v>34554073</v>
      </c>
      <c r="C22" s="403">
        <f>SUM(C23:C27)</f>
        <v>31691500</v>
      </c>
      <c r="D22" s="3">
        <f>SUM(D23:D27)</f>
        <v>32255000</v>
      </c>
      <c r="E22" s="3">
        <f>SUM(E23:E27)</f>
        <v>32818500</v>
      </c>
      <c r="F22" s="417"/>
      <c r="G22" s="417"/>
      <c r="H22" s="417"/>
      <c r="I22" s="417"/>
      <c r="J22" s="417"/>
      <c r="K22" s="417"/>
      <c r="L22" s="417"/>
      <c r="M22" s="417"/>
    </row>
    <row r="23" spans="1:13" s="418" customFormat="1" x14ac:dyDescent="0.25">
      <c r="A23" s="395" t="s">
        <v>153</v>
      </c>
      <c r="B23" s="396">
        <f>'[3]3.sz.tábla '!D6</f>
        <v>7128829</v>
      </c>
      <c r="C23" s="419">
        <v>6450000</v>
      </c>
      <c r="D23" s="4">
        <v>6500000</v>
      </c>
      <c r="E23" s="420">
        <v>6550000</v>
      </c>
      <c r="F23" s="417"/>
      <c r="G23" s="417"/>
      <c r="H23" s="417"/>
      <c r="I23" s="417"/>
      <c r="J23" s="417"/>
      <c r="K23" s="417"/>
      <c r="L23" s="417"/>
      <c r="M23" s="417"/>
    </row>
    <row r="24" spans="1:13" s="416" customFormat="1" ht="31.5" x14ac:dyDescent="0.25">
      <c r="A24" s="395" t="s">
        <v>434</v>
      </c>
      <c r="B24" s="396">
        <f>'[3]3.sz.tábla '!D7</f>
        <v>1284829</v>
      </c>
      <c r="C24" s="398">
        <f>6450000*0.27</f>
        <v>1741500</v>
      </c>
      <c r="D24" s="4">
        <f>6500000*0.27</f>
        <v>1755000</v>
      </c>
      <c r="E24" s="4">
        <f>6550000*0.27</f>
        <v>1768500</v>
      </c>
      <c r="F24" s="421"/>
      <c r="G24" s="421"/>
      <c r="H24" s="421"/>
      <c r="I24" s="415"/>
      <c r="J24" s="415"/>
      <c r="K24" s="415"/>
      <c r="L24" s="415"/>
      <c r="M24" s="415"/>
    </row>
    <row r="25" spans="1:13" s="416" customFormat="1" x14ac:dyDescent="0.25">
      <c r="A25" s="395" t="s">
        <v>80</v>
      </c>
      <c r="B25" s="396">
        <f>'[3]3.sz.tábla '!D8</f>
        <v>14260000</v>
      </c>
      <c r="C25" s="398">
        <v>14000000</v>
      </c>
      <c r="D25" s="4">
        <v>14500000</v>
      </c>
      <c r="E25" s="4">
        <v>15000000</v>
      </c>
      <c r="F25" s="421"/>
      <c r="G25" s="421"/>
      <c r="H25" s="421"/>
      <c r="I25" s="415"/>
      <c r="J25" s="415"/>
      <c r="K25" s="415"/>
      <c r="L25" s="415"/>
      <c r="M25" s="415"/>
    </row>
    <row r="26" spans="1:13" s="416" customFormat="1" x14ac:dyDescent="0.25">
      <c r="A26" s="395" t="s">
        <v>159</v>
      </c>
      <c r="B26" s="396">
        <f>'[3]3.sz.tábla '!D23</f>
        <v>1885000</v>
      </c>
      <c r="C26" s="398">
        <v>2000000</v>
      </c>
      <c r="D26" s="4">
        <v>2000000</v>
      </c>
      <c r="E26" s="4">
        <v>2000000</v>
      </c>
      <c r="F26" s="421"/>
      <c r="G26" s="421"/>
      <c r="H26" s="421"/>
      <c r="I26" s="415"/>
      <c r="J26" s="415"/>
      <c r="K26" s="415"/>
      <c r="L26" s="415"/>
      <c r="M26" s="415"/>
    </row>
    <row r="27" spans="1:13" x14ac:dyDescent="0.25">
      <c r="A27" s="395" t="s">
        <v>81</v>
      </c>
      <c r="B27" s="396">
        <f>'[3]3.sz.tábla '!D26</f>
        <v>9995415</v>
      </c>
      <c r="C27" s="398">
        <v>7500000</v>
      </c>
      <c r="D27" s="4">
        <v>7500000</v>
      </c>
      <c r="E27" s="4">
        <v>7500000</v>
      </c>
    </row>
    <row r="28" spans="1:13" x14ac:dyDescent="0.25">
      <c r="A28" s="401" t="s">
        <v>435</v>
      </c>
      <c r="B28" s="402">
        <f>SUM(B29:B31)</f>
        <v>97450041</v>
      </c>
      <c r="C28" s="403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95" t="s">
        <v>436</v>
      </c>
      <c r="B29" s="396">
        <f>'[3]5. sz. tábla'!D4</f>
        <v>9535474</v>
      </c>
      <c r="C29" s="398">
        <v>5000000</v>
      </c>
      <c r="D29" s="4">
        <v>5500000</v>
      </c>
      <c r="E29" s="4">
        <v>6000000</v>
      </c>
    </row>
    <row r="30" spans="1:13" x14ac:dyDescent="0.25">
      <c r="A30" s="395" t="s">
        <v>437</v>
      </c>
      <c r="B30" s="396">
        <f>'[3]5. sz. tábla'!D27</f>
        <v>87888092</v>
      </c>
      <c r="C30" s="398">
        <v>13000000</v>
      </c>
      <c r="D30" s="4">
        <v>12000000</v>
      </c>
      <c r="E30" s="4">
        <v>13500000</v>
      </c>
    </row>
    <row r="31" spans="1:13" x14ac:dyDescent="0.25">
      <c r="A31" s="395" t="s">
        <v>236</v>
      </c>
      <c r="B31" s="396">
        <f>'[3]5. sz. tábla'!D36</f>
        <v>26475</v>
      </c>
      <c r="C31" s="396">
        <v>28000</v>
      </c>
      <c r="D31" s="396">
        <v>28000</v>
      </c>
      <c r="E31" s="396">
        <v>28000</v>
      </c>
    </row>
    <row r="32" spans="1:13" x14ac:dyDescent="0.25">
      <c r="A32" s="401" t="s">
        <v>16</v>
      </c>
      <c r="B32" s="402">
        <f>SUM(B33:B34)</f>
        <v>3885359</v>
      </c>
      <c r="C32" s="402">
        <f>SUM(C33:C34)</f>
        <v>3008500</v>
      </c>
      <c r="D32" s="403">
        <f>SUM(D33:D34)</f>
        <v>24445000</v>
      </c>
      <c r="E32" s="403">
        <f>SUM(E33:E34)</f>
        <v>23131500</v>
      </c>
    </row>
    <row r="33" spans="1:5" s="416" customFormat="1" x14ac:dyDescent="0.25">
      <c r="A33" s="395" t="s">
        <v>17</v>
      </c>
      <c r="B33" s="396">
        <f>'[3]1.sz.tábla '!D26</f>
        <v>3885359</v>
      </c>
      <c r="C33" s="396">
        <f>53900000-50891500</f>
        <v>3008500</v>
      </c>
      <c r="D33" s="398">
        <f>75450000-51005000</f>
        <v>24445000</v>
      </c>
      <c r="E33" s="4">
        <f>76750000-53618500</f>
        <v>23131500</v>
      </c>
    </row>
    <row r="34" spans="1:5" s="416" customFormat="1" x14ac:dyDescent="0.25">
      <c r="A34" s="395" t="s">
        <v>18</v>
      </c>
      <c r="B34" s="396"/>
      <c r="C34" s="396"/>
      <c r="D34" s="396"/>
      <c r="E34" s="396"/>
    </row>
    <row r="35" spans="1:5" x14ac:dyDescent="0.25">
      <c r="A35" s="401" t="s">
        <v>19</v>
      </c>
      <c r="B35" s="402">
        <f>SUM(B32,B28,B22)</f>
        <v>135889473</v>
      </c>
      <c r="C35" s="402">
        <f>SUM(C32,C28,C22)</f>
        <v>52700000</v>
      </c>
      <c r="D35" s="403">
        <f>SUM(D32,D28,D22)</f>
        <v>74200000</v>
      </c>
      <c r="E35" s="3">
        <f>SUM(E32,E28,E22)</f>
        <v>75450000</v>
      </c>
    </row>
    <row r="36" spans="1:5" x14ac:dyDescent="0.25">
      <c r="A36" s="395" t="s">
        <v>20</v>
      </c>
      <c r="B36" s="396">
        <v>0</v>
      </c>
      <c r="C36" s="396">
        <v>0</v>
      </c>
      <c r="D36" s="396">
        <v>0</v>
      </c>
      <c r="E36" s="396">
        <v>0</v>
      </c>
    </row>
    <row r="37" spans="1:5" x14ac:dyDescent="0.25">
      <c r="A37" s="422" t="s">
        <v>438</v>
      </c>
      <c r="B37" s="396">
        <f>'[3]5. sz. tábla'!D40</f>
        <v>1484580</v>
      </c>
      <c r="C37" s="396">
        <v>1200000</v>
      </c>
      <c r="D37" s="398">
        <v>1250000</v>
      </c>
      <c r="E37" s="4">
        <v>1300000</v>
      </c>
    </row>
    <row r="38" spans="1:5" s="416" customFormat="1" x14ac:dyDescent="0.25">
      <c r="A38" s="409" t="s">
        <v>21</v>
      </c>
      <c r="B38" s="402">
        <f>SUM(B36:B37)</f>
        <v>1484580</v>
      </c>
      <c r="C38" s="402">
        <f>SUM(C36:C37)</f>
        <v>1200000</v>
      </c>
      <c r="D38" s="402">
        <f>SUM(D36:D37)</f>
        <v>1250000</v>
      </c>
      <c r="E38" s="402">
        <f>SUM(E36:E37)</f>
        <v>1300000</v>
      </c>
    </row>
    <row r="39" spans="1:5" x14ac:dyDescent="0.25">
      <c r="A39" s="423" t="s">
        <v>22</v>
      </c>
      <c r="B39" s="411">
        <f>SUM(B35,B38)</f>
        <v>137374053</v>
      </c>
      <c r="C39" s="411">
        <f>SUM(C35,C38)</f>
        <v>53900000</v>
      </c>
      <c r="D39" s="412">
        <f>SUM(D35,D38)</f>
        <v>75450000</v>
      </c>
      <c r="E39" s="5">
        <f>SUM(E35,E38)</f>
        <v>76750000</v>
      </c>
    </row>
    <row r="40" spans="1:5" x14ac:dyDescent="0.25">
      <c r="A40" s="424"/>
      <c r="B40" s="425"/>
      <c r="C40" s="425"/>
      <c r="D40" s="426"/>
      <c r="E40" s="246"/>
    </row>
    <row r="41" spans="1:5" x14ac:dyDescent="0.25">
      <c r="A41" s="427"/>
      <c r="B41" s="428"/>
      <c r="C41" s="429"/>
      <c r="D41" s="430"/>
      <c r="E41" s="246"/>
    </row>
  </sheetData>
  <mergeCells count="1">
    <mergeCell ref="A5:E5"/>
  </mergeCells>
  <pageMargins left="0.54166666666666663" right="0.45833333333333331" top="0.75" bottom="0.75" header="0.3" footer="0.3"/>
  <pageSetup paperSize="9" orientation="portrait" r:id="rId1"/>
  <headerFooter>
    <oddHeader>&amp;L&amp;"Times New Roman,Normál"&amp;12Vászoly Község Önkormányzata&amp;C&amp;"Times New Roman,Normál"&amp;12 14. melléklet
Az önkormányzat 2018. évi költségvetéséről szóló 5/2018. (II. 16.) önkormányzati rendelethez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6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7.28515625" style="18" customWidth="1"/>
    <col min="2" max="4" width="15.28515625" style="18" customWidth="1"/>
    <col min="5" max="5" width="17.140625" style="18" customWidth="1"/>
    <col min="6" max="9" width="15.28515625" style="18" customWidth="1"/>
    <col min="10" max="16384" width="9" style="18"/>
  </cols>
  <sheetData>
    <row r="1" spans="1:6" hidden="1" x14ac:dyDescent="0.25">
      <c r="A1" s="16"/>
      <c r="B1" s="17"/>
    </row>
    <row r="2" spans="1:6" hidden="1" x14ac:dyDescent="0.25">
      <c r="A2" s="19"/>
    </row>
    <row r="3" spans="1:6" s="20" customFormat="1" ht="31.5" customHeight="1" x14ac:dyDescent="0.25">
      <c r="A3" s="254" t="s">
        <v>138</v>
      </c>
      <c r="B3" s="254"/>
      <c r="C3" s="254"/>
      <c r="D3" s="254"/>
      <c r="E3" s="254"/>
    </row>
    <row r="4" spans="1:6" s="12" customFormat="1" ht="53.25" customHeight="1" x14ac:dyDescent="0.25">
      <c r="A4" s="112" t="s">
        <v>90</v>
      </c>
      <c r="B4" s="15" t="s">
        <v>335</v>
      </c>
      <c r="C4" s="15" t="s">
        <v>338</v>
      </c>
      <c r="D4" s="15" t="s">
        <v>343</v>
      </c>
      <c r="E4" s="15" t="s">
        <v>337</v>
      </c>
    </row>
    <row r="5" spans="1:6" s="12" customFormat="1" ht="31.5" x14ac:dyDescent="0.25">
      <c r="A5" s="21" t="s">
        <v>3</v>
      </c>
      <c r="B5" s="5">
        <f>B6+B12+B13+B14+B15+B16</f>
        <v>22292477</v>
      </c>
      <c r="C5" s="5">
        <f>C6+C16</f>
        <v>24639888</v>
      </c>
      <c r="D5" s="5">
        <f>D6+D16</f>
        <v>33144649</v>
      </c>
      <c r="E5" s="5">
        <f>D5-C5</f>
        <v>8504761</v>
      </c>
      <c r="F5" s="39"/>
    </row>
    <row r="6" spans="1:6" s="23" customFormat="1" ht="19.5" customHeight="1" x14ac:dyDescent="0.25">
      <c r="A6" s="22" t="s">
        <v>23</v>
      </c>
      <c r="B6" s="25">
        <f>SUM(B7:B9)</f>
        <v>20787610</v>
      </c>
      <c r="C6" s="25">
        <f>SUM(C7:C10)</f>
        <v>20831502</v>
      </c>
      <c r="D6" s="25">
        <f>SUM(D7:D10)</f>
        <v>20831502</v>
      </c>
      <c r="E6" s="25">
        <f>D6-C6</f>
        <v>0</v>
      </c>
    </row>
    <row r="7" spans="1:6" s="23" customFormat="1" ht="16.5" customHeight="1" x14ac:dyDescent="0.25">
      <c r="A7" s="24" t="s">
        <v>24</v>
      </c>
      <c r="B7" s="25">
        <f>'2a. tábla'!E6</f>
        <v>14002610</v>
      </c>
      <c r="C7" s="25">
        <f>'2a. tábla'!F6</f>
        <v>14002610</v>
      </c>
      <c r="D7" s="25">
        <f>'2a. tábla'!G6</f>
        <v>14002610</v>
      </c>
      <c r="E7" s="25">
        <f t="shared" ref="E7:E11" si="0">D7-C7</f>
        <v>0</v>
      </c>
    </row>
    <row r="8" spans="1:6" s="23" customFormat="1" ht="31.5" x14ac:dyDescent="0.25">
      <c r="A8" s="8" t="s">
        <v>25</v>
      </c>
      <c r="B8" s="25">
        <f>'2a. tábla'!E34</f>
        <v>4985000</v>
      </c>
      <c r="C8" s="25">
        <f>'2a. tábla'!F34</f>
        <v>5028892</v>
      </c>
      <c r="D8" s="25">
        <f>'2a. tábla'!G34</f>
        <v>5028892</v>
      </c>
      <c r="E8" s="25">
        <f t="shared" si="0"/>
        <v>0</v>
      </c>
      <c r="F8" s="168"/>
    </row>
    <row r="9" spans="1:6" s="23" customFormat="1" x14ac:dyDescent="0.25">
      <c r="A9" s="8" t="s">
        <v>26</v>
      </c>
      <c r="B9" s="25">
        <f>'2a. tábla'!E42</f>
        <v>1800000</v>
      </c>
      <c r="C9" s="25">
        <f>'2a. tábla'!F42</f>
        <v>1800000</v>
      </c>
      <c r="D9" s="25">
        <f>'2a. tábla'!G42</f>
        <v>1800000</v>
      </c>
      <c r="E9" s="25">
        <f t="shared" si="0"/>
        <v>0</v>
      </c>
    </row>
    <row r="10" spans="1:6" s="12" customFormat="1" ht="31.5" x14ac:dyDescent="0.25">
      <c r="A10" s="8" t="s">
        <v>0</v>
      </c>
      <c r="B10" s="25">
        <v>0</v>
      </c>
      <c r="C10" s="25">
        <v>0</v>
      </c>
      <c r="D10" s="25">
        <v>0</v>
      </c>
      <c r="E10" s="25">
        <f t="shared" si="0"/>
        <v>0</v>
      </c>
    </row>
    <row r="11" spans="1:6" s="12" customFormat="1" x14ac:dyDescent="0.25">
      <c r="A11" s="8" t="s">
        <v>1</v>
      </c>
      <c r="B11" s="25">
        <v>0</v>
      </c>
      <c r="C11" s="89">
        <v>0</v>
      </c>
      <c r="D11" s="89">
        <v>0</v>
      </c>
      <c r="E11" s="25">
        <f t="shared" si="0"/>
        <v>0</v>
      </c>
    </row>
    <row r="12" spans="1:6" s="12" customFormat="1" x14ac:dyDescent="0.25">
      <c r="A12" s="8" t="s">
        <v>95</v>
      </c>
      <c r="B12" s="25"/>
      <c r="C12" s="88"/>
      <c r="D12" s="88"/>
      <c r="E12" s="86"/>
    </row>
    <row r="13" spans="1:6" s="26" customFormat="1" ht="31.5" x14ac:dyDescent="0.25">
      <c r="A13" s="8" t="s">
        <v>27</v>
      </c>
      <c r="B13" s="25"/>
      <c r="C13" s="88"/>
      <c r="D13" s="88"/>
      <c r="E13" s="86"/>
    </row>
    <row r="14" spans="1:6" s="26" customFormat="1" ht="31.5" x14ac:dyDescent="0.25">
      <c r="A14" s="8" t="s">
        <v>28</v>
      </c>
      <c r="B14" s="25"/>
      <c r="C14" s="88"/>
      <c r="D14" s="88"/>
      <c r="E14" s="86"/>
    </row>
    <row r="15" spans="1:6" s="26" customFormat="1" ht="31.5" x14ac:dyDescent="0.25">
      <c r="A15" s="8" t="s">
        <v>29</v>
      </c>
      <c r="B15" s="25"/>
      <c r="C15" s="88"/>
      <c r="D15" s="88"/>
      <c r="E15" s="86"/>
    </row>
    <row r="16" spans="1:6" s="12" customFormat="1" ht="31.5" x14ac:dyDescent="0.25">
      <c r="A16" s="8" t="s">
        <v>30</v>
      </c>
      <c r="B16" s="25">
        <v>1504867</v>
      </c>
      <c r="C16" s="25">
        <f>C17-43892+14432</f>
        <v>3808386</v>
      </c>
      <c r="D16" s="115">
        <f>3808386+770762+118999+7615000</f>
        <v>12313147</v>
      </c>
      <c r="E16" s="86">
        <f>D16-C16</f>
        <v>8504761</v>
      </c>
    </row>
    <row r="17" spans="1:7" s="12" customFormat="1" ht="18" customHeight="1" x14ac:dyDescent="0.25">
      <c r="A17" s="94" t="s">
        <v>136</v>
      </c>
      <c r="B17" s="95">
        <v>1504867</v>
      </c>
      <c r="C17" s="116">
        <f>1504867+2332979</f>
        <v>3837846</v>
      </c>
      <c r="D17" s="250">
        <f>3837846+770762+118999</f>
        <v>4727607</v>
      </c>
      <c r="E17" s="169">
        <f>D17-C17</f>
        <v>889761</v>
      </c>
    </row>
    <row r="18" spans="1:7" s="12" customFormat="1" ht="31.5" x14ac:dyDescent="0.25">
      <c r="A18" s="21" t="s">
        <v>4</v>
      </c>
      <c r="B18" s="5">
        <f>B19+B21+B22+B23+B24</f>
        <v>0</v>
      </c>
      <c r="C18" s="5">
        <f>C19+C21+C22+C23+C24</f>
        <v>0</v>
      </c>
      <c r="D18" s="5">
        <f>D19+D21+D22+D23+D24</f>
        <v>30000000</v>
      </c>
      <c r="E18" s="88">
        <f>D18-C18</f>
        <v>30000000</v>
      </c>
    </row>
    <row r="19" spans="1:7" s="12" customFormat="1" x14ac:dyDescent="0.25">
      <c r="A19" s="8" t="s">
        <v>31</v>
      </c>
      <c r="B19" s="25">
        <f>B20:H20</f>
        <v>0</v>
      </c>
      <c r="C19" s="25">
        <f>C20:K20</f>
        <v>0</v>
      </c>
      <c r="D19" s="25">
        <f>D20:L20</f>
        <v>30000000</v>
      </c>
      <c r="E19" s="89">
        <f>D19-C19</f>
        <v>30000000</v>
      </c>
      <c r="F19" s="38"/>
      <c r="G19" s="38"/>
    </row>
    <row r="20" spans="1:7" s="12" customFormat="1" x14ac:dyDescent="0.25">
      <c r="A20" s="93" t="s">
        <v>133</v>
      </c>
      <c r="B20" s="25">
        <v>0</v>
      </c>
      <c r="C20" s="87">
        <v>0</v>
      </c>
      <c r="D20" s="89">
        <v>30000000</v>
      </c>
      <c r="E20" s="89">
        <f>D20-C20</f>
        <v>30000000</v>
      </c>
    </row>
    <row r="21" spans="1:7" s="12" customFormat="1" ht="47.25" x14ac:dyDescent="0.25">
      <c r="A21" s="8" t="s">
        <v>32</v>
      </c>
      <c r="B21" s="25"/>
      <c r="C21" s="88"/>
      <c r="D21" s="88"/>
      <c r="E21" s="86"/>
    </row>
    <row r="22" spans="1:7" s="12" customFormat="1" ht="31.5" x14ac:dyDescent="0.25">
      <c r="A22" s="8" t="s">
        <v>33</v>
      </c>
      <c r="B22" s="25"/>
      <c r="C22" s="88"/>
      <c r="D22" s="88"/>
      <c r="E22" s="86"/>
    </row>
    <row r="23" spans="1:7" s="12" customFormat="1" ht="31.5" x14ac:dyDescent="0.25">
      <c r="A23" s="8" t="s">
        <v>34</v>
      </c>
      <c r="B23" s="25"/>
      <c r="C23" s="88"/>
      <c r="D23" s="88"/>
      <c r="E23" s="86"/>
    </row>
    <row r="24" spans="1:7" s="12" customFormat="1" ht="31.5" x14ac:dyDescent="0.25">
      <c r="A24" s="8" t="s">
        <v>96</v>
      </c>
      <c r="B24" s="25"/>
      <c r="C24" s="88"/>
      <c r="D24" s="88"/>
      <c r="E24" s="86"/>
    </row>
    <row r="25" spans="1:7" s="12" customFormat="1" ht="28.35" customHeight="1" x14ac:dyDescent="0.25">
      <c r="A25" s="21" t="s">
        <v>5</v>
      </c>
      <c r="B25" s="5">
        <f t="shared" ref="B25:D25" si="1">B26+B29+B37</f>
        <v>10600000</v>
      </c>
      <c r="C25" s="5">
        <f t="shared" si="1"/>
        <v>10600000</v>
      </c>
      <c r="D25" s="5">
        <f t="shared" si="1"/>
        <v>10600000</v>
      </c>
      <c r="E25" s="5">
        <f>D25-C25</f>
        <v>0</v>
      </c>
    </row>
    <row r="26" spans="1:7" s="12" customFormat="1" ht="27.75" customHeight="1" x14ac:dyDescent="0.25">
      <c r="A26" s="8" t="s">
        <v>35</v>
      </c>
      <c r="B26" s="25">
        <f t="shared" ref="B26" si="2">SUM(B27:B28)</f>
        <v>6600000</v>
      </c>
      <c r="C26" s="115">
        <v>6600000</v>
      </c>
      <c r="D26" s="115">
        <v>6600000</v>
      </c>
      <c r="E26" s="86">
        <f>D26-C26</f>
        <v>0</v>
      </c>
    </row>
    <row r="27" spans="1:7" s="12" customFormat="1" ht="28.35" customHeight="1" x14ac:dyDescent="0.25">
      <c r="A27" s="22" t="s">
        <v>36</v>
      </c>
      <c r="B27" s="25">
        <v>5400000</v>
      </c>
      <c r="C27" s="89">
        <v>5400000</v>
      </c>
      <c r="D27" s="89">
        <v>5400000</v>
      </c>
      <c r="E27" s="86">
        <f t="shared" ref="E27:E34" si="3">D27-C27</f>
        <v>0</v>
      </c>
    </row>
    <row r="28" spans="1:7" s="12" customFormat="1" ht="28.35" customHeight="1" x14ac:dyDescent="0.25">
      <c r="A28" s="22" t="s">
        <v>134</v>
      </c>
      <c r="B28" s="25">
        <v>1200000</v>
      </c>
      <c r="C28" s="89">
        <v>1200000</v>
      </c>
      <c r="D28" s="89">
        <v>1200000</v>
      </c>
      <c r="E28" s="86">
        <f t="shared" si="3"/>
        <v>0</v>
      </c>
    </row>
    <row r="29" spans="1:7" s="12" customFormat="1" ht="28.35" customHeight="1" x14ac:dyDescent="0.25">
      <c r="A29" s="8" t="s">
        <v>37</v>
      </c>
      <c r="B29" s="25">
        <f t="shared" ref="B29" si="4">B30+B32+B33</f>
        <v>3900000</v>
      </c>
      <c r="C29" s="115">
        <v>3900000</v>
      </c>
      <c r="D29" s="115">
        <v>3900000</v>
      </c>
      <c r="E29" s="86">
        <f t="shared" si="3"/>
        <v>0</v>
      </c>
    </row>
    <row r="30" spans="1:7" s="12" customFormat="1" ht="28.35" customHeight="1" x14ac:dyDescent="0.25">
      <c r="A30" s="8" t="s">
        <v>38</v>
      </c>
      <c r="B30" s="25">
        <f t="shared" ref="B30" si="5">SUM(B31)</f>
        <v>2500000</v>
      </c>
      <c r="C30" s="115">
        <v>2500000</v>
      </c>
      <c r="D30" s="115">
        <v>2500000</v>
      </c>
      <c r="E30" s="86">
        <f t="shared" si="3"/>
        <v>0</v>
      </c>
    </row>
    <row r="31" spans="1:7" s="12" customFormat="1" ht="28.35" customHeight="1" x14ac:dyDescent="0.25">
      <c r="A31" s="8" t="s">
        <v>39</v>
      </c>
      <c r="B31" s="25">
        <v>2500000</v>
      </c>
      <c r="C31" s="89">
        <v>2500000</v>
      </c>
      <c r="D31" s="89">
        <v>2500000</v>
      </c>
      <c r="E31" s="86">
        <f t="shared" si="3"/>
        <v>0</v>
      </c>
    </row>
    <row r="32" spans="1:7" s="12" customFormat="1" ht="28.35" customHeight="1" x14ac:dyDescent="0.25">
      <c r="A32" s="8" t="s">
        <v>40</v>
      </c>
      <c r="B32" s="25">
        <v>1000000</v>
      </c>
      <c r="C32" s="89">
        <v>1000000</v>
      </c>
      <c r="D32" s="89">
        <v>1000000</v>
      </c>
      <c r="E32" s="86">
        <f t="shared" si="3"/>
        <v>0</v>
      </c>
    </row>
    <row r="33" spans="1:5" s="12" customFormat="1" ht="28.35" customHeight="1" x14ac:dyDescent="0.25">
      <c r="A33" s="8" t="s">
        <v>41</v>
      </c>
      <c r="B33" s="25">
        <f>SUM(B34:B36)</f>
        <v>400000</v>
      </c>
      <c r="C33" s="115">
        <v>400000</v>
      </c>
      <c r="D33" s="115">
        <v>400000</v>
      </c>
      <c r="E33" s="86">
        <f t="shared" si="3"/>
        <v>0</v>
      </c>
    </row>
    <row r="34" spans="1:5" s="12" customFormat="1" ht="28.35" customHeight="1" x14ac:dyDescent="0.25">
      <c r="A34" s="8" t="s">
        <v>42</v>
      </c>
      <c r="B34" s="25">
        <v>400000</v>
      </c>
      <c r="C34" s="89">
        <v>400000</v>
      </c>
      <c r="D34" s="89">
        <v>400000</v>
      </c>
      <c r="E34" s="86">
        <f t="shared" si="3"/>
        <v>0</v>
      </c>
    </row>
    <row r="35" spans="1:5" s="12" customFormat="1" ht="28.35" customHeight="1" x14ac:dyDescent="0.25">
      <c r="A35" s="8" t="s">
        <v>43</v>
      </c>
      <c r="B35" s="25"/>
      <c r="C35" s="88"/>
      <c r="D35" s="88"/>
      <c r="E35" s="86"/>
    </row>
    <row r="36" spans="1:5" s="12" customFormat="1" ht="28.35" customHeight="1" x14ac:dyDescent="0.25">
      <c r="A36" s="8" t="s">
        <v>91</v>
      </c>
      <c r="B36" s="25"/>
      <c r="C36" s="88"/>
      <c r="D36" s="88"/>
      <c r="E36" s="86"/>
    </row>
    <row r="37" spans="1:5" s="12" customFormat="1" ht="28.35" customHeight="1" x14ac:dyDescent="0.25">
      <c r="A37" s="8" t="s">
        <v>44</v>
      </c>
      <c r="B37" s="25">
        <v>100000</v>
      </c>
      <c r="C37" s="89">
        <v>100000</v>
      </c>
      <c r="D37" s="89">
        <v>100000</v>
      </c>
      <c r="E37" s="86">
        <f t="shared" ref="E37" si="6">C37-B37:B48</f>
        <v>0</v>
      </c>
    </row>
    <row r="38" spans="1:5" s="12" customFormat="1" ht="28.35" customHeight="1" x14ac:dyDescent="0.25">
      <c r="A38" s="21" t="s">
        <v>6</v>
      </c>
      <c r="B38" s="5">
        <f t="shared" ref="B38:D38" si="7">B39+B40+B42+B43+B45+B46+B47+B48+B49</f>
        <v>2952500</v>
      </c>
      <c r="C38" s="5">
        <f t="shared" si="7"/>
        <v>2952500</v>
      </c>
      <c r="D38" s="5">
        <f t="shared" si="7"/>
        <v>2952500</v>
      </c>
      <c r="E38" s="5">
        <f>E39+E40+E42+E43+E45+E46+E47+E48+E49</f>
        <v>0</v>
      </c>
    </row>
    <row r="39" spans="1:5" s="12" customFormat="1" ht="28.35" customHeight="1" x14ac:dyDescent="0.25">
      <c r="A39" s="22" t="s">
        <v>45</v>
      </c>
      <c r="B39" s="25"/>
      <c r="C39" s="88"/>
      <c r="D39" s="88"/>
      <c r="E39" s="86"/>
    </row>
    <row r="40" spans="1:5" s="28" customFormat="1" ht="28.35" customHeight="1" x14ac:dyDescent="0.25">
      <c r="A40" s="22" t="s">
        <v>46</v>
      </c>
      <c r="B40" s="25">
        <v>600000</v>
      </c>
      <c r="C40" s="89">
        <v>600000</v>
      </c>
      <c r="D40" s="89">
        <v>600000</v>
      </c>
      <c r="E40" s="86">
        <f>D40-C40</f>
        <v>0</v>
      </c>
    </row>
    <row r="41" spans="1:5" s="29" customFormat="1" ht="28.35" customHeight="1" x14ac:dyDescent="0.25">
      <c r="A41" s="22" t="s">
        <v>84</v>
      </c>
      <c r="B41" s="25">
        <v>600000</v>
      </c>
      <c r="C41" s="115">
        <v>600000</v>
      </c>
      <c r="D41" s="115">
        <v>600000</v>
      </c>
      <c r="E41" s="86">
        <f>D41-C41</f>
        <v>0</v>
      </c>
    </row>
    <row r="42" spans="1:5" s="30" customFormat="1" ht="28.35" customHeight="1" x14ac:dyDescent="0.25">
      <c r="A42" s="8" t="s">
        <v>47</v>
      </c>
      <c r="B42" s="25"/>
      <c r="C42" s="89"/>
      <c r="D42" s="89"/>
      <c r="E42" s="86"/>
    </row>
    <row r="43" spans="1:5" s="30" customFormat="1" ht="28.35" customHeight="1" x14ac:dyDescent="0.25">
      <c r="A43" s="8" t="s">
        <v>48</v>
      </c>
      <c r="B43" s="25">
        <v>2000000</v>
      </c>
      <c r="C43" s="115">
        <v>2000000</v>
      </c>
      <c r="D43" s="115">
        <v>2000000</v>
      </c>
      <c r="E43" s="86">
        <f>D43-C43</f>
        <v>0</v>
      </c>
    </row>
    <row r="44" spans="1:5" s="30" customFormat="1" ht="28.35" customHeight="1" x14ac:dyDescent="0.25">
      <c r="A44" s="31" t="s">
        <v>105</v>
      </c>
      <c r="B44" s="25"/>
      <c r="C44" s="89"/>
      <c r="D44" s="89"/>
      <c r="E44" s="86"/>
    </row>
    <row r="45" spans="1:5" s="30" customFormat="1" ht="28.35" customHeight="1" x14ac:dyDescent="0.25">
      <c r="A45" s="31" t="s">
        <v>49</v>
      </c>
      <c r="B45" s="25"/>
      <c r="C45" s="89"/>
      <c r="D45" s="89"/>
      <c r="E45" s="86"/>
    </row>
    <row r="46" spans="1:5" s="30" customFormat="1" ht="28.35" customHeight="1" x14ac:dyDescent="0.25">
      <c r="A46" s="22" t="s">
        <v>50</v>
      </c>
      <c r="B46" s="25">
        <v>350000</v>
      </c>
      <c r="C46" s="89">
        <v>350000</v>
      </c>
      <c r="D46" s="89">
        <v>350000</v>
      </c>
      <c r="E46" s="86">
        <f>D46-C46</f>
        <v>0</v>
      </c>
    </row>
    <row r="47" spans="1:5" s="30" customFormat="1" ht="28.35" customHeight="1" x14ac:dyDescent="0.25">
      <c r="A47" s="22" t="s">
        <v>51</v>
      </c>
      <c r="B47" s="25"/>
      <c r="C47" s="89"/>
      <c r="D47" s="89"/>
      <c r="E47" s="86"/>
    </row>
    <row r="48" spans="1:5" s="30" customFormat="1" ht="28.35" customHeight="1" x14ac:dyDescent="0.25">
      <c r="A48" s="22" t="s">
        <v>52</v>
      </c>
      <c r="B48" s="25">
        <v>2500</v>
      </c>
      <c r="C48" s="89">
        <v>2500</v>
      </c>
      <c r="D48" s="89">
        <v>2500</v>
      </c>
      <c r="E48" s="86">
        <f>D48-C48</f>
        <v>0</v>
      </c>
    </row>
    <row r="49" spans="1:6" s="30" customFormat="1" ht="31.5" x14ac:dyDescent="0.25">
      <c r="A49" s="31" t="s">
        <v>92</v>
      </c>
      <c r="B49" s="25"/>
      <c r="C49" s="89"/>
      <c r="D49" s="89"/>
      <c r="E49" s="86"/>
    </row>
    <row r="50" spans="1:6" s="30" customFormat="1" ht="28.35" customHeight="1" x14ac:dyDescent="0.25">
      <c r="A50" s="21" t="s">
        <v>7</v>
      </c>
      <c r="B50" s="5">
        <f t="shared" ref="B50:D50" si="8">SUM(B51:B54)</f>
        <v>0</v>
      </c>
      <c r="C50" s="5">
        <f t="shared" si="8"/>
        <v>0</v>
      </c>
      <c r="D50" s="5">
        <f t="shared" si="8"/>
        <v>0</v>
      </c>
      <c r="E50" s="85">
        <v>0</v>
      </c>
    </row>
    <row r="51" spans="1:6" s="30" customFormat="1" ht="28.35" customHeight="1" x14ac:dyDescent="0.25">
      <c r="A51" s="8" t="s">
        <v>53</v>
      </c>
      <c r="B51" s="25"/>
      <c r="C51" s="89"/>
      <c r="D51" s="89"/>
      <c r="E51" s="86"/>
    </row>
    <row r="52" spans="1:6" s="28" customFormat="1" ht="28.35" customHeight="1" x14ac:dyDescent="0.25">
      <c r="A52" s="8" t="s">
        <v>54</v>
      </c>
      <c r="B52" s="25"/>
      <c r="C52" s="89"/>
      <c r="D52" s="89"/>
      <c r="E52" s="86"/>
    </row>
    <row r="53" spans="1:6" s="28" customFormat="1" ht="28.35" customHeight="1" x14ac:dyDescent="0.25">
      <c r="A53" s="32" t="s">
        <v>55</v>
      </c>
      <c r="B53" s="25"/>
      <c r="C53" s="88"/>
      <c r="D53" s="88"/>
      <c r="E53" s="86"/>
    </row>
    <row r="54" spans="1:6" s="30" customFormat="1" ht="28.35" customHeight="1" x14ac:dyDescent="0.25">
      <c r="A54" s="8" t="s">
        <v>56</v>
      </c>
      <c r="B54" s="25"/>
      <c r="C54" s="89"/>
      <c r="D54" s="89"/>
      <c r="E54" s="86"/>
    </row>
    <row r="55" spans="1:6" s="30" customFormat="1" ht="28.35" customHeight="1" x14ac:dyDescent="0.25">
      <c r="A55" s="21" t="s">
        <v>8</v>
      </c>
      <c r="B55" s="5">
        <f t="shared" ref="B55:D55" si="9">SUM(B56:B58)</f>
        <v>0</v>
      </c>
      <c r="C55" s="5">
        <f t="shared" si="9"/>
        <v>0</v>
      </c>
      <c r="D55" s="5">
        <f t="shared" si="9"/>
        <v>0</v>
      </c>
      <c r="E55" s="86">
        <v>0</v>
      </c>
    </row>
    <row r="56" spans="1:6" s="30" customFormat="1" ht="32.25" customHeight="1" x14ac:dyDescent="0.25">
      <c r="A56" s="8" t="s">
        <v>57</v>
      </c>
      <c r="B56" s="25"/>
      <c r="C56" s="89"/>
      <c r="D56" s="89"/>
      <c r="E56" s="86"/>
    </row>
    <row r="57" spans="1:6" s="28" customFormat="1" ht="31.5" x14ac:dyDescent="0.25">
      <c r="A57" s="8" t="s">
        <v>58</v>
      </c>
      <c r="B57" s="25"/>
      <c r="C57" s="88"/>
      <c r="D57" s="88"/>
      <c r="E57" s="86"/>
    </row>
    <row r="58" spans="1:6" s="28" customFormat="1" x14ac:dyDescent="0.25">
      <c r="A58" s="8" t="s">
        <v>59</v>
      </c>
      <c r="B58" s="25"/>
      <c r="C58" s="88"/>
      <c r="D58" s="88"/>
      <c r="E58" s="86"/>
    </row>
    <row r="59" spans="1:6" s="30" customFormat="1" ht="28.35" customHeight="1" x14ac:dyDescent="0.25">
      <c r="A59" s="33" t="s">
        <v>9</v>
      </c>
      <c r="B59" s="5">
        <f>B60+B61+B62</f>
        <v>0</v>
      </c>
      <c r="C59" s="5">
        <f>C60+C61+C62</f>
        <v>0</v>
      </c>
      <c r="D59" s="5">
        <f>D60+D61+D62</f>
        <v>0</v>
      </c>
      <c r="E59" s="85">
        <v>0</v>
      </c>
    </row>
    <row r="60" spans="1:6" s="30" customFormat="1" ht="47.25" x14ac:dyDescent="0.25">
      <c r="A60" s="8" t="s">
        <v>60</v>
      </c>
      <c r="B60" s="25"/>
      <c r="C60" s="89"/>
      <c r="D60" s="89"/>
      <c r="E60" s="86"/>
    </row>
    <row r="61" spans="1:6" s="28" customFormat="1" ht="31.5" x14ac:dyDescent="0.25">
      <c r="A61" s="8" t="s">
        <v>61</v>
      </c>
      <c r="B61" s="25"/>
      <c r="C61" s="89"/>
      <c r="D61" s="89"/>
      <c r="E61" s="86"/>
    </row>
    <row r="62" spans="1:6" s="30" customFormat="1" x14ac:dyDescent="0.25">
      <c r="A62" s="8" t="s">
        <v>62</v>
      </c>
      <c r="B62" s="25"/>
      <c r="C62" s="89"/>
      <c r="D62" s="89"/>
      <c r="E62" s="86"/>
    </row>
    <row r="63" spans="1:6" s="30" customFormat="1" ht="28.35" customHeight="1" x14ac:dyDescent="0.25">
      <c r="A63" s="21" t="s">
        <v>10</v>
      </c>
      <c r="B63" s="5">
        <f>B59+B55+B50+B38+B25+B18+B5</f>
        <v>35844977</v>
      </c>
      <c r="C63" s="5">
        <f>C59+C55+C50+C38+C25+C18+C5</f>
        <v>38192388</v>
      </c>
      <c r="D63" s="5">
        <f>D59+D55+D50+D38+D25+D18+D5</f>
        <v>76697149</v>
      </c>
      <c r="E63" s="5">
        <f>D63-C63</f>
        <v>38504761</v>
      </c>
    </row>
    <row r="64" spans="1:6" s="28" customFormat="1" ht="31.5" x14ac:dyDescent="0.25">
      <c r="A64" s="33" t="s">
        <v>63</v>
      </c>
      <c r="B64" s="5">
        <f>SUM(B65:B66)</f>
        <v>100876000</v>
      </c>
      <c r="C64" s="5">
        <f>SUM(C65:C66)</f>
        <v>104428660</v>
      </c>
      <c r="D64" s="5">
        <f>SUM(D65:D66)</f>
        <v>104428660</v>
      </c>
      <c r="E64" s="5">
        <f>D64-C64</f>
        <v>0</v>
      </c>
      <c r="F64" s="34"/>
    </row>
    <row r="65" spans="1:6" s="28" customFormat="1" ht="31.5" x14ac:dyDescent="0.25">
      <c r="A65" s="33" t="s">
        <v>124</v>
      </c>
      <c r="B65" s="27">
        <v>20000000</v>
      </c>
      <c r="C65" s="87">
        <v>23552660</v>
      </c>
      <c r="D65" s="89">
        <v>23552660</v>
      </c>
      <c r="E65" s="86">
        <f>D65-C65</f>
        <v>0</v>
      </c>
      <c r="F65" s="34"/>
    </row>
    <row r="66" spans="1:6" s="28" customFormat="1" ht="38.25" customHeight="1" x14ac:dyDescent="0.25">
      <c r="A66" s="8" t="s">
        <v>64</v>
      </c>
      <c r="B66" s="25">
        <v>80876000</v>
      </c>
      <c r="C66" s="89">
        <v>80876000</v>
      </c>
      <c r="D66" s="89">
        <v>80876000</v>
      </c>
      <c r="E66" s="86">
        <f>D66-C66</f>
        <v>0</v>
      </c>
    </row>
    <row r="67" spans="1:6" s="30" customFormat="1" ht="48.75" customHeight="1" x14ac:dyDescent="0.25">
      <c r="A67" s="33" t="s">
        <v>65</v>
      </c>
      <c r="B67" s="5">
        <f>B68+B69</f>
        <v>653076</v>
      </c>
      <c r="C67" s="5">
        <f t="shared" ref="C67:D67" si="10">C68+C69</f>
        <v>1216076</v>
      </c>
      <c r="D67" s="5">
        <f t="shared" si="10"/>
        <v>1216076</v>
      </c>
      <c r="E67" s="5">
        <f>D67-C67</f>
        <v>0</v>
      </c>
    </row>
    <row r="68" spans="1:6" s="30" customFormat="1" ht="19.5" customHeight="1" x14ac:dyDescent="0.25">
      <c r="A68" s="8" t="s">
        <v>122</v>
      </c>
      <c r="B68" s="25"/>
      <c r="C68" s="89"/>
      <c r="D68" s="89"/>
      <c r="E68" s="86"/>
    </row>
    <row r="69" spans="1:6" s="30" customFormat="1" ht="19.5" customHeight="1" x14ac:dyDescent="0.25">
      <c r="A69" s="22" t="s">
        <v>123</v>
      </c>
      <c r="B69" s="25">
        <v>653076</v>
      </c>
      <c r="C69" s="89">
        <f>653076+563000</f>
        <v>1216076</v>
      </c>
      <c r="D69" s="89">
        <v>1216076</v>
      </c>
      <c r="E69" s="86">
        <f>D69-C69</f>
        <v>0</v>
      </c>
    </row>
    <row r="70" spans="1:6" s="28" customFormat="1" ht="27" customHeight="1" x14ac:dyDescent="0.25">
      <c r="A70" s="33" t="s">
        <v>11</v>
      </c>
      <c r="B70" s="5">
        <f>B67+B64</f>
        <v>101529076</v>
      </c>
      <c r="C70" s="5">
        <f>C67+C64</f>
        <v>105644736</v>
      </c>
      <c r="D70" s="5">
        <f>D67+D64</f>
        <v>105644736</v>
      </c>
      <c r="E70" s="5">
        <f>D70-C70</f>
        <v>0</v>
      </c>
      <c r="F70" s="34"/>
    </row>
    <row r="71" spans="1:6" s="28" customFormat="1" ht="28.35" customHeight="1" x14ac:dyDescent="0.25">
      <c r="A71" s="21" t="s">
        <v>66</v>
      </c>
      <c r="B71" s="5">
        <f>B63+B70</f>
        <v>137374053</v>
      </c>
      <c r="C71" s="5">
        <f t="shared" ref="C71:D71" si="11">C63+C70</f>
        <v>143837124</v>
      </c>
      <c r="D71" s="5">
        <f t="shared" si="11"/>
        <v>182341885</v>
      </c>
      <c r="E71" s="5">
        <f>D71-C71</f>
        <v>38504761</v>
      </c>
      <c r="F71" s="34"/>
    </row>
    <row r="72" spans="1:6" s="28" customFormat="1" ht="28.35" customHeight="1" x14ac:dyDescent="0.25">
      <c r="A72" s="35" t="s">
        <v>97</v>
      </c>
      <c r="B72" s="5">
        <v>6</v>
      </c>
      <c r="C72" s="88">
        <v>6</v>
      </c>
      <c r="D72" s="88">
        <v>6</v>
      </c>
      <c r="E72" s="85"/>
    </row>
    <row r="73" spans="1:6" s="28" customFormat="1" ht="28.35" customHeight="1" thickBot="1" x14ac:dyDescent="0.3">
      <c r="A73" s="36" t="s">
        <v>67</v>
      </c>
      <c r="B73" s="111">
        <v>4</v>
      </c>
      <c r="C73" s="167">
        <v>4</v>
      </c>
      <c r="D73" s="167">
        <v>4</v>
      </c>
      <c r="E73" s="90"/>
    </row>
    <row r="74" spans="1:6" x14ac:dyDescent="0.25">
      <c r="B74" s="11"/>
    </row>
    <row r="75" spans="1:6" x14ac:dyDescent="0.25">
      <c r="B75" s="11"/>
      <c r="C75" s="37"/>
      <c r="D75" s="37"/>
    </row>
    <row r="76" spans="1:6" x14ac:dyDescent="0.25">
      <c r="B76" s="11"/>
    </row>
  </sheetData>
  <sheetProtection selectLockedCells="1" selectUnlockedCells="1"/>
  <mergeCells count="1">
    <mergeCell ref="A3:E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5/2018. (II. 16.) önkormányzati rendelethez&amp;R
</oddHeader>
  </headerFooter>
  <rowBreaks count="1" manualBreakCount="1">
    <brk id="3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Layout" zoomScaleNormal="100" workbookViewId="0">
      <selection sqref="A1:H1"/>
    </sheetView>
  </sheetViews>
  <sheetFormatPr defaultRowHeight="15.75" x14ac:dyDescent="0.25"/>
  <cols>
    <col min="1" max="1" width="97.42578125" style="63" bestFit="1" customWidth="1"/>
    <col min="2" max="2" width="11.7109375" style="63" bestFit="1" customWidth="1"/>
    <col min="3" max="3" width="11" style="63" bestFit="1" customWidth="1"/>
    <col min="4" max="4" width="12.7109375" style="63" bestFit="1" customWidth="1"/>
    <col min="5" max="5" width="17.42578125" style="63" bestFit="1" customWidth="1"/>
    <col min="6" max="6" width="12.140625" style="63" bestFit="1" customWidth="1"/>
    <col min="7" max="7" width="12.140625" style="63" customWidth="1"/>
    <col min="8" max="254" width="9.140625" style="63"/>
    <col min="255" max="255" width="77.5703125" style="63" customWidth="1"/>
    <col min="256" max="256" width="8.42578125" style="63" customWidth="1"/>
    <col min="257" max="257" width="9.140625" style="63"/>
    <col min="258" max="258" width="11" style="63" bestFit="1" customWidth="1"/>
    <col min="259" max="259" width="15.28515625" style="63" customWidth="1"/>
    <col min="260" max="510" width="9.140625" style="63"/>
    <col min="511" max="511" width="77.5703125" style="63" customWidth="1"/>
    <col min="512" max="512" width="8.42578125" style="63" customWidth="1"/>
    <col min="513" max="513" width="9.140625" style="63"/>
    <col min="514" max="514" width="11" style="63" bestFit="1" customWidth="1"/>
    <col min="515" max="515" width="15.28515625" style="63" customWidth="1"/>
    <col min="516" max="766" width="9.140625" style="63"/>
    <col min="767" max="767" width="77.5703125" style="63" customWidth="1"/>
    <col min="768" max="768" width="8.42578125" style="63" customWidth="1"/>
    <col min="769" max="769" width="9.140625" style="63"/>
    <col min="770" max="770" width="11" style="63" bestFit="1" customWidth="1"/>
    <col min="771" max="771" width="15.28515625" style="63" customWidth="1"/>
    <col min="772" max="1022" width="9.140625" style="63"/>
    <col min="1023" max="1023" width="77.5703125" style="63" customWidth="1"/>
    <col min="1024" max="1024" width="8.42578125" style="63" customWidth="1"/>
    <col min="1025" max="1025" width="9.140625" style="63"/>
    <col min="1026" max="1026" width="11" style="63" bestFit="1" customWidth="1"/>
    <col min="1027" max="1027" width="15.28515625" style="63" customWidth="1"/>
    <col min="1028" max="1278" width="9.140625" style="63"/>
    <col min="1279" max="1279" width="77.5703125" style="63" customWidth="1"/>
    <col min="1280" max="1280" width="8.42578125" style="63" customWidth="1"/>
    <col min="1281" max="1281" width="9.140625" style="63"/>
    <col min="1282" max="1282" width="11" style="63" bestFit="1" customWidth="1"/>
    <col min="1283" max="1283" width="15.28515625" style="63" customWidth="1"/>
    <col min="1284" max="1534" width="9.140625" style="63"/>
    <col min="1535" max="1535" width="77.5703125" style="63" customWidth="1"/>
    <col min="1536" max="1536" width="8.42578125" style="63" customWidth="1"/>
    <col min="1537" max="1537" width="9.140625" style="63"/>
    <col min="1538" max="1538" width="11" style="63" bestFit="1" customWidth="1"/>
    <col min="1539" max="1539" width="15.28515625" style="63" customWidth="1"/>
    <col min="1540" max="1790" width="9.140625" style="63"/>
    <col min="1791" max="1791" width="77.5703125" style="63" customWidth="1"/>
    <col min="1792" max="1792" width="8.42578125" style="63" customWidth="1"/>
    <col min="1793" max="1793" width="9.140625" style="63"/>
    <col min="1794" max="1794" width="11" style="63" bestFit="1" customWidth="1"/>
    <col min="1795" max="1795" width="15.28515625" style="63" customWidth="1"/>
    <col min="1796" max="2046" width="9.140625" style="63"/>
    <col min="2047" max="2047" width="77.5703125" style="63" customWidth="1"/>
    <col min="2048" max="2048" width="8.42578125" style="63" customWidth="1"/>
    <col min="2049" max="2049" width="9.140625" style="63"/>
    <col min="2050" max="2050" width="11" style="63" bestFit="1" customWidth="1"/>
    <col min="2051" max="2051" width="15.28515625" style="63" customWidth="1"/>
    <col min="2052" max="2302" width="9.140625" style="63"/>
    <col min="2303" max="2303" width="77.5703125" style="63" customWidth="1"/>
    <col min="2304" max="2304" width="8.42578125" style="63" customWidth="1"/>
    <col min="2305" max="2305" width="9.140625" style="63"/>
    <col min="2306" max="2306" width="11" style="63" bestFit="1" customWidth="1"/>
    <col min="2307" max="2307" width="15.28515625" style="63" customWidth="1"/>
    <col min="2308" max="2558" width="9.140625" style="63"/>
    <col min="2559" max="2559" width="77.5703125" style="63" customWidth="1"/>
    <col min="2560" max="2560" width="8.42578125" style="63" customWidth="1"/>
    <col min="2561" max="2561" width="9.140625" style="63"/>
    <col min="2562" max="2562" width="11" style="63" bestFit="1" customWidth="1"/>
    <col min="2563" max="2563" width="15.28515625" style="63" customWidth="1"/>
    <col min="2564" max="2814" width="9.140625" style="63"/>
    <col min="2815" max="2815" width="77.5703125" style="63" customWidth="1"/>
    <col min="2816" max="2816" width="8.42578125" style="63" customWidth="1"/>
    <col min="2817" max="2817" width="9.140625" style="63"/>
    <col min="2818" max="2818" width="11" style="63" bestFit="1" customWidth="1"/>
    <col min="2819" max="2819" width="15.28515625" style="63" customWidth="1"/>
    <col min="2820" max="3070" width="9.140625" style="63"/>
    <col min="3071" max="3071" width="77.5703125" style="63" customWidth="1"/>
    <col min="3072" max="3072" width="8.42578125" style="63" customWidth="1"/>
    <col min="3073" max="3073" width="9.140625" style="63"/>
    <col min="3074" max="3074" width="11" style="63" bestFit="1" customWidth="1"/>
    <col min="3075" max="3075" width="15.28515625" style="63" customWidth="1"/>
    <col min="3076" max="3326" width="9.140625" style="63"/>
    <col min="3327" max="3327" width="77.5703125" style="63" customWidth="1"/>
    <col min="3328" max="3328" width="8.42578125" style="63" customWidth="1"/>
    <col min="3329" max="3329" width="9.140625" style="63"/>
    <col min="3330" max="3330" width="11" style="63" bestFit="1" customWidth="1"/>
    <col min="3331" max="3331" width="15.28515625" style="63" customWidth="1"/>
    <col min="3332" max="3582" width="9.140625" style="63"/>
    <col min="3583" max="3583" width="77.5703125" style="63" customWidth="1"/>
    <col min="3584" max="3584" width="8.42578125" style="63" customWidth="1"/>
    <col min="3585" max="3585" width="9.140625" style="63"/>
    <col min="3586" max="3586" width="11" style="63" bestFit="1" customWidth="1"/>
    <col min="3587" max="3587" width="15.28515625" style="63" customWidth="1"/>
    <col min="3588" max="3838" width="9.140625" style="63"/>
    <col min="3839" max="3839" width="77.5703125" style="63" customWidth="1"/>
    <col min="3840" max="3840" width="8.42578125" style="63" customWidth="1"/>
    <col min="3841" max="3841" width="9.140625" style="63"/>
    <col min="3842" max="3842" width="11" style="63" bestFit="1" customWidth="1"/>
    <col min="3843" max="3843" width="15.28515625" style="63" customWidth="1"/>
    <col min="3844" max="4094" width="9.140625" style="63"/>
    <col min="4095" max="4095" width="77.5703125" style="63" customWidth="1"/>
    <col min="4096" max="4096" width="8.42578125" style="63" customWidth="1"/>
    <col min="4097" max="4097" width="9.140625" style="63"/>
    <col min="4098" max="4098" width="11" style="63" bestFit="1" customWidth="1"/>
    <col min="4099" max="4099" width="15.28515625" style="63" customWidth="1"/>
    <col min="4100" max="4350" width="9.140625" style="63"/>
    <col min="4351" max="4351" width="77.5703125" style="63" customWidth="1"/>
    <col min="4352" max="4352" width="8.42578125" style="63" customWidth="1"/>
    <col min="4353" max="4353" width="9.140625" style="63"/>
    <col min="4354" max="4354" width="11" style="63" bestFit="1" customWidth="1"/>
    <col min="4355" max="4355" width="15.28515625" style="63" customWidth="1"/>
    <col min="4356" max="4606" width="9.140625" style="63"/>
    <col min="4607" max="4607" width="77.5703125" style="63" customWidth="1"/>
    <col min="4608" max="4608" width="8.42578125" style="63" customWidth="1"/>
    <col min="4609" max="4609" width="9.140625" style="63"/>
    <col min="4610" max="4610" width="11" style="63" bestFit="1" customWidth="1"/>
    <col min="4611" max="4611" width="15.28515625" style="63" customWidth="1"/>
    <col min="4612" max="4862" width="9.140625" style="63"/>
    <col min="4863" max="4863" width="77.5703125" style="63" customWidth="1"/>
    <col min="4864" max="4864" width="8.42578125" style="63" customWidth="1"/>
    <col min="4865" max="4865" width="9.140625" style="63"/>
    <col min="4866" max="4866" width="11" style="63" bestFit="1" customWidth="1"/>
    <col min="4867" max="4867" width="15.28515625" style="63" customWidth="1"/>
    <col min="4868" max="5118" width="9.140625" style="63"/>
    <col min="5119" max="5119" width="77.5703125" style="63" customWidth="1"/>
    <col min="5120" max="5120" width="8.42578125" style="63" customWidth="1"/>
    <col min="5121" max="5121" width="9.140625" style="63"/>
    <col min="5122" max="5122" width="11" style="63" bestFit="1" customWidth="1"/>
    <col min="5123" max="5123" width="15.28515625" style="63" customWidth="1"/>
    <col min="5124" max="5374" width="9.140625" style="63"/>
    <col min="5375" max="5375" width="77.5703125" style="63" customWidth="1"/>
    <col min="5376" max="5376" width="8.42578125" style="63" customWidth="1"/>
    <col min="5377" max="5377" width="9.140625" style="63"/>
    <col min="5378" max="5378" width="11" style="63" bestFit="1" customWidth="1"/>
    <col min="5379" max="5379" width="15.28515625" style="63" customWidth="1"/>
    <col min="5380" max="5630" width="9.140625" style="63"/>
    <col min="5631" max="5631" width="77.5703125" style="63" customWidth="1"/>
    <col min="5632" max="5632" width="8.42578125" style="63" customWidth="1"/>
    <col min="5633" max="5633" width="9.140625" style="63"/>
    <col min="5634" max="5634" width="11" style="63" bestFit="1" customWidth="1"/>
    <col min="5635" max="5635" width="15.28515625" style="63" customWidth="1"/>
    <col min="5636" max="5886" width="9.140625" style="63"/>
    <col min="5887" max="5887" width="77.5703125" style="63" customWidth="1"/>
    <col min="5888" max="5888" width="8.42578125" style="63" customWidth="1"/>
    <col min="5889" max="5889" width="9.140625" style="63"/>
    <col min="5890" max="5890" width="11" style="63" bestFit="1" customWidth="1"/>
    <col min="5891" max="5891" width="15.28515625" style="63" customWidth="1"/>
    <col min="5892" max="6142" width="9.140625" style="63"/>
    <col min="6143" max="6143" width="77.5703125" style="63" customWidth="1"/>
    <col min="6144" max="6144" width="8.42578125" style="63" customWidth="1"/>
    <col min="6145" max="6145" width="9.140625" style="63"/>
    <col min="6146" max="6146" width="11" style="63" bestFit="1" customWidth="1"/>
    <col min="6147" max="6147" width="15.28515625" style="63" customWidth="1"/>
    <col min="6148" max="6398" width="9.140625" style="63"/>
    <col min="6399" max="6399" width="77.5703125" style="63" customWidth="1"/>
    <col min="6400" max="6400" width="8.42578125" style="63" customWidth="1"/>
    <col min="6401" max="6401" width="9.140625" style="63"/>
    <col min="6402" max="6402" width="11" style="63" bestFit="1" customWidth="1"/>
    <col min="6403" max="6403" width="15.28515625" style="63" customWidth="1"/>
    <col min="6404" max="6654" width="9.140625" style="63"/>
    <col min="6655" max="6655" width="77.5703125" style="63" customWidth="1"/>
    <col min="6656" max="6656" width="8.42578125" style="63" customWidth="1"/>
    <col min="6657" max="6657" width="9.140625" style="63"/>
    <col min="6658" max="6658" width="11" style="63" bestFit="1" customWidth="1"/>
    <col min="6659" max="6659" width="15.28515625" style="63" customWidth="1"/>
    <col min="6660" max="6910" width="9.140625" style="63"/>
    <col min="6911" max="6911" width="77.5703125" style="63" customWidth="1"/>
    <col min="6912" max="6912" width="8.42578125" style="63" customWidth="1"/>
    <col min="6913" max="6913" width="9.140625" style="63"/>
    <col min="6914" max="6914" width="11" style="63" bestFit="1" customWidth="1"/>
    <col min="6915" max="6915" width="15.28515625" style="63" customWidth="1"/>
    <col min="6916" max="7166" width="9.140625" style="63"/>
    <col min="7167" max="7167" width="77.5703125" style="63" customWidth="1"/>
    <col min="7168" max="7168" width="8.42578125" style="63" customWidth="1"/>
    <col min="7169" max="7169" width="9.140625" style="63"/>
    <col min="7170" max="7170" width="11" style="63" bestFit="1" customWidth="1"/>
    <col min="7171" max="7171" width="15.28515625" style="63" customWidth="1"/>
    <col min="7172" max="7422" width="9.140625" style="63"/>
    <col min="7423" max="7423" width="77.5703125" style="63" customWidth="1"/>
    <col min="7424" max="7424" width="8.42578125" style="63" customWidth="1"/>
    <col min="7425" max="7425" width="9.140625" style="63"/>
    <col min="7426" max="7426" width="11" style="63" bestFit="1" customWidth="1"/>
    <col min="7427" max="7427" width="15.28515625" style="63" customWidth="1"/>
    <col min="7428" max="7678" width="9.140625" style="63"/>
    <col min="7679" max="7679" width="77.5703125" style="63" customWidth="1"/>
    <col min="7680" max="7680" width="8.42578125" style="63" customWidth="1"/>
    <col min="7681" max="7681" width="9.140625" style="63"/>
    <col min="7682" max="7682" width="11" style="63" bestFit="1" customWidth="1"/>
    <col min="7683" max="7683" width="15.28515625" style="63" customWidth="1"/>
    <col min="7684" max="7934" width="9.140625" style="63"/>
    <col min="7935" max="7935" width="77.5703125" style="63" customWidth="1"/>
    <col min="7936" max="7936" width="8.42578125" style="63" customWidth="1"/>
    <col min="7937" max="7937" width="9.140625" style="63"/>
    <col min="7938" max="7938" width="11" style="63" bestFit="1" customWidth="1"/>
    <col min="7939" max="7939" width="15.28515625" style="63" customWidth="1"/>
    <col min="7940" max="8190" width="9.140625" style="63"/>
    <col min="8191" max="8191" width="77.5703125" style="63" customWidth="1"/>
    <col min="8192" max="8192" width="8.42578125" style="63" customWidth="1"/>
    <col min="8193" max="8193" width="9.140625" style="63"/>
    <col min="8194" max="8194" width="11" style="63" bestFit="1" customWidth="1"/>
    <col min="8195" max="8195" width="15.28515625" style="63" customWidth="1"/>
    <col min="8196" max="8446" width="9.140625" style="63"/>
    <col min="8447" max="8447" width="77.5703125" style="63" customWidth="1"/>
    <col min="8448" max="8448" width="8.42578125" style="63" customWidth="1"/>
    <col min="8449" max="8449" width="9.140625" style="63"/>
    <col min="8450" max="8450" width="11" style="63" bestFit="1" customWidth="1"/>
    <col min="8451" max="8451" width="15.28515625" style="63" customWidth="1"/>
    <col min="8452" max="8702" width="9.140625" style="63"/>
    <col min="8703" max="8703" width="77.5703125" style="63" customWidth="1"/>
    <col min="8704" max="8704" width="8.42578125" style="63" customWidth="1"/>
    <col min="8705" max="8705" width="9.140625" style="63"/>
    <col min="8706" max="8706" width="11" style="63" bestFit="1" customWidth="1"/>
    <col min="8707" max="8707" width="15.28515625" style="63" customWidth="1"/>
    <col min="8708" max="8958" width="9.140625" style="63"/>
    <col min="8959" max="8959" width="77.5703125" style="63" customWidth="1"/>
    <col min="8960" max="8960" width="8.42578125" style="63" customWidth="1"/>
    <col min="8961" max="8961" width="9.140625" style="63"/>
    <col min="8962" max="8962" width="11" style="63" bestFit="1" customWidth="1"/>
    <col min="8963" max="8963" width="15.28515625" style="63" customWidth="1"/>
    <col min="8964" max="9214" width="9.140625" style="63"/>
    <col min="9215" max="9215" width="77.5703125" style="63" customWidth="1"/>
    <col min="9216" max="9216" width="8.42578125" style="63" customWidth="1"/>
    <col min="9217" max="9217" width="9.140625" style="63"/>
    <col min="9218" max="9218" width="11" style="63" bestFit="1" customWidth="1"/>
    <col min="9219" max="9219" width="15.28515625" style="63" customWidth="1"/>
    <col min="9220" max="9470" width="9.140625" style="63"/>
    <col min="9471" max="9471" width="77.5703125" style="63" customWidth="1"/>
    <col min="9472" max="9472" width="8.42578125" style="63" customWidth="1"/>
    <col min="9473" max="9473" width="9.140625" style="63"/>
    <col min="9474" max="9474" width="11" style="63" bestFit="1" customWidth="1"/>
    <col min="9475" max="9475" width="15.28515625" style="63" customWidth="1"/>
    <col min="9476" max="9726" width="9.140625" style="63"/>
    <col min="9727" max="9727" width="77.5703125" style="63" customWidth="1"/>
    <col min="9728" max="9728" width="8.42578125" style="63" customWidth="1"/>
    <col min="9729" max="9729" width="9.140625" style="63"/>
    <col min="9730" max="9730" width="11" style="63" bestFit="1" customWidth="1"/>
    <col min="9731" max="9731" width="15.28515625" style="63" customWidth="1"/>
    <col min="9732" max="9982" width="9.140625" style="63"/>
    <col min="9983" max="9983" width="77.5703125" style="63" customWidth="1"/>
    <col min="9984" max="9984" width="8.42578125" style="63" customWidth="1"/>
    <col min="9985" max="9985" width="9.140625" style="63"/>
    <col min="9986" max="9986" width="11" style="63" bestFit="1" customWidth="1"/>
    <col min="9987" max="9987" width="15.28515625" style="63" customWidth="1"/>
    <col min="9988" max="10238" width="9.140625" style="63"/>
    <col min="10239" max="10239" width="77.5703125" style="63" customWidth="1"/>
    <col min="10240" max="10240" width="8.42578125" style="63" customWidth="1"/>
    <col min="10241" max="10241" width="9.140625" style="63"/>
    <col min="10242" max="10242" width="11" style="63" bestFit="1" customWidth="1"/>
    <col min="10243" max="10243" width="15.28515625" style="63" customWidth="1"/>
    <col min="10244" max="10494" width="9.140625" style="63"/>
    <col min="10495" max="10495" width="77.5703125" style="63" customWidth="1"/>
    <col min="10496" max="10496" width="8.42578125" style="63" customWidth="1"/>
    <col min="10497" max="10497" width="9.140625" style="63"/>
    <col min="10498" max="10498" width="11" style="63" bestFit="1" customWidth="1"/>
    <col min="10499" max="10499" width="15.28515625" style="63" customWidth="1"/>
    <col min="10500" max="10750" width="9.140625" style="63"/>
    <col min="10751" max="10751" width="77.5703125" style="63" customWidth="1"/>
    <col min="10752" max="10752" width="8.42578125" style="63" customWidth="1"/>
    <col min="10753" max="10753" width="9.140625" style="63"/>
    <col min="10754" max="10754" width="11" style="63" bestFit="1" customWidth="1"/>
    <col min="10755" max="10755" width="15.28515625" style="63" customWidth="1"/>
    <col min="10756" max="11006" width="9.140625" style="63"/>
    <col min="11007" max="11007" width="77.5703125" style="63" customWidth="1"/>
    <col min="11008" max="11008" width="8.42578125" style="63" customWidth="1"/>
    <col min="11009" max="11009" width="9.140625" style="63"/>
    <col min="11010" max="11010" width="11" style="63" bestFit="1" customWidth="1"/>
    <col min="11011" max="11011" width="15.28515625" style="63" customWidth="1"/>
    <col min="11012" max="11262" width="9.140625" style="63"/>
    <col min="11263" max="11263" width="77.5703125" style="63" customWidth="1"/>
    <col min="11264" max="11264" width="8.42578125" style="63" customWidth="1"/>
    <col min="11265" max="11265" width="9.140625" style="63"/>
    <col min="11266" max="11266" width="11" style="63" bestFit="1" customWidth="1"/>
    <col min="11267" max="11267" width="15.28515625" style="63" customWidth="1"/>
    <col min="11268" max="11518" width="9.140625" style="63"/>
    <col min="11519" max="11519" width="77.5703125" style="63" customWidth="1"/>
    <col min="11520" max="11520" width="8.42578125" style="63" customWidth="1"/>
    <col min="11521" max="11521" width="9.140625" style="63"/>
    <col min="11522" max="11522" width="11" style="63" bestFit="1" customWidth="1"/>
    <col min="11523" max="11523" width="15.28515625" style="63" customWidth="1"/>
    <col min="11524" max="11774" width="9.140625" style="63"/>
    <col min="11775" max="11775" width="77.5703125" style="63" customWidth="1"/>
    <col min="11776" max="11776" width="8.42578125" style="63" customWidth="1"/>
    <col min="11777" max="11777" width="9.140625" style="63"/>
    <col min="11778" max="11778" width="11" style="63" bestFit="1" customWidth="1"/>
    <col min="11779" max="11779" width="15.28515625" style="63" customWidth="1"/>
    <col min="11780" max="12030" width="9.140625" style="63"/>
    <col min="12031" max="12031" width="77.5703125" style="63" customWidth="1"/>
    <col min="12032" max="12032" width="8.42578125" style="63" customWidth="1"/>
    <col min="12033" max="12033" width="9.140625" style="63"/>
    <col min="12034" max="12034" width="11" style="63" bestFit="1" customWidth="1"/>
    <col min="12035" max="12035" width="15.28515625" style="63" customWidth="1"/>
    <col min="12036" max="12286" width="9.140625" style="63"/>
    <col min="12287" max="12287" width="77.5703125" style="63" customWidth="1"/>
    <col min="12288" max="12288" width="8.42578125" style="63" customWidth="1"/>
    <col min="12289" max="12289" width="9.140625" style="63"/>
    <col min="12290" max="12290" width="11" style="63" bestFit="1" customWidth="1"/>
    <col min="12291" max="12291" width="15.28515625" style="63" customWidth="1"/>
    <col min="12292" max="12542" width="9.140625" style="63"/>
    <col min="12543" max="12543" width="77.5703125" style="63" customWidth="1"/>
    <col min="12544" max="12544" width="8.42578125" style="63" customWidth="1"/>
    <col min="12545" max="12545" width="9.140625" style="63"/>
    <col min="12546" max="12546" width="11" style="63" bestFit="1" customWidth="1"/>
    <col min="12547" max="12547" width="15.28515625" style="63" customWidth="1"/>
    <col min="12548" max="12798" width="9.140625" style="63"/>
    <col min="12799" max="12799" width="77.5703125" style="63" customWidth="1"/>
    <col min="12800" max="12800" width="8.42578125" style="63" customWidth="1"/>
    <col min="12801" max="12801" width="9.140625" style="63"/>
    <col min="12802" max="12802" width="11" style="63" bestFit="1" customWidth="1"/>
    <col min="12803" max="12803" width="15.28515625" style="63" customWidth="1"/>
    <col min="12804" max="13054" width="9.140625" style="63"/>
    <col min="13055" max="13055" width="77.5703125" style="63" customWidth="1"/>
    <col min="13056" max="13056" width="8.42578125" style="63" customWidth="1"/>
    <col min="13057" max="13057" width="9.140625" style="63"/>
    <col min="13058" max="13058" width="11" style="63" bestFit="1" customWidth="1"/>
    <col min="13059" max="13059" width="15.28515625" style="63" customWidth="1"/>
    <col min="13060" max="13310" width="9.140625" style="63"/>
    <col min="13311" max="13311" width="77.5703125" style="63" customWidth="1"/>
    <col min="13312" max="13312" width="8.42578125" style="63" customWidth="1"/>
    <col min="13313" max="13313" width="9.140625" style="63"/>
    <col min="13314" max="13314" width="11" style="63" bestFit="1" customWidth="1"/>
    <col min="13315" max="13315" width="15.28515625" style="63" customWidth="1"/>
    <col min="13316" max="13566" width="9.140625" style="63"/>
    <col min="13567" max="13567" width="77.5703125" style="63" customWidth="1"/>
    <col min="13568" max="13568" width="8.42578125" style="63" customWidth="1"/>
    <col min="13569" max="13569" width="9.140625" style="63"/>
    <col min="13570" max="13570" width="11" style="63" bestFit="1" customWidth="1"/>
    <col min="13571" max="13571" width="15.28515625" style="63" customWidth="1"/>
    <col min="13572" max="13822" width="9.140625" style="63"/>
    <col min="13823" max="13823" width="77.5703125" style="63" customWidth="1"/>
    <col min="13824" max="13824" width="8.42578125" style="63" customWidth="1"/>
    <col min="13825" max="13825" width="9.140625" style="63"/>
    <col min="13826" max="13826" width="11" style="63" bestFit="1" customWidth="1"/>
    <col min="13827" max="13827" width="15.28515625" style="63" customWidth="1"/>
    <col min="13828" max="14078" width="9.140625" style="63"/>
    <col min="14079" max="14079" width="77.5703125" style="63" customWidth="1"/>
    <col min="14080" max="14080" width="8.42578125" style="63" customWidth="1"/>
    <col min="14081" max="14081" width="9.140625" style="63"/>
    <col min="14082" max="14082" width="11" style="63" bestFit="1" customWidth="1"/>
    <col min="14083" max="14083" width="15.28515625" style="63" customWidth="1"/>
    <col min="14084" max="14334" width="9.140625" style="63"/>
    <col min="14335" max="14335" width="77.5703125" style="63" customWidth="1"/>
    <col min="14336" max="14336" width="8.42578125" style="63" customWidth="1"/>
    <col min="14337" max="14337" width="9.140625" style="63"/>
    <col min="14338" max="14338" width="11" style="63" bestFit="1" customWidth="1"/>
    <col min="14339" max="14339" width="15.28515625" style="63" customWidth="1"/>
    <col min="14340" max="14590" width="9.140625" style="63"/>
    <col min="14591" max="14591" width="77.5703125" style="63" customWidth="1"/>
    <col min="14592" max="14592" width="8.42578125" style="63" customWidth="1"/>
    <col min="14593" max="14593" width="9.140625" style="63"/>
    <col min="14594" max="14594" width="11" style="63" bestFit="1" customWidth="1"/>
    <col min="14595" max="14595" width="15.28515625" style="63" customWidth="1"/>
    <col min="14596" max="14846" width="9.140625" style="63"/>
    <col min="14847" max="14847" width="77.5703125" style="63" customWidth="1"/>
    <col min="14848" max="14848" width="8.42578125" style="63" customWidth="1"/>
    <col min="14849" max="14849" width="9.140625" style="63"/>
    <col min="14850" max="14850" width="11" style="63" bestFit="1" customWidth="1"/>
    <col min="14851" max="14851" width="15.28515625" style="63" customWidth="1"/>
    <col min="14852" max="15102" width="9.140625" style="63"/>
    <col min="15103" max="15103" width="77.5703125" style="63" customWidth="1"/>
    <col min="15104" max="15104" width="8.42578125" style="63" customWidth="1"/>
    <col min="15105" max="15105" width="9.140625" style="63"/>
    <col min="15106" max="15106" width="11" style="63" bestFit="1" customWidth="1"/>
    <col min="15107" max="15107" width="15.28515625" style="63" customWidth="1"/>
    <col min="15108" max="15358" width="9.140625" style="63"/>
    <col min="15359" max="15359" width="77.5703125" style="63" customWidth="1"/>
    <col min="15360" max="15360" width="8.42578125" style="63" customWidth="1"/>
    <col min="15361" max="15361" width="9.140625" style="63"/>
    <col min="15362" max="15362" width="11" style="63" bestFit="1" customWidth="1"/>
    <col min="15363" max="15363" width="15.28515625" style="63" customWidth="1"/>
    <col min="15364" max="15614" width="9.140625" style="63"/>
    <col min="15615" max="15615" width="77.5703125" style="63" customWidth="1"/>
    <col min="15616" max="15616" width="8.42578125" style="63" customWidth="1"/>
    <col min="15617" max="15617" width="9.140625" style="63"/>
    <col min="15618" max="15618" width="11" style="63" bestFit="1" customWidth="1"/>
    <col min="15619" max="15619" width="15.28515625" style="63" customWidth="1"/>
    <col min="15620" max="15870" width="9.140625" style="63"/>
    <col min="15871" max="15871" width="77.5703125" style="63" customWidth="1"/>
    <col min="15872" max="15872" width="8.42578125" style="63" customWidth="1"/>
    <col min="15873" max="15873" width="9.140625" style="63"/>
    <col min="15874" max="15874" width="11" style="63" bestFit="1" customWidth="1"/>
    <col min="15875" max="15875" width="15.28515625" style="63" customWidth="1"/>
    <col min="15876" max="16126" width="9.140625" style="63"/>
    <col min="16127" max="16127" width="77.5703125" style="63" customWidth="1"/>
    <col min="16128" max="16128" width="8.42578125" style="63" customWidth="1"/>
    <col min="16129" max="16129" width="9.140625" style="63"/>
    <col min="16130" max="16130" width="11" style="63" bestFit="1" customWidth="1"/>
    <col min="16131" max="16131" width="15.28515625" style="63" customWidth="1"/>
    <col min="16132" max="16384" width="9.140625" style="63"/>
  </cols>
  <sheetData>
    <row r="1" spans="1:8" ht="31.5" customHeight="1" x14ac:dyDescent="0.25">
      <c r="A1" s="257" t="s">
        <v>293</v>
      </c>
      <c r="B1" s="257"/>
      <c r="C1" s="257"/>
      <c r="D1" s="257"/>
      <c r="E1" s="257"/>
      <c r="F1" s="257"/>
      <c r="G1" s="257"/>
      <c r="H1" s="257"/>
    </row>
    <row r="3" spans="1:8" x14ac:dyDescent="0.25">
      <c r="A3" s="258" t="s">
        <v>90</v>
      </c>
      <c r="B3" s="259" t="s">
        <v>146</v>
      </c>
      <c r="C3" s="258" t="s">
        <v>145</v>
      </c>
      <c r="D3" s="260" t="s">
        <v>144</v>
      </c>
      <c r="E3" s="261" t="s">
        <v>335</v>
      </c>
      <c r="F3" s="255" t="s">
        <v>338</v>
      </c>
      <c r="G3" s="255" t="s">
        <v>343</v>
      </c>
      <c r="H3" s="256" t="s">
        <v>339</v>
      </c>
    </row>
    <row r="4" spans="1:8" x14ac:dyDescent="0.25">
      <c r="A4" s="258"/>
      <c r="B4" s="259"/>
      <c r="C4" s="258"/>
      <c r="D4" s="260"/>
      <c r="E4" s="261"/>
      <c r="F4" s="255"/>
      <c r="G4" s="255"/>
      <c r="H4" s="256"/>
    </row>
    <row r="5" spans="1:8" x14ac:dyDescent="0.25">
      <c r="A5" s="98" t="s">
        <v>294</v>
      </c>
      <c r="B5" s="98"/>
      <c r="C5" s="99"/>
      <c r="D5" s="100"/>
      <c r="E5" s="230">
        <f t="shared" ref="E5:G7" si="0">E6</f>
        <v>14002610</v>
      </c>
      <c r="F5" s="230">
        <f t="shared" si="0"/>
        <v>14002610</v>
      </c>
      <c r="G5" s="230">
        <f t="shared" si="0"/>
        <v>14002610</v>
      </c>
      <c r="H5" s="226">
        <f>G5-F5</f>
        <v>0</v>
      </c>
    </row>
    <row r="6" spans="1:8" x14ac:dyDescent="0.25">
      <c r="A6" s="98" t="s">
        <v>2</v>
      </c>
      <c r="B6" s="98"/>
      <c r="C6" s="99"/>
      <c r="D6" s="100"/>
      <c r="E6" s="230">
        <f t="shared" si="0"/>
        <v>14002610</v>
      </c>
      <c r="F6" s="230">
        <f t="shared" si="0"/>
        <v>14002610</v>
      </c>
      <c r="G6" s="230">
        <f t="shared" si="0"/>
        <v>14002610</v>
      </c>
      <c r="H6" s="226">
        <f t="shared" ref="H6:H7" si="1">G6-F6</f>
        <v>0</v>
      </c>
    </row>
    <row r="7" spans="1:8" x14ac:dyDescent="0.25">
      <c r="A7" s="98" t="s">
        <v>68</v>
      </c>
      <c r="B7" s="98"/>
      <c r="C7" s="101"/>
      <c r="D7" s="100"/>
      <c r="E7" s="215">
        <f t="shared" si="0"/>
        <v>14002610</v>
      </c>
      <c r="F7" s="215">
        <f t="shared" si="0"/>
        <v>14002610</v>
      </c>
      <c r="G7" s="215">
        <f t="shared" si="0"/>
        <v>14002610</v>
      </c>
      <c r="H7" s="226">
        <f t="shared" si="1"/>
        <v>0</v>
      </c>
    </row>
    <row r="8" spans="1:8" x14ac:dyDescent="0.25">
      <c r="A8" s="104" t="s">
        <v>69</v>
      </c>
      <c r="B8" s="98"/>
      <c r="C8" s="102">
        <v>39.39</v>
      </c>
      <c r="D8" s="103">
        <v>4580000</v>
      </c>
      <c r="E8" s="212">
        <f>E10+E19+E22+E25+E30</f>
        <v>14002610</v>
      </c>
      <c r="F8" s="212">
        <f>F10+F19+F22+F25+F30</f>
        <v>14002610</v>
      </c>
      <c r="G8" s="212">
        <f>G10+G19+G22+G25+G30</f>
        <v>14002610</v>
      </c>
      <c r="H8" s="228">
        <f>G8-F8</f>
        <v>0</v>
      </c>
    </row>
    <row r="9" spans="1:8" x14ac:dyDescent="0.25">
      <c r="A9" s="104" t="s">
        <v>71</v>
      </c>
      <c r="B9" s="98"/>
      <c r="C9" s="101"/>
      <c r="D9" s="100"/>
      <c r="E9" s="232">
        <v>0</v>
      </c>
      <c r="F9" s="232">
        <v>0</v>
      </c>
      <c r="G9" s="232">
        <v>0</v>
      </c>
      <c r="H9" s="228">
        <f>G9-F9</f>
        <v>0</v>
      </c>
    </row>
    <row r="10" spans="1:8" x14ac:dyDescent="0.25">
      <c r="A10" s="233" t="s">
        <v>99</v>
      </c>
      <c r="B10" s="98"/>
      <c r="C10" s="101"/>
      <c r="D10" s="100"/>
      <c r="E10" s="215">
        <f>E11+E12+E13+E14+E15+E16+E17+E18</f>
        <v>7495610</v>
      </c>
      <c r="F10" s="215">
        <f>F11+F12+F13+F14+F15+F16+F17+F18</f>
        <v>7495610</v>
      </c>
      <c r="G10" s="215">
        <f>G11+G12+G13+G14+G15+G16+G17+G18</f>
        <v>7495610</v>
      </c>
      <c r="H10" s="226">
        <f>G10-F10</f>
        <v>0</v>
      </c>
    </row>
    <row r="11" spans="1:8" x14ac:dyDescent="0.25">
      <c r="A11" s="234" t="s">
        <v>70</v>
      </c>
      <c r="B11" s="98"/>
      <c r="C11" s="101"/>
      <c r="D11" s="100"/>
      <c r="E11" s="212">
        <v>787190</v>
      </c>
      <c r="F11" s="212">
        <v>787190</v>
      </c>
      <c r="G11" s="212">
        <v>787190</v>
      </c>
      <c r="H11" s="228">
        <f>G11-F11</f>
        <v>0</v>
      </c>
    </row>
    <row r="12" spans="1:8" x14ac:dyDescent="0.25">
      <c r="A12" s="234" t="s">
        <v>71</v>
      </c>
      <c r="B12" s="98"/>
      <c r="C12" s="101"/>
      <c r="D12" s="100"/>
      <c r="E12" s="232">
        <v>0</v>
      </c>
      <c r="F12" s="232">
        <v>0</v>
      </c>
      <c r="G12" s="232">
        <v>0</v>
      </c>
      <c r="H12" s="228">
        <f t="shared" ref="H12:H18" si="2">G12-F12</f>
        <v>0</v>
      </c>
    </row>
    <row r="13" spans="1:8" x14ac:dyDescent="0.25">
      <c r="A13" s="234" t="s">
        <v>72</v>
      </c>
      <c r="B13" s="98"/>
      <c r="C13" s="99"/>
      <c r="D13" s="100"/>
      <c r="E13" s="212">
        <v>5696000</v>
      </c>
      <c r="F13" s="212">
        <v>5696000</v>
      </c>
      <c r="G13" s="212">
        <v>5696000</v>
      </c>
      <c r="H13" s="228">
        <f t="shared" si="2"/>
        <v>0</v>
      </c>
    </row>
    <row r="14" spans="1:8" x14ac:dyDescent="0.25">
      <c r="A14" s="234" t="s">
        <v>71</v>
      </c>
      <c r="B14" s="98"/>
      <c r="C14" s="99"/>
      <c r="D14" s="100"/>
      <c r="E14" s="232">
        <v>0</v>
      </c>
      <c r="F14" s="232">
        <v>0</v>
      </c>
      <c r="G14" s="232">
        <v>0</v>
      </c>
      <c r="H14" s="228">
        <f t="shared" si="2"/>
        <v>0</v>
      </c>
    </row>
    <row r="15" spans="1:8" x14ac:dyDescent="0.25">
      <c r="A15" s="234" t="s">
        <v>73</v>
      </c>
      <c r="B15" s="98"/>
      <c r="C15" s="99"/>
      <c r="D15" s="100"/>
      <c r="E15" s="212">
        <v>0</v>
      </c>
      <c r="F15" s="212">
        <v>0</v>
      </c>
      <c r="G15" s="212">
        <v>0</v>
      </c>
      <c r="H15" s="228">
        <f t="shared" si="2"/>
        <v>0</v>
      </c>
    </row>
    <row r="16" spans="1:8" x14ac:dyDescent="0.25">
      <c r="A16" s="234" t="s">
        <v>71</v>
      </c>
      <c r="B16" s="98"/>
      <c r="C16" s="99"/>
      <c r="D16" s="100"/>
      <c r="E16" s="232">
        <v>0</v>
      </c>
      <c r="F16" s="232">
        <v>0</v>
      </c>
      <c r="G16" s="232">
        <v>0</v>
      </c>
      <c r="H16" s="228">
        <f t="shared" si="2"/>
        <v>0</v>
      </c>
    </row>
    <row r="17" spans="1:8" x14ac:dyDescent="0.25">
      <c r="A17" s="234" t="s">
        <v>74</v>
      </c>
      <c r="B17" s="98"/>
      <c r="C17" s="99"/>
      <c r="D17" s="100"/>
      <c r="E17" s="212">
        <v>1012420</v>
      </c>
      <c r="F17" s="212">
        <v>1012420</v>
      </c>
      <c r="G17" s="212">
        <v>1012420</v>
      </c>
      <c r="H17" s="228">
        <f t="shared" si="2"/>
        <v>0</v>
      </c>
    </row>
    <row r="18" spans="1:8" x14ac:dyDescent="0.25">
      <c r="A18" s="234" t="s">
        <v>71</v>
      </c>
      <c r="B18" s="98"/>
      <c r="C18" s="99"/>
      <c r="D18" s="100"/>
      <c r="E18" s="232">
        <v>0</v>
      </c>
      <c r="F18" s="232">
        <v>0</v>
      </c>
      <c r="G18" s="232">
        <v>0</v>
      </c>
      <c r="H18" s="228">
        <f t="shared" si="2"/>
        <v>0</v>
      </c>
    </row>
    <row r="19" spans="1:8" x14ac:dyDescent="0.25">
      <c r="A19" s="98" t="s">
        <v>100</v>
      </c>
      <c r="B19" s="98"/>
      <c r="C19" s="99"/>
      <c r="D19" s="100"/>
      <c r="E19" s="230">
        <f>E20+E21</f>
        <v>5000000</v>
      </c>
      <c r="F19" s="230">
        <f>F20+F21</f>
        <v>5000000</v>
      </c>
      <c r="G19" s="230">
        <f>G20+G21</f>
        <v>5000000</v>
      </c>
      <c r="H19" s="226">
        <f t="shared" ref="H19:H26" si="3">G19-F19</f>
        <v>0</v>
      </c>
    </row>
    <row r="20" spans="1:8" x14ac:dyDescent="0.25">
      <c r="A20" s="104" t="s">
        <v>93</v>
      </c>
      <c r="B20" s="104"/>
      <c r="C20" s="104"/>
      <c r="D20" s="103">
        <v>2700</v>
      </c>
      <c r="E20" s="212">
        <v>5000000</v>
      </c>
      <c r="F20" s="212">
        <v>5000000</v>
      </c>
      <c r="G20" s="212">
        <v>5000000</v>
      </c>
      <c r="H20" s="228">
        <f t="shared" si="3"/>
        <v>0</v>
      </c>
    </row>
    <row r="21" spans="1:8" x14ac:dyDescent="0.25">
      <c r="A21" s="234" t="s">
        <v>71</v>
      </c>
      <c r="B21" s="98"/>
      <c r="C21" s="105"/>
      <c r="D21" s="103"/>
      <c r="E21" s="212">
        <v>0</v>
      </c>
      <c r="F21" s="212">
        <v>0</v>
      </c>
      <c r="G21" s="212">
        <v>0</v>
      </c>
      <c r="H21" s="228">
        <f t="shared" si="3"/>
        <v>0</v>
      </c>
    </row>
    <row r="22" spans="1:8" x14ac:dyDescent="0.25">
      <c r="A22" s="98" t="s">
        <v>101</v>
      </c>
      <c r="B22" s="103"/>
      <c r="C22" s="105"/>
      <c r="D22" s="103"/>
      <c r="E22" s="215">
        <f>E23+E24</f>
        <v>45900</v>
      </c>
      <c r="F22" s="215">
        <f>F23+F24</f>
        <v>45900</v>
      </c>
      <c r="G22" s="215">
        <f>G23+G24</f>
        <v>45900</v>
      </c>
      <c r="H22" s="226">
        <f t="shared" si="3"/>
        <v>0</v>
      </c>
    </row>
    <row r="23" spans="1:8" x14ac:dyDescent="0.25">
      <c r="A23" s="104" t="s">
        <v>75</v>
      </c>
      <c r="B23" s="103">
        <v>2550</v>
      </c>
      <c r="C23" s="105"/>
      <c r="D23" s="106"/>
      <c r="E23" s="235">
        <v>45900</v>
      </c>
      <c r="F23" s="235">
        <v>45900</v>
      </c>
      <c r="G23" s="235">
        <v>45900</v>
      </c>
      <c r="H23" s="228">
        <f t="shared" si="3"/>
        <v>0</v>
      </c>
    </row>
    <row r="24" spans="1:8" x14ac:dyDescent="0.25">
      <c r="A24" s="234" t="s">
        <v>71</v>
      </c>
      <c r="B24" s="98"/>
      <c r="C24" s="99"/>
      <c r="D24" s="107"/>
      <c r="E24" s="105">
        <v>0</v>
      </c>
      <c r="F24" s="105">
        <v>0</v>
      </c>
      <c r="G24" s="105">
        <v>0</v>
      </c>
      <c r="H24" s="228">
        <f t="shared" si="3"/>
        <v>0</v>
      </c>
    </row>
    <row r="25" spans="1:8" x14ac:dyDescent="0.25">
      <c r="A25" s="236" t="s">
        <v>102</v>
      </c>
      <c r="B25" s="98"/>
      <c r="C25" s="105"/>
      <c r="D25" s="103"/>
      <c r="E25" s="237">
        <f>E26</f>
        <v>452000</v>
      </c>
      <c r="F25" s="237">
        <f>F26</f>
        <v>452000</v>
      </c>
      <c r="G25" s="237">
        <f>G26</f>
        <v>452000</v>
      </c>
      <c r="H25" s="226">
        <f t="shared" si="3"/>
        <v>0</v>
      </c>
    </row>
    <row r="26" spans="1:8" x14ac:dyDescent="0.25">
      <c r="A26" s="231" t="s">
        <v>103</v>
      </c>
      <c r="B26" s="98"/>
      <c r="C26" s="105"/>
      <c r="D26" s="103"/>
      <c r="E26" s="228">
        <v>452000</v>
      </c>
      <c r="F26" s="228">
        <v>452000</v>
      </c>
      <c r="G26" s="228">
        <v>452000</v>
      </c>
      <c r="H26" s="228">
        <f t="shared" si="3"/>
        <v>0</v>
      </c>
    </row>
    <row r="27" spans="1:8" x14ac:dyDescent="0.25">
      <c r="A27" s="234" t="s">
        <v>71</v>
      </c>
      <c r="B27" s="98"/>
      <c r="C27" s="105"/>
      <c r="D27" s="103"/>
      <c r="E27" s="212">
        <v>0</v>
      </c>
      <c r="F27" s="212">
        <v>0</v>
      </c>
      <c r="G27" s="212">
        <v>0</v>
      </c>
      <c r="H27" s="228">
        <f t="shared" ref="H27:H28" si="4">G27-F27</f>
        <v>0</v>
      </c>
    </row>
    <row r="28" spans="1:8" x14ac:dyDescent="0.25">
      <c r="A28" s="233" t="s">
        <v>295</v>
      </c>
      <c r="B28" s="98"/>
      <c r="C28" s="99"/>
      <c r="D28" s="100"/>
      <c r="E28" s="215">
        <v>0</v>
      </c>
      <c r="F28" s="215">
        <v>0</v>
      </c>
      <c r="G28" s="215">
        <v>0</v>
      </c>
      <c r="H28" s="226">
        <f t="shared" si="4"/>
        <v>0</v>
      </c>
    </row>
    <row r="29" spans="1:8" x14ac:dyDescent="0.25">
      <c r="A29" s="233"/>
      <c r="B29" s="98"/>
      <c r="C29" s="99"/>
      <c r="D29" s="100"/>
      <c r="E29" s="215"/>
      <c r="F29" s="231"/>
      <c r="G29" s="231"/>
      <c r="H29" s="228"/>
    </row>
    <row r="30" spans="1:8" x14ac:dyDescent="0.25">
      <c r="A30" s="233" t="s">
        <v>296</v>
      </c>
      <c r="B30" s="98"/>
      <c r="C30" s="99"/>
      <c r="D30" s="100"/>
      <c r="E30" s="215">
        <v>1009100</v>
      </c>
      <c r="F30" s="215">
        <v>1009100</v>
      </c>
      <c r="G30" s="215">
        <v>1009100</v>
      </c>
      <c r="H30" s="226">
        <f>G30-F30</f>
        <v>0</v>
      </c>
    </row>
    <row r="31" spans="1:8" x14ac:dyDescent="0.25">
      <c r="A31" s="234"/>
      <c r="B31" s="98"/>
      <c r="C31" s="105"/>
      <c r="D31" s="103"/>
      <c r="E31" s="212"/>
      <c r="F31" s="231"/>
      <c r="G31" s="231"/>
      <c r="H31" s="228"/>
    </row>
    <row r="32" spans="1:8" x14ac:dyDescent="0.25">
      <c r="A32" s="98" t="s">
        <v>104</v>
      </c>
      <c r="B32" s="98"/>
      <c r="C32" s="105"/>
      <c r="D32" s="103"/>
      <c r="E32" s="100">
        <v>0</v>
      </c>
      <c r="F32" s="100">
        <v>0</v>
      </c>
      <c r="G32" s="100">
        <v>0</v>
      </c>
      <c r="H32" s="226">
        <v>0</v>
      </c>
    </row>
    <row r="33" spans="1:8" x14ac:dyDescent="0.25">
      <c r="A33" s="231"/>
      <c r="B33" s="104"/>
      <c r="C33" s="104"/>
      <c r="D33" s="103"/>
      <c r="E33" s="235"/>
      <c r="F33" s="231"/>
      <c r="G33" s="231"/>
      <c r="H33" s="228"/>
    </row>
    <row r="34" spans="1:8" x14ac:dyDescent="0.25">
      <c r="A34" s="98" t="s">
        <v>303</v>
      </c>
      <c r="B34" s="98"/>
      <c r="C34" s="105"/>
      <c r="D34" s="103"/>
      <c r="E34" s="100">
        <f>E36+E37+E35</f>
        <v>4985000</v>
      </c>
      <c r="F34" s="100">
        <f>F36+F37+F35</f>
        <v>5028892</v>
      </c>
      <c r="G34" s="100">
        <f>G36+G37+G35</f>
        <v>5028892</v>
      </c>
      <c r="H34" s="226">
        <f>G34-F34</f>
        <v>0</v>
      </c>
    </row>
    <row r="35" spans="1:8" x14ac:dyDescent="0.25">
      <c r="A35" s="98" t="s">
        <v>297</v>
      </c>
      <c r="B35" s="98"/>
      <c r="C35" s="105"/>
      <c r="D35" s="103"/>
      <c r="E35" s="100">
        <v>0</v>
      </c>
      <c r="F35" s="100">
        <v>43892</v>
      </c>
      <c r="G35" s="100">
        <v>43892</v>
      </c>
      <c r="H35" s="226">
        <f>G35-F35</f>
        <v>0</v>
      </c>
    </row>
    <row r="36" spans="1:8" x14ac:dyDescent="0.25">
      <c r="A36" s="98" t="s">
        <v>298</v>
      </c>
      <c r="B36" s="98"/>
      <c r="C36" s="105"/>
      <c r="D36" s="103"/>
      <c r="E36" s="100">
        <v>1885000</v>
      </c>
      <c r="F36" s="100">
        <v>1885000</v>
      </c>
      <c r="G36" s="100">
        <v>1885000</v>
      </c>
      <c r="H36" s="226">
        <f>G36-F36</f>
        <v>0</v>
      </c>
    </row>
    <row r="37" spans="1:8" x14ac:dyDescent="0.25">
      <c r="A37" s="98" t="s">
        <v>299</v>
      </c>
      <c r="B37" s="104"/>
      <c r="C37" s="105"/>
      <c r="D37" s="103"/>
      <c r="E37" s="100">
        <f>E38</f>
        <v>3100000</v>
      </c>
      <c r="F37" s="100">
        <f>F38</f>
        <v>3100000</v>
      </c>
      <c r="G37" s="100">
        <f>G38</f>
        <v>3100000</v>
      </c>
      <c r="H37" s="226">
        <f>G37-F37</f>
        <v>0</v>
      </c>
    </row>
    <row r="38" spans="1:8" x14ac:dyDescent="0.25">
      <c r="A38" s="238" t="s">
        <v>332</v>
      </c>
      <c r="B38" s="104"/>
      <c r="C38" s="105"/>
      <c r="D38" s="103"/>
      <c r="E38" s="103">
        <v>3100000</v>
      </c>
      <c r="F38" s="103">
        <v>3100000</v>
      </c>
      <c r="G38" s="103">
        <v>3100000</v>
      </c>
      <c r="H38" s="228">
        <f>G38-F38</f>
        <v>0</v>
      </c>
    </row>
    <row r="39" spans="1:8" s="109" customFormat="1" x14ac:dyDescent="0.25">
      <c r="A39" s="239"/>
      <c r="B39" s="98"/>
      <c r="C39" s="108"/>
      <c r="D39" s="99"/>
      <c r="E39" s="99"/>
      <c r="F39" s="174"/>
      <c r="G39" s="174"/>
      <c r="H39" s="228"/>
    </row>
    <row r="40" spans="1:8" x14ac:dyDescent="0.25">
      <c r="A40" s="104"/>
      <c r="B40" s="104"/>
      <c r="C40" s="104"/>
      <c r="D40" s="103"/>
      <c r="E40" s="240"/>
      <c r="F40" s="231"/>
      <c r="G40" s="231"/>
      <c r="H40" s="228"/>
    </row>
    <row r="41" spans="1:8" x14ac:dyDescent="0.25">
      <c r="A41" s="99" t="s">
        <v>306</v>
      </c>
      <c r="B41" s="110"/>
      <c r="C41" s="110"/>
      <c r="D41" s="110"/>
      <c r="E41" s="237">
        <f>E42</f>
        <v>1800000</v>
      </c>
      <c r="F41" s="237">
        <f>F42</f>
        <v>1800000</v>
      </c>
      <c r="G41" s="237">
        <f>G42</f>
        <v>1800000</v>
      </c>
      <c r="H41" s="226">
        <f>G41-F41</f>
        <v>0</v>
      </c>
    </row>
    <row r="42" spans="1:8" x14ac:dyDescent="0.25">
      <c r="A42" s="105" t="s">
        <v>307</v>
      </c>
      <c r="B42" s="105"/>
      <c r="C42" s="105"/>
      <c r="D42" s="103"/>
      <c r="E42" s="235">
        <v>1800000</v>
      </c>
      <c r="F42" s="235">
        <v>1800000</v>
      </c>
      <c r="G42" s="235">
        <v>1800000</v>
      </c>
      <c r="H42" s="228">
        <f>G42-F42</f>
        <v>0</v>
      </c>
    </row>
    <row r="43" spans="1:8" x14ac:dyDescent="0.25">
      <c r="A43" s="105"/>
      <c r="B43" s="105"/>
      <c r="C43" s="105"/>
      <c r="D43" s="103"/>
      <c r="E43" s="235"/>
      <c r="F43" s="231"/>
      <c r="G43" s="231"/>
      <c r="H43" s="228"/>
    </row>
    <row r="44" spans="1:8" x14ac:dyDescent="0.25">
      <c r="A44" s="99" t="s">
        <v>302</v>
      </c>
      <c r="B44" s="105"/>
      <c r="C44" s="105"/>
      <c r="D44" s="103"/>
      <c r="E44" s="235">
        <v>0</v>
      </c>
      <c r="F44" s="235">
        <v>0</v>
      </c>
      <c r="G44" s="235">
        <v>0</v>
      </c>
      <c r="H44" s="228">
        <f t="shared" ref="H44" si="5">F44-E44</f>
        <v>0</v>
      </c>
    </row>
    <row r="45" spans="1:8" x14ac:dyDescent="0.25">
      <c r="A45" s="105"/>
      <c r="B45" s="105"/>
      <c r="C45" s="105"/>
      <c r="D45" s="103"/>
      <c r="E45" s="235"/>
      <c r="F45" s="231"/>
      <c r="G45" s="231"/>
      <c r="H45" s="228"/>
    </row>
    <row r="46" spans="1:8" x14ac:dyDescent="0.25">
      <c r="A46" s="105"/>
      <c r="B46" s="105"/>
      <c r="C46" s="105"/>
      <c r="D46" s="103"/>
      <c r="E46" s="235"/>
      <c r="F46" s="231"/>
      <c r="G46" s="231"/>
      <c r="H46" s="228"/>
    </row>
    <row r="47" spans="1:8" x14ac:dyDescent="0.25">
      <c r="A47" s="98" t="s">
        <v>76</v>
      </c>
      <c r="B47" s="240"/>
      <c r="C47" s="240"/>
      <c r="D47" s="240"/>
      <c r="E47" s="237">
        <f>E41+E34+E32+E5</f>
        <v>20787610</v>
      </c>
      <c r="F47" s="237">
        <f t="shared" ref="F47:H47" si="6">F41+F34+F32+F5</f>
        <v>20831502</v>
      </c>
      <c r="G47" s="237">
        <f t="shared" si="6"/>
        <v>20831502</v>
      </c>
      <c r="H47" s="237">
        <f t="shared" si="6"/>
        <v>0</v>
      </c>
    </row>
    <row r="50" spans="5:5" x14ac:dyDescent="0.25">
      <c r="E50" s="64"/>
    </row>
  </sheetData>
  <mergeCells count="9">
    <mergeCell ref="F3:F4"/>
    <mergeCell ref="H3:H4"/>
    <mergeCell ref="A1:H1"/>
    <mergeCell ref="A3:A4"/>
    <mergeCell ref="B3:B4"/>
    <mergeCell ref="C3:C4"/>
    <mergeCell ref="D3:D4"/>
    <mergeCell ref="E3:E4"/>
    <mergeCell ref="G3:G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5/2018. (II. 16.)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I31"/>
  <sheetViews>
    <sheetView view="pageLayout" zoomScaleNormal="75" zoomScaleSheetLayoutView="80" workbookViewId="0">
      <selection activeCell="A2" sqref="A2:E3"/>
    </sheetView>
  </sheetViews>
  <sheetFormatPr defaultColWidth="9" defaultRowHeight="15.75" x14ac:dyDescent="0.25"/>
  <cols>
    <col min="1" max="1" width="45.85546875" style="77" customWidth="1"/>
    <col min="2" max="4" width="15.28515625" style="77" customWidth="1"/>
    <col min="5" max="5" width="14.7109375" style="77" customWidth="1"/>
    <col min="6" max="6" width="15.28515625" style="77" customWidth="1"/>
    <col min="7" max="16384" width="9" style="77"/>
  </cols>
  <sheetData>
    <row r="2" spans="1:6" x14ac:dyDescent="0.25">
      <c r="A2" s="262" t="s">
        <v>301</v>
      </c>
      <c r="B2" s="262"/>
      <c r="C2" s="262"/>
      <c r="D2" s="262"/>
      <c r="E2" s="262"/>
    </row>
    <row r="3" spans="1:6" x14ac:dyDescent="0.25">
      <c r="A3" s="262"/>
      <c r="B3" s="262"/>
      <c r="C3" s="262"/>
      <c r="D3" s="262"/>
      <c r="E3" s="262"/>
    </row>
    <row r="4" spans="1:6" ht="51.75" customHeight="1" x14ac:dyDescent="0.25">
      <c r="A4" s="222" t="s">
        <v>90</v>
      </c>
      <c r="B4" s="15" t="s">
        <v>335</v>
      </c>
      <c r="C4" s="15" t="s">
        <v>338</v>
      </c>
      <c r="D4" s="15" t="s">
        <v>343</v>
      </c>
      <c r="E4" s="15" t="s">
        <v>337</v>
      </c>
    </row>
    <row r="5" spans="1:6" ht="30.75" customHeight="1" x14ac:dyDescent="0.25">
      <c r="A5" s="223" t="s">
        <v>111</v>
      </c>
      <c r="B5" s="70"/>
      <c r="C5" s="224"/>
      <c r="D5" s="224"/>
      <c r="E5" s="224"/>
    </row>
    <row r="6" spans="1:6" s="80" customFormat="1" ht="18.95" customHeight="1" x14ac:dyDescent="0.25">
      <c r="A6" s="225" t="s">
        <v>78</v>
      </c>
      <c r="B6" s="71">
        <v>7128829</v>
      </c>
      <c r="C6" s="78">
        <f>7128829+2181945</f>
        <v>9310774</v>
      </c>
      <c r="D6" s="78">
        <v>9310774</v>
      </c>
      <c r="E6" s="78">
        <f>D6-C6</f>
        <v>0</v>
      </c>
    </row>
    <row r="7" spans="1:6" s="80" customFormat="1" ht="18.95" customHeight="1" x14ac:dyDescent="0.25">
      <c r="A7" s="225" t="s">
        <v>79</v>
      </c>
      <c r="B7" s="71">
        <v>1284829</v>
      </c>
      <c r="C7" s="226">
        <f>1284829+151034</f>
        <v>1435863</v>
      </c>
      <c r="D7" s="226">
        <v>1435863</v>
      </c>
      <c r="E7" s="78">
        <f t="shared" ref="E7" si="0">D7-C7</f>
        <v>0</v>
      </c>
      <c r="F7" s="81"/>
    </row>
    <row r="8" spans="1:6" s="80" customFormat="1" ht="18.95" customHeight="1" x14ac:dyDescent="0.25">
      <c r="A8" s="225" t="s">
        <v>80</v>
      </c>
      <c r="B8" s="71">
        <f>SUM(B9:B21)</f>
        <v>14260000</v>
      </c>
      <c r="C8" s="71">
        <f>SUM(C9:C21)</f>
        <v>18292500</v>
      </c>
      <c r="D8" s="71">
        <f>SUM(D9:D22)</f>
        <v>45607903</v>
      </c>
      <c r="E8" s="78">
        <f>D8-C8</f>
        <v>27315403</v>
      </c>
      <c r="F8" s="81"/>
    </row>
    <row r="9" spans="1:6" ht="19.7" customHeight="1" x14ac:dyDescent="0.25">
      <c r="A9" s="227" t="s">
        <v>325</v>
      </c>
      <c r="B9" s="27">
        <v>30000</v>
      </c>
      <c r="C9" s="228">
        <v>30000</v>
      </c>
      <c r="D9" s="228">
        <v>30000</v>
      </c>
      <c r="E9" s="84">
        <f>D9-C9</f>
        <v>0</v>
      </c>
    </row>
    <row r="10" spans="1:6" ht="19.7" customHeight="1" x14ac:dyDescent="0.25">
      <c r="A10" s="227" t="s">
        <v>324</v>
      </c>
      <c r="B10" s="27">
        <v>1900000</v>
      </c>
      <c r="C10" s="228">
        <v>1900000</v>
      </c>
      <c r="D10" s="228">
        <f>1900000+93700</f>
        <v>1993700</v>
      </c>
      <c r="E10" s="84">
        <f t="shared" ref="E10:E21" si="1">D10-C10</f>
        <v>93700</v>
      </c>
    </row>
    <row r="11" spans="1:6" ht="19.7" customHeight="1" x14ac:dyDescent="0.25">
      <c r="A11" s="227" t="s">
        <v>327</v>
      </c>
      <c r="B11" s="27">
        <v>480000</v>
      </c>
      <c r="C11" s="228">
        <v>480000</v>
      </c>
      <c r="D11" s="228">
        <v>480000</v>
      </c>
      <c r="E11" s="84">
        <f t="shared" si="1"/>
        <v>0</v>
      </c>
    </row>
    <row r="12" spans="1:6" ht="19.7" customHeight="1" x14ac:dyDescent="0.25">
      <c r="A12" s="227" t="s">
        <v>328</v>
      </c>
      <c r="B12" s="27">
        <v>400000</v>
      </c>
      <c r="C12" s="228">
        <v>400000</v>
      </c>
      <c r="D12" s="228">
        <v>400000</v>
      </c>
      <c r="E12" s="84">
        <f t="shared" si="1"/>
        <v>0</v>
      </c>
    </row>
    <row r="13" spans="1:6" ht="19.7" customHeight="1" x14ac:dyDescent="0.25">
      <c r="A13" s="227" t="s">
        <v>106</v>
      </c>
      <c r="B13" s="27">
        <v>1900000</v>
      </c>
      <c r="C13" s="228">
        <v>1900000</v>
      </c>
      <c r="D13" s="228">
        <v>1900000</v>
      </c>
      <c r="E13" s="84">
        <f t="shared" si="1"/>
        <v>0</v>
      </c>
    </row>
    <row r="14" spans="1:6" ht="19.7" customHeight="1" x14ac:dyDescent="0.25">
      <c r="A14" s="227" t="s">
        <v>107</v>
      </c>
      <c r="B14" s="27">
        <v>0</v>
      </c>
      <c r="C14" s="228">
        <v>0</v>
      </c>
      <c r="D14" s="228">
        <v>0</v>
      </c>
      <c r="E14" s="84">
        <f t="shared" si="1"/>
        <v>0</v>
      </c>
    </row>
    <row r="15" spans="1:6" ht="19.7" customHeight="1" x14ac:dyDescent="0.25">
      <c r="A15" s="227" t="s">
        <v>323</v>
      </c>
      <c r="B15" s="27">
        <v>2400000</v>
      </c>
      <c r="C15" s="228">
        <v>2400000</v>
      </c>
      <c r="D15" s="228">
        <v>2400000</v>
      </c>
      <c r="E15" s="84">
        <f t="shared" si="1"/>
        <v>0</v>
      </c>
    </row>
    <row r="16" spans="1:6" ht="19.5" customHeight="1" x14ac:dyDescent="0.25">
      <c r="A16" s="227" t="s">
        <v>344</v>
      </c>
      <c r="B16" s="27">
        <v>1200000</v>
      </c>
      <c r="C16" s="228">
        <f>1200000+900000+50000</f>
        <v>2150000</v>
      </c>
      <c r="D16" s="228">
        <v>2150000</v>
      </c>
      <c r="E16" s="84">
        <f t="shared" si="1"/>
        <v>0</v>
      </c>
    </row>
    <row r="17" spans="1:9" ht="19.7" customHeight="1" x14ac:dyDescent="0.25">
      <c r="A17" s="227" t="s">
        <v>110</v>
      </c>
      <c r="B17" s="27">
        <v>3500000</v>
      </c>
      <c r="C17" s="228">
        <v>3500000</v>
      </c>
      <c r="D17" s="228">
        <f>3500000-500000</f>
        <v>3000000</v>
      </c>
      <c r="E17" s="84">
        <f t="shared" si="1"/>
        <v>-500000</v>
      </c>
    </row>
    <row r="18" spans="1:9" ht="19.7" customHeight="1" x14ac:dyDescent="0.25">
      <c r="A18" s="227" t="s">
        <v>120</v>
      </c>
      <c r="B18" s="27">
        <v>100000</v>
      </c>
      <c r="C18" s="228">
        <v>100000</v>
      </c>
      <c r="D18" s="228">
        <v>100000</v>
      </c>
      <c r="E18" s="84">
        <f t="shared" si="1"/>
        <v>0</v>
      </c>
    </row>
    <row r="19" spans="1:9" ht="19.7" customHeight="1" x14ac:dyDescent="0.25">
      <c r="A19" s="227" t="s">
        <v>329</v>
      </c>
      <c r="B19" s="27">
        <v>1500000</v>
      </c>
      <c r="C19" s="228">
        <f>1500000+13500</f>
        <v>1513500</v>
      </c>
      <c r="D19" s="228">
        <f>1513500+25299+500000</f>
        <v>2038799</v>
      </c>
      <c r="E19" s="84">
        <f t="shared" si="1"/>
        <v>525299</v>
      </c>
    </row>
    <row r="20" spans="1:9" ht="19.7" customHeight="1" x14ac:dyDescent="0.25">
      <c r="A20" s="227" t="s">
        <v>108</v>
      </c>
      <c r="B20" s="27">
        <v>350000</v>
      </c>
      <c r="C20" s="228">
        <f>B20+3069000</f>
        <v>3419000</v>
      </c>
      <c r="D20" s="228">
        <f>3419000+22281404</f>
        <v>25700404</v>
      </c>
      <c r="E20" s="84">
        <f t="shared" si="1"/>
        <v>22281404</v>
      </c>
    </row>
    <row r="21" spans="1:9" ht="19.7" customHeight="1" x14ac:dyDescent="0.25">
      <c r="A21" s="227" t="s">
        <v>109</v>
      </c>
      <c r="B21" s="27">
        <v>500000</v>
      </c>
      <c r="C21" s="228">
        <v>500000</v>
      </c>
      <c r="D21" s="228">
        <v>500000</v>
      </c>
      <c r="E21" s="84">
        <f t="shared" si="1"/>
        <v>0</v>
      </c>
    </row>
    <row r="22" spans="1:9" ht="31.5" x14ac:dyDescent="0.25">
      <c r="A22" s="227" t="s">
        <v>346</v>
      </c>
      <c r="B22" s="27">
        <v>0</v>
      </c>
      <c r="C22" s="228">
        <v>0</v>
      </c>
      <c r="D22" s="228">
        <v>4915000</v>
      </c>
      <c r="E22" s="84">
        <f>D22-C22</f>
        <v>4915000</v>
      </c>
    </row>
    <row r="23" spans="1:9" s="80" customFormat="1" ht="22.5" customHeight="1" x14ac:dyDescent="0.25">
      <c r="A23" s="225" t="s">
        <v>121</v>
      </c>
      <c r="B23" s="71">
        <f>B24+B25+B26</f>
        <v>1885000</v>
      </c>
      <c r="C23" s="71">
        <f>C24+C25+C26</f>
        <v>1885000</v>
      </c>
      <c r="D23" s="71">
        <f>D24+D25+D26</f>
        <v>1885000</v>
      </c>
      <c r="E23" s="84">
        <f>D23-C23</f>
        <v>0</v>
      </c>
    </row>
    <row r="24" spans="1:9" s="80" customFormat="1" ht="21" customHeight="1" x14ac:dyDescent="0.25">
      <c r="A24" s="227" t="s">
        <v>326</v>
      </c>
      <c r="B24" s="27">
        <v>1885000</v>
      </c>
      <c r="C24" s="27">
        <v>1885000</v>
      </c>
      <c r="D24" s="27">
        <v>1885000</v>
      </c>
      <c r="E24" s="84">
        <f>D24-C24</f>
        <v>0</v>
      </c>
    </row>
    <row r="25" spans="1:9" s="80" customFormat="1" ht="18.75" customHeight="1" x14ac:dyDescent="0.25">
      <c r="A25" s="227" t="s">
        <v>131</v>
      </c>
      <c r="B25" s="27">
        <v>0</v>
      </c>
      <c r="C25" s="27">
        <v>0</v>
      </c>
      <c r="D25" s="27">
        <v>0</v>
      </c>
      <c r="E25" s="84">
        <f t="shared" ref="E25:E26" si="2">C25-B25</f>
        <v>0</v>
      </c>
    </row>
    <row r="26" spans="1:9" ht="19.7" customHeight="1" x14ac:dyDescent="0.25">
      <c r="A26" s="227" t="s">
        <v>132</v>
      </c>
      <c r="B26" s="27">
        <v>0</v>
      </c>
      <c r="C26" s="228">
        <v>0</v>
      </c>
      <c r="D26" s="228">
        <v>0</v>
      </c>
      <c r="E26" s="84">
        <f t="shared" si="2"/>
        <v>0</v>
      </c>
    </row>
    <row r="27" spans="1:9" s="80" customFormat="1" ht="27" customHeight="1" x14ac:dyDescent="0.25">
      <c r="A27" s="225" t="s">
        <v>81</v>
      </c>
      <c r="B27" s="71">
        <f>B28+B29+B30</f>
        <v>9995415</v>
      </c>
      <c r="C27" s="71">
        <f t="shared" ref="C27:D27" si="3">C28+C29+C30</f>
        <v>10042915</v>
      </c>
      <c r="D27" s="71">
        <f t="shared" si="3"/>
        <v>9208702</v>
      </c>
      <c r="E27" s="71">
        <f>D27-C27</f>
        <v>-834213</v>
      </c>
      <c r="F27" s="72"/>
      <c r="G27" s="83"/>
      <c r="H27" s="83"/>
      <c r="I27" s="83"/>
    </row>
    <row r="28" spans="1:9" ht="31.5" x14ac:dyDescent="0.25">
      <c r="A28" s="229" t="s">
        <v>340</v>
      </c>
      <c r="B28" s="27">
        <f>'4.sz.tábla'!B4</f>
        <v>9895415</v>
      </c>
      <c r="C28" s="27">
        <f>'4.sz.tábla'!C4</f>
        <v>9895415</v>
      </c>
      <c r="D28" s="27">
        <f>'4.sz.tábla'!D4</f>
        <v>9061202</v>
      </c>
      <c r="E28" s="27">
        <f>D28-C28</f>
        <v>-834213</v>
      </c>
      <c r="F28" s="73"/>
      <c r="G28" s="74"/>
      <c r="H28" s="74"/>
      <c r="I28" s="74"/>
    </row>
    <row r="29" spans="1:9" ht="31.5" x14ac:dyDescent="0.25">
      <c r="A29" s="229" t="s">
        <v>341</v>
      </c>
      <c r="B29" s="27">
        <f>'4.sz.tábla'!B11</f>
        <v>100000</v>
      </c>
      <c r="C29" s="27">
        <f>'4.sz.tábla'!C11</f>
        <v>100000</v>
      </c>
      <c r="D29" s="27">
        <f>'4.sz.tábla'!D11</f>
        <v>100000</v>
      </c>
      <c r="E29" s="27">
        <f t="shared" ref="E29:E30" si="4">D29-C29</f>
        <v>0</v>
      </c>
      <c r="F29" s="73"/>
      <c r="G29" s="74"/>
      <c r="H29" s="74"/>
      <c r="I29" s="74"/>
    </row>
    <row r="30" spans="1:9" ht="31.5" x14ac:dyDescent="0.25">
      <c r="A30" s="229" t="s">
        <v>342</v>
      </c>
      <c r="B30" s="27">
        <v>0</v>
      </c>
      <c r="C30" s="27">
        <v>47500</v>
      </c>
      <c r="D30" s="27">
        <v>47500</v>
      </c>
      <c r="E30" s="27">
        <f t="shared" si="4"/>
        <v>0</v>
      </c>
      <c r="F30" s="73"/>
      <c r="G30" s="74"/>
      <c r="H30" s="74"/>
      <c r="I30" s="74"/>
    </row>
    <row r="31" spans="1:9" s="80" customFormat="1" ht="31.5" x14ac:dyDescent="0.25">
      <c r="A31" s="223" t="s">
        <v>82</v>
      </c>
      <c r="B31" s="71">
        <f>B6+B7+B8+B23+B27</f>
        <v>34554073</v>
      </c>
      <c r="C31" s="71">
        <f>C6+C7+C8+C23+C27</f>
        <v>40967052</v>
      </c>
      <c r="D31" s="71">
        <f>D6+D7+D8+D23+D27</f>
        <v>67448242</v>
      </c>
      <c r="E31" s="71">
        <f>E6+E7+E8+E23+E27</f>
        <v>26481190</v>
      </c>
      <c r="F31" s="75"/>
      <c r="G31" s="76"/>
      <c r="H31" s="76"/>
      <c r="I31" s="76"/>
    </row>
  </sheetData>
  <sheetProtection selectLockedCells="1" selectUnlockedCells="1"/>
  <mergeCells count="1">
    <mergeCell ref="A2:E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4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5/2018. (II. 16.)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2"/>
  <sheetViews>
    <sheetView view="pageLayout" zoomScaleNormal="100" workbookViewId="0">
      <selection sqref="A1:E1"/>
    </sheetView>
  </sheetViews>
  <sheetFormatPr defaultColWidth="9" defaultRowHeight="15.75" x14ac:dyDescent="0.25"/>
  <cols>
    <col min="1" max="1" width="46.85546875" style="62" customWidth="1"/>
    <col min="2" max="2" width="15.28515625" style="62" customWidth="1"/>
    <col min="3" max="4" width="15.28515625" style="63" customWidth="1"/>
    <col min="5" max="5" width="16.42578125" style="63" customWidth="1"/>
    <col min="6" max="6" width="15.28515625" style="63" customWidth="1"/>
    <col min="7" max="16384" width="9" style="63"/>
  </cols>
  <sheetData>
    <row r="1" spans="1:6" ht="36.75" customHeight="1" x14ac:dyDescent="0.25">
      <c r="A1" s="263" t="s">
        <v>301</v>
      </c>
      <c r="B1" s="263"/>
      <c r="C1" s="263"/>
      <c r="D1" s="263"/>
      <c r="E1" s="263"/>
    </row>
    <row r="3" spans="1:6" ht="47.25" x14ac:dyDescent="0.25">
      <c r="A3" s="210" t="s">
        <v>90</v>
      </c>
      <c r="B3" s="15" t="s">
        <v>335</v>
      </c>
      <c r="C3" s="15" t="s">
        <v>338</v>
      </c>
      <c r="D3" s="15" t="s">
        <v>343</v>
      </c>
      <c r="E3" s="15" t="s">
        <v>337</v>
      </c>
    </row>
    <row r="4" spans="1:6" ht="31.5" x14ac:dyDescent="0.25">
      <c r="A4" s="211" t="s">
        <v>112</v>
      </c>
      <c r="B4" s="67">
        <f>SUM(B5:B10)</f>
        <v>9895415</v>
      </c>
      <c r="C4" s="67">
        <f>SUM(C5:C10)</f>
        <v>9895415</v>
      </c>
      <c r="D4" s="67">
        <f>SUM(D5:D10)</f>
        <v>9061202</v>
      </c>
      <c r="E4" s="67">
        <f>C4-B4</f>
        <v>0</v>
      </c>
      <c r="F4" s="64"/>
    </row>
    <row r="5" spans="1:6" ht="31.5" x14ac:dyDescent="0.25">
      <c r="A5" s="205" t="s">
        <v>113</v>
      </c>
      <c r="B5" s="68">
        <v>3927195</v>
      </c>
      <c r="C5" s="212">
        <v>3927195</v>
      </c>
      <c r="D5" s="212">
        <v>3092982</v>
      </c>
      <c r="E5" s="212">
        <f>D5-C5</f>
        <v>-834213</v>
      </c>
    </row>
    <row r="6" spans="1:6" ht="28.5" customHeight="1" x14ac:dyDescent="0.25">
      <c r="A6" s="205" t="s">
        <v>140</v>
      </c>
      <c r="B6" s="68">
        <v>5295878</v>
      </c>
      <c r="C6" s="212">
        <v>5295878</v>
      </c>
      <c r="D6" s="212">
        <v>5295878</v>
      </c>
      <c r="E6" s="212">
        <f t="shared" ref="E6:E10" si="0">C6-B6</f>
        <v>0</v>
      </c>
    </row>
    <row r="7" spans="1:6" ht="28.5" customHeight="1" x14ac:dyDescent="0.25">
      <c r="A7" s="205" t="s">
        <v>117</v>
      </c>
      <c r="B7" s="68">
        <v>422342</v>
      </c>
      <c r="C7" s="212">
        <v>422342</v>
      </c>
      <c r="D7" s="212">
        <v>422342</v>
      </c>
      <c r="E7" s="212">
        <f t="shared" si="0"/>
        <v>0</v>
      </c>
    </row>
    <row r="8" spans="1:6" ht="28.5" customHeight="1" x14ac:dyDescent="0.25">
      <c r="A8" s="205" t="s">
        <v>143</v>
      </c>
      <c r="B8" s="68">
        <v>50000</v>
      </c>
      <c r="C8" s="212">
        <v>50000</v>
      </c>
      <c r="D8" s="212">
        <v>50000</v>
      </c>
      <c r="E8" s="212">
        <f t="shared" si="0"/>
        <v>0</v>
      </c>
    </row>
    <row r="9" spans="1:6" ht="28.5" customHeight="1" x14ac:dyDescent="0.25">
      <c r="A9" s="213" t="s">
        <v>141</v>
      </c>
      <c r="B9" s="68">
        <v>100000</v>
      </c>
      <c r="C9" s="212">
        <v>100000</v>
      </c>
      <c r="D9" s="212">
        <v>100000</v>
      </c>
      <c r="E9" s="212">
        <f t="shared" si="0"/>
        <v>0</v>
      </c>
    </row>
    <row r="10" spans="1:6" ht="28.5" customHeight="1" x14ac:dyDescent="0.25">
      <c r="A10" s="214" t="s">
        <v>142</v>
      </c>
      <c r="B10" s="68">
        <v>100000</v>
      </c>
      <c r="C10" s="212">
        <v>100000</v>
      </c>
      <c r="D10" s="212">
        <v>100000</v>
      </c>
      <c r="E10" s="212">
        <f t="shared" si="0"/>
        <v>0</v>
      </c>
    </row>
    <row r="11" spans="1:6" ht="31.5" x14ac:dyDescent="0.25">
      <c r="A11" s="211" t="s">
        <v>114</v>
      </c>
      <c r="B11" s="67">
        <v>100000</v>
      </c>
      <c r="C11" s="67">
        <v>100000</v>
      </c>
      <c r="D11" s="67">
        <v>100000</v>
      </c>
      <c r="E11" s="215">
        <f>C11-B11</f>
        <v>0</v>
      </c>
      <c r="F11" s="64"/>
    </row>
    <row r="12" spans="1:6" ht="28.5" customHeight="1" x14ac:dyDescent="0.25">
      <c r="A12" s="216" t="s">
        <v>135</v>
      </c>
      <c r="B12" s="68">
        <v>0</v>
      </c>
      <c r="C12" s="212">
        <v>0</v>
      </c>
      <c r="D12" s="212">
        <v>0</v>
      </c>
      <c r="E12" s="212">
        <v>0</v>
      </c>
    </row>
    <row r="13" spans="1:6" ht="28.5" customHeight="1" x14ac:dyDescent="0.25">
      <c r="A13" s="216"/>
      <c r="B13" s="68"/>
      <c r="C13" s="212"/>
      <c r="D13" s="212"/>
      <c r="E13" s="212"/>
    </row>
    <row r="14" spans="1:6" ht="28.5" customHeight="1" x14ac:dyDescent="0.25">
      <c r="A14" s="217"/>
      <c r="B14" s="68"/>
      <c r="C14" s="212"/>
      <c r="D14" s="212"/>
      <c r="E14" s="212"/>
    </row>
    <row r="15" spans="1:6" ht="42" customHeight="1" x14ac:dyDescent="0.25">
      <c r="A15" s="218" t="s">
        <v>115</v>
      </c>
      <c r="B15" s="69">
        <v>0</v>
      </c>
      <c r="C15" s="215">
        <v>0</v>
      </c>
      <c r="D15" s="215">
        <v>0</v>
      </c>
      <c r="E15" s="215">
        <v>0</v>
      </c>
    </row>
    <row r="16" spans="1:6" x14ac:dyDescent="0.25">
      <c r="A16" s="216"/>
      <c r="B16" s="68"/>
      <c r="C16" s="212"/>
      <c r="D16" s="212"/>
      <c r="E16" s="212"/>
    </row>
    <row r="17" spans="1:6" ht="23.25" customHeight="1" x14ac:dyDescent="0.25">
      <c r="A17" s="219" t="s">
        <v>116</v>
      </c>
      <c r="B17" s="68"/>
      <c r="C17" s="212"/>
      <c r="D17" s="212"/>
      <c r="E17" s="212"/>
    </row>
    <row r="18" spans="1:6" x14ac:dyDescent="0.25">
      <c r="A18" s="216"/>
      <c r="B18" s="68"/>
      <c r="C18" s="212"/>
      <c r="D18" s="212"/>
      <c r="E18" s="212"/>
    </row>
    <row r="19" spans="1:6" x14ac:dyDescent="0.25">
      <c r="A19" s="216"/>
      <c r="B19" s="68"/>
      <c r="C19" s="212"/>
      <c r="D19" s="212"/>
      <c r="E19" s="212"/>
    </row>
    <row r="20" spans="1:6" x14ac:dyDescent="0.25">
      <c r="A20" s="216"/>
      <c r="B20" s="68"/>
      <c r="C20" s="212"/>
      <c r="D20" s="212"/>
      <c r="E20" s="212"/>
    </row>
    <row r="21" spans="1:6" x14ac:dyDescent="0.25">
      <c r="A21" s="216"/>
      <c r="B21" s="68"/>
      <c r="C21" s="212"/>
      <c r="D21" s="212"/>
      <c r="E21" s="212"/>
    </row>
    <row r="22" spans="1:6" x14ac:dyDescent="0.25">
      <c r="A22" s="216"/>
      <c r="B22" s="68"/>
      <c r="C22" s="212"/>
      <c r="D22" s="212"/>
      <c r="E22" s="212"/>
    </row>
    <row r="23" spans="1:6" x14ac:dyDescent="0.25">
      <c r="A23" s="220" t="s">
        <v>77</v>
      </c>
      <c r="B23" s="221">
        <f>B11+B4</f>
        <v>9995415</v>
      </c>
      <c r="C23" s="221">
        <f>C11+C4</f>
        <v>9995415</v>
      </c>
      <c r="D23" s="221">
        <f>D11+D4</f>
        <v>9161202</v>
      </c>
      <c r="E23" s="221">
        <f>E11+E4</f>
        <v>0</v>
      </c>
      <c r="F23" s="64"/>
    </row>
    <row r="24" spans="1:6" x14ac:dyDescent="0.25">
      <c r="A24" s="96"/>
      <c r="B24" s="96"/>
      <c r="C24" s="97"/>
      <c r="D24" s="97"/>
      <c r="E24" s="97"/>
    </row>
    <row r="25" spans="1:6" x14ac:dyDescent="0.25">
      <c r="B25" s="65"/>
    </row>
    <row r="30" spans="1:6" x14ac:dyDescent="0.25">
      <c r="B30" s="66"/>
    </row>
    <row r="31" spans="1:6" x14ac:dyDescent="0.25">
      <c r="B31" s="66"/>
    </row>
    <row r="32" spans="1:6" x14ac:dyDescent="0.25">
      <c r="B32" s="66"/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scale="74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5/2018. (II. 16.)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2"/>
  <sheetViews>
    <sheetView view="pageLayout" zoomScaleNormal="80" zoomScaleSheetLayoutView="80" workbookViewId="0">
      <selection sqref="A1:E1"/>
    </sheetView>
  </sheetViews>
  <sheetFormatPr defaultColWidth="9" defaultRowHeight="18" customHeight="1" x14ac:dyDescent="0.25"/>
  <cols>
    <col min="1" max="1" width="39.5703125" style="53" customWidth="1"/>
    <col min="2" max="2" width="15.7109375" style="54" customWidth="1"/>
    <col min="3" max="5" width="15.28515625" style="54" customWidth="1"/>
    <col min="6" max="6" width="15.28515625" style="55" customWidth="1"/>
    <col min="7" max="7" width="23.85546875" style="56" customWidth="1"/>
    <col min="8" max="16384" width="9" style="56"/>
  </cols>
  <sheetData>
    <row r="1" spans="1:6" ht="33.75" customHeight="1" x14ac:dyDescent="0.25">
      <c r="A1" s="264" t="s">
        <v>304</v>
      </c>
      <c r="B1" s="264"/>
      <c r="C1" s="264"/>
      <c r="D1" s="264"/>
      <c r="E1" s="264"/>
    </row>
    <row r="3" spans="1:6" ht="48.75" customHeight="1" x14ac:dyDescent="0.25">
      <c r="A3" s="197" t="s">
        <v>90</v>
      </c>
      <c r="B3" s="15" t="s">
        <v>335</v>
      </c>
      <c r="C3" s="15" t="s">
        <v>338</v>
      </c>
      <c r="D3" s="15" t="s">
        <v>343</v>
      </c>
      <c r="E3" s="15" t="s">
        <v>337</v>
      </c>
    </row>
    <row r="4" spans="1:6" s="43" customFormat="1" ht="22.5" customHeight="1" x14ac:dyDescent="0.25">
      <c r="A4" s="198" t="s">
        <v>147</v>
      </c>
      <c r="B4" s="199">
        <f>B6+B8+B9+B11+B13+B14+B16+B17+B18+B19</f>
        <v>9535474</v>
      </c>
      <c r="C4" s="199">
        <f>C6+C8+C9+C11+C13+C14+C15+C16+C17+C18+C19</f>
        <v>9735474</v>
      </c>
      <c r="D4" s="199">
        <f>D6+D8+D9+D11+D13+D14+D15+D16+D17+D18+D19</f>
        <v>9735474</v>
      </c>
      <c r="E4" s="199">
        <f>D4-C4</f>
        <v>0</v>
      </c>
      <c r="F4" s="42"/>
    </row>
    <row r="5" spans="1:6" s="43" customFormat="1" ht="21.75" customHeight="1" x14ac:dyDescent="0.25">
      <c r="A5" s="265" t="s">
        <v>139</v>
      </c>
      <c r="B5" s="266"/>
      <c r="C5" s="266"/>
      <c r="D5" s="266"/>
      <c r="E5" s="267"/>
      <c r="F5" s="42"/>
    </row>
    <row r="6" spans="1:6" s="43" customFormat="1" ht="21.75" customHeight="1" x14ac:dyDescent="0.25">
      <c r="A6" s="201" t="s">
        <v>314</v>
      </c>
      <c r="B6" s="47">
        <v>1500000</v>
      </c>
      <c r="C6" s="47">
        <v>1500000</v>
      </c>
      <c r="D6" s="47">
        <v>1500000</v>
      </c>
      <c r="E6" s="47">
        <f>D6-C6</f>
        <v>0</v>
      </c>
      <c r="F6" s="42"/>
    </row>
    <row r="7" spans="1:6" s="43" customFormat="1" ht="21.75" customHeight="1" x14ac:dyDescent="0.25">
      <c r="A7" s="265" t="s">
        <v>315</v>
      </c>
      <c r="B7" s="266"/>
      <c r="C7" s="266"/>
      <c r="D7" s="266"/>
      <c r="E7" s="267"/>
      <c r="F7" s="42"/>
    </row>
    <row r="8" spans="1:6" s="43" customFormat="1" ht="21.75" customHeight="1" x14ac:dyDescent="0.25">
      <c r="A8" s="201" t="s">
        <v>316</v>
      </c>
      <c r="B8" s="47">
        <v>1525474</v>
      </c>
      <c r="C8" s="47">
        <v>1525474</v>
      </c>
      <c r="D8" s="47">
        <v>1525474</v>
      </c>
      <c r="E8" s="47">
        <f>D8-C8</f>
        <v>0</v>
      </c>
      <c r="F8" s="42"/>
    </row>
    <row r="9" spans="1:6" s="43" customFormat="1" ht="33.75" customHeight="1" x14ac:dyDescent="0.25">
      <c r="A9" s="201" t="s">
        <v>319</v>
      </c>
      <c r="B9" s="47">
        <v>5000000</v>
      </c>
      <c r="C9" s="47">
        <v>5000000</v>
      </c>
      <c r="D9" s="47">
        <v>5000000</v>
      </c>
      <c r="E9" s="47">
        <f>D9-C9</f>
        <v>0</v>
      </c>
      <c r="F9" s="42"/>
    </row>
    <row r="10" spans="1:6" s="43" customFormat="1" ht="21" customHeight="1" x14ac:dyDescent="0.25">
      <c r="A10" s="265" t="s">
        <v>312</v>
      </c>
      <c r="B10" s="266"/>
      <c r="C10" s="266"/>
      <c r="D10" s="266"/>
      <c r="E10" s="267"/>
      <c r="F10" s="42"/>
    </row>
    <row r="11" spans="1:6" s="43" customFormat="1" ht="21.75" customHeight="1" x14ac:dyDescent="0.25">
      <c r="A11" s="201" t="s">
        <v>317</v>
      </c>
      <c r="B11" s="47">
        <v>170000</v>
      </c>
      <c r="C11" s="47">
        <v>170000</v>
      </c>
      <c r="D11" s="47">
        <v>170000</v>
      </c>
      <c r="E11" s="47">
        <f>D11-C11</f>
        <v>0</v>
      </c>
      <c r="F11" s="42"/>
    </row>
    <row r="12" spans="1:6" s="43" customFormat="1" ht="21" customHeight="1" x14ac:dyDescent="0.25">
      <c r="A12" s="200" t="s">
        <v>313</v>
      </c>
      <c r="B12" s="47"/>
      <c r="C12" s="44"/>
      <c r="D12" s="44"/>
      <c r="E12" s="47"/>
      <c r="F12" s="42"/>
    </row>
    <row r="13" spans="1:6" s="43" customFormat="1" ht="21.75" customHeight="1" x14ac:dyDescent="0.25">
      <c r="A13" s="202" t="s">
        <v>318</v>
      </c>
      <c r="B13" s="47">
        <v>600000</v>
      </c>
      <c r="C13" s="44">
        <v>600000</v>
      </c>
      <c r="D13" s="44">
        <v>600000</v>
      </c>
      <c r="E13" s="47">
        <f>D13-C13</f>
        <v>0</v>
      </c>
      <c r="F13" s="42"/>
    </row>
    <row r="14" spans="1:6" s="43" customFormat="1" ht="22.5" customHeight="1" x14ac:dyDescent="0.25">
      <c r="A14" s="202" t="s">
        <v>125</v>
      </c>
      <c r="B14" s="47">
        <v>100000</v>
      </c>
      <c r="C14" s="44">
        <v>100000</v>
      </c>
      <c r="D14" s="44">
        <v>100000</v>
      </c>
      <c r="E14" s="47">
        <f t="shared" ref="E14:E19" si="0">D14-C14</f>
        <v>0</v>
      </c>
      <c r="F14" s="42"/>
    </row>
    <row r="15" spans="1:6" s="43" customFormat="1" ht="21" customHeight="1" x14ac:dyDescent="0.25">
      <c r="A15" s="202" t="s">
        <v>126</v>
      </c>
      <c r="B15" s="47">
        <v>0</v>
      </c>
      <c r="C15" s="44">
        <v>200000</v>
      </c>
      <c r="D15" s="44">
        <v>200000</v>
      </c>
      <c r="E15" s="47">
        <f t="shared" si="0"/>
        <v>0</v>
      </c>
      <c r="F15" s="42"/>
    </row>
    <row r="16" spans="1:6" s="43" customFormat="1" ht="22.5" customHeight="1" x14ac:dyDescent="0.25">
      <c r="A16" s="202" t="s">
        <v>127</v>
      </c>
      <c r="B16" s="47">
        <v>180000</v>
      </c>
      <c r="C16" s="44">
        <v>180000</v>
      </c>
      <c r="D16" s="44">
        <v>180000</v>
      </c>
      <c r="E16" s="47">
        <f t="shared" si="0"/>
        <v>0</v>
      </c>
      <c r="F16" s="42"/>
    </row>
    <row r="17" spans="1:6" s="43" customFormat="1" ht="22.5" customHeight="1" x14ac:dyDescent="0.25">
      <c r="A17" s="202" t="s">
        <v>305</v>
      </c>
      <c r="B17" s="47">
        <v>100000</v>
      </c>
      <c r="C17" s="44">
        <v>100000</v>
      </c>
      <c r="D17" s="44">
        <v>100000</v>
      </c>
      <c r="E17" s="47">
        <f t="shared" si="0"/>
        <v>0</v>
      </c>
      <c r="F17" s="42"/>
    </row>
    <row r="18" spans="1:6" s="43" customFormat="1" ht="31.5" x14ac:dyDescent="0.25">
      <c r="A18" s="202" t="s">
        <v>322</v>
      </c>
      <c r="B18" s="47">
        <v>60000</v>
      </c>
      <c r="C18" s="44">
        <v>60000</v>
      </c>
      <c r="D18" s="44">
        <v>60000</v>
      </c>
      <c r="E18" s="47">
        <f t="shared" si="0"/>
        <v>0</v>
      </c>
      <c r="F18" s="42"/>
    </row>
    <row r="19" spans="1:6" s="43" customFormat="1" ht="21.75" customHeight="1" x14ac:dyDescent="0.25">
      <c r="A19" s="202" t="s">
        <v>321</v>
      </c>
      <c r="B19" s="47">
        <v>300000</v>
      </c>
      <c r="C19" s="44">
        <v>300000</v>
      </c>
      <c r="D19" s="44">
        <v>300000</v>
      </c>
      <c r="E19" s="47">
        <f t="shared" si="0"/>
        <v>0</v>
      </c>
      <c r="F19" s="42"/>
    </row>
    <row r="20" spans="1:6" s="46" customFormat="1" ht="27" customHeight="1" x14ac:dyDescent="0.25">
      <c r="A20" s="203" t="s">
        <v>148</v>
      </c>
      <c r="B20" s="48">
        <f>B21+B22+B23+B24</f>
        <v>87888092</v>
      </c>
      <c r="C20" s="48">
        <f>C21+C22+C23+C24</f>
        <v>88163092</v>
      </c>
      <c r="D20" s="48">
        <f>D21+D22+D23+D24+D25</f>
        <v>98581688</v>
      </c>
      <c r="E20" s="48">
        <f>D20-C20</f>
        <v>10418596</v>
      </c>
      <c r="F20" s="45"/>
    </row>
    <row r="21" spans="1:6" s="46" customFormat="1" ht="27" customHeight="1" x14ac:dyDescent="0.25">
      <c r="A21" s="204" t="s">
        <v>128</v>
      </c>
      <c r="B21" s="49">
        <v>300000</v>
      </c>
      <c r="C21" s="49">
        <v>300000</v>
      </c>
      <c r="D21" s="49">
        <v>300000</v>
      </c>
      <c r="E21" s="44">
        <f>D21-C21</f>
        <v>0</v>
      </c>
      <c r="F21" s="45"/>
    </row>
    <row r="22" spans="1:6" s="46" customFormat="1" ht="27" customHeight="1" x14ac:dyDescent="0.25">
      <c r="A22" s="204" t="s">
        <v>129</v>
      </c>
      <c r="B22" s="49">
        <v>86587092</v>
      </c>
      <c r="C22" s="49">
        <f>86587092+150000+75000+50000</f>
        <v>86862092</v>
      </c>
      <c r="D22" s="49">
        <f>86862092+30000000-22281404</f>
        <v>94580688</v>
      </c>
      <c r="E22" s="44">
        <f t="shared" ref="E22:E24" si="1">D22-C22</f>
        <v>7718596</v>
      </c>
      <c r="F22" s="45"/>
    </row>
    <row r="23" spans="1:6" s="46" customFormat="1" ht="27" customHeight="1" x14ac:dyDescent="0.25">
      <c r="A23" s="204" t="s">
        <v>130</v>
      </c>
      <c r="B23" s="49">
        <v>252000</v>
      </c>
      <c r="C23" s="50">
        <v>252000</v>
      </c>
      <c r="D23" s="50">
        <v>252000</v>
      </c>
      <c r="E23" s="44">
        <f t="shared" si="1"/>
        <v>0</v>
      </c>
      <c r="F23" s="45"/>
    </row>
    <row r="24" spans="1:6" s="46" customFormat="1" ht="31.5" x14ac:dyDescent="0.25">
      <c r="A24" s="204" t="s">
        <v>330</v>
      </c>
      <c r="B24" s="49">
        <v>749000</v>
      </c>
      <c r="C24" s="50">
        <v>749000</v>
      </c>
      <c r="D24" s="50">
        <v>749000</v>
      </c>
      <c r="E24" s="44">
        <f t="shared" si="1"/>
        <v>0</v>
      </c>
      <c r="F24" s="45"/>
    </row>
    <row r="25" spans="1:6" s="46" customFormat="1" ht="31.5" x14ac:dyDescent="0.25">
      <c r="A25" s="204" t="s">
        <v>345</v>
      </c>
      <c r="B25" s="49">
        <v>0</v>
      </c>
      <c r="C25" s="50">
        <v>0</v>
      </c>
      <c r="D25" s="50">
        <v>2700000</v>
      </c>
      <c r="E25" s="44">
        <f>D25-C25</f>
        <v>2700000</v>
      </c>
      <c r="F25" s="45"/>
    </row>
    <row r="26" spans="1:6" s="46" customFormat="1" ht="22.5" customHeight="1" x14ac:dyDescent="0.25">
      <c r="A26" s="203" t="s">
        <v>149</v>
      </c>
      <c r="B26" s="48">
        <f>SUM(B27:B27)</f>
        <v>26475</v>
      </c>
      <c r="C26" s="48">
        <f>C27</f>
        <v>26475</v>
      </c>
      <c r="D26" s="48">
        <f>D27</f>
        <v>26475</v>
      </c>
      <c r="E26" s="48">
        <f>D26-C26</f>
        <v>0</v>
      </c>
      <c r="F26" s="45"/>
    </row>
    <row r="27" spans="1:6" s="46" customFormat="1" ht="31.5" customHeight="1" x14ac:dyDescent="0.25">
      <c r="A27" s="205" t="s">
        <v>320</v>
      </c>
      <c r="B27" s="49">
        <v>26475</v>
      </c>
      <c r="C27" s="49">
        <v>26475</v>
      </c>
      <c r="D27" s="49">
        <v>26475</v>
      </c>
      <c r="E27" s="44">
        <f>D27-C27</f>
        <v>0</v>
      </c>
      <c r="F27" s="45"/>
    </row>
    <row r="28" spans="1:6" s="58" customFormat="1" ht="22.5" customHeight="1" x14ac:dyDescent="0.25">
      <c r="A28" s="206" t="s">
        <v>85</v>
      </c>
      <c r="B28" s="51">
        <f t="shared" ref="B28:D28" si="2">B29+B30+B31</f>
        <v>1484580</v>
      </c>
      <c r="C28" s="51">
        <f t="shared" si="2"/>
        <v>2047580</v>
      </c>
      <c r="D28" s="51">
        <f t="shared" si="2"/>
        <v>2047580</v>
      </c>
      <c r="E28" s="51">
        <f>D28-C28</f>
        <v>0</v>
      </c>
      <c r="F28" s="57"/>
    </row>
    <row r="29" spans="1:6" s="60" customFormat="1" ht="21" customHeight="1" x14ac:dyDescent="0.25">
      <c r="A29" s="207" t="s">
        <v>86</v>
      </c>
      <c r="B29" s="52">
        <v>0</v>
      </c>
      <c r="C29" s="61">
        <v>0</v>
      </c>
      <c r="D29" s="61">
        <v>0</v>
      </c>
      <c r="E29" s="44">
        <f>D29-C29</f>
        <v>0</v>
      </c>
      <c r="F29" s="59"/>
    </row>
    <row r="30" spans="1:6" s="60" customFormat="1" ht="21" customHeight="1" x14ac:dyDescent="0.25">
      <c r="A30" s="207" t="s">
        <v>83</v>
      </c>
      <c r="B30" s="52">
        <v>0</v>
      </c>
      <c r="C30" s="61">
        <v>0</v>
      </c>
      <c r="D30" s="61">
        <v>0</v>
      </c>
      <c r="E30" s="44">
        <f t="shared" ref="E30:E31" si="3">D30-C30</f>
        <v>0</v>
      </c>
      <c r="F30" s="59"/>
    </row>
    <row r="31" spans="1:6" s="60" customFormat="1" ht="31.5" x14ac:dyDescent="0.25">
      <c r="A31" s="207" t="s">
        <v>98</v>
      </c>
      <c r="B31" s="52">
        <v>1484580</v>
      </c>
      <c r="C31" s="61">
        <f>1484580+563000</f>
        <v>2047580</v>
      </c>
      <c r="D31" s="61">
        <v>2047580</v>
      </c>
      <c r="E31" s="44">
        <f t="shared" si="3"/>
        <v>0</v>
      </c>
      <c r="F31" s="59"/>
    </row>
    <row r="32" spans="1:6" s="58" customFormat="1" ht="31.5" customHeight="1" x14ac:dyDescent="0.25">
      <c r="A32" s="208" t="s">
        <v>87</v>
      </c>
      <c r="B32" s="209">
        <f>B4+B20+B26+B28</f>
        <v>98934621</v>
      </c>
      <c r="C32" s="209">
        <f>C4+C20+C26+C28</f>
        <v>99972621</v>
      </c>
      <c r="D32" s="209">
        <f>D4+D20+D26+D28</f>
        <v>110391217</v>
      </c>
      <c r="E32" s="209">
        <f>D32-C32</f>
        <v>10418596</v>
      </c>
      <c r="F32" s="57"/>
    </row>
  </sheetData>
  <sheetProtection selectLockedCells="1" selectUnlockedCells="1"/>
  <mergeCells count="4">
    <mergeCell ref="A1:E1"/>
    <mergeCell ref="A10:E10"/>
    <mergeCell ref="A7:E7"/>
    <mergeCell ref="A5:E5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5/2018. (II. 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32.85546875" style="119" customWidth="1"/>
    <col min="2" max="2" width="16.42578125" style="118" customWidth="1"/>
    <col min="3" max="3" width="13.7109375" style="118" customWidth="1"/>
    <col min="4" max="4" width="15.28515625" style="118" customWidth="1"/>
    <col min="5" max="5" width="15.5703125" style="118" customWidth="1"/>
    <col min="6" max="6" width="39.140625" style="119" customWidth="1"/>
    <col min="7" max="7" width="13.7109375" style="118" customWidth="1"/>
    <col min="8" max="8" width="14.7109375" style="118" bestFit="1" customWidth="1"/>
    <col min="9" max="9" width="14" style="118" customWidth="1"/>
    <col min="10" max="10" width="14.28515625" style="118" customWidth="1"/>
    <col min="11" max="11" width="9.140625" style="118"/>
    <col min="12" max="12" width="10.5703125" style="118" customWidth="1"/>
    <col min="13" max="13" width="9.140625" style="118"/>
    <col min="14" max="14" width="12.28515625" style="118" customWidth="1"/>
    <col min="15" max="16384" width="9.140625" style="118"/>
  </cols>
  <sheetData>
    <row r="2" spans="1:12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</row>
    <row r="3" spans="1:12" x14ac:dyDescent="0.25">
      <c r="A3" s="269" t="s">
        <v>308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2" ht="16.5" thickBot="1" x14ac:dyDescent="0.3"/>
    <row r="5" spans="1:12" s="119" customFormat="1" ht="47.25" x14ac:dyDescent="0.25">
      <c r="A5" s="120" t="s">
        <v>150</v>
      </c>
      <c r="B5" s="7" t="s">
        <v>335</v>
      </c>
      <c r="C5" s="251" t="s">
        <v>338</v>
      </c>
      <c r="D5" s="251" t="s">
        <v>343</v>
      </c>
      <c r="E5" s="7" t="s">
        <v>337</v>
      </c>
      <c r="F5" s="121" t="s">
        <v>151</v>
      </c>
      <c r="G5" s="7" t="s">
        <v>335</v>
      </c>
      <c r="H5" s="164" t="s">
        <v>338</v>
      </c>
      <c r="I5" s="164" t="s">
        <v>343</v>
      </c>
      <c r="J5" s="170" t="s">
        <v>337</v>
      </c>
    </row>
    <row r="6" spans="1:12" ht="31.5" x14ac:dyDescent="0.25">
      <c r="A6" s="122" t="s">
        <v>152</v>
      </c>
      <c r="B6" s="84">
        <f>'2.sz.tábla'!B5</f>
        <v>22292477</v>
      </c>
      <c r="C6" s="84">
        <f>'2.sz.tábla'!C5</f>
        <v>24639888</v>
      </c>
      <c r="D6" s="84">
        <f>'2.sz.tábla'!D5</f>
        <v>33144649</v>
      </c>
      <c r="E6" s="84">
        <f>'2.sz.tábla'!E5</f>
        <v>8504761</v>
      </c>
      <c r="F6" s="123" t="s">
        <v>153</v>
      </c>
      <c r="G6" s="84">
        <f>'3.sz.tábla '!B6</f>
        <v>7128829</v>
      </c>
      <c r="H6" s="84">
        <f>'3.sz.tábla '!C6</f>
        <v>9310774</v>
      </c>
      <c r="I6" s="84">
        <f>'3.sz.tábla '!D6</f>
        <v>9310774</v>
      </c>
      <c r="J6" s="84">
        <f>'3.sz.tábla '!E6</f>
        <v>0</v>
      </c>
    </row>
    <row r="7" spans="1:12" ht="31.5" x14ac:dyDescent="0.25">
      <c r="A7" s="122" t="s">
        <v>154</v>
      </c>
      <c r="B7" s="84">
        <f>'2.sz.tábla'!B25:E25</f>
        <v>10600000</v>
      </c>
      <c r="C7" s="84">
        <f>'2.sz.tábla'!C25:F25</f>
        <v>10600000</v>
      </c>
      <c r="D7" s="84">
        <f>'2.sz.tábla'!D25:G25</f>
        <v>10600000</v>
      </c>
      <c r="E7" s="84">
        <f>'2.sz.tábla'!D25:G25</f>
        <v>0</v>
      </c>
      <c r="F7" s="123" t="s">
        <v>155</v>
      </c>
      <c r="G7" s="123">
        <f>'3.sz.tábla '!B7</f>
        <v>1284829</v>
      </c>
      <c r="H7" s="123">
        <f>'3.sz.tábla '!C7</f>
        <v>1435863</v>
      </c>
      <c r="I7" s="123">
        <f>'3.sz.tábla '!D7</f>
        <v>1435863</v>
      </c>
      <c r="J7" s="123">
        <f>'3.sz.tábla '!E7</f>
        <v>0</v>
      </c>
    </row>
    <row r="8" spans="1:12" x14ac:dyDescent="0.25">
      <c r="A8" s="124" t="s">
        <v>156</v>
      </c>
      <c r="B8" s="84">
        <f>'2.sz.tábla'!B38</f>
        <v>2952500</v>
      </c>
      <c r="C8" s="84">
        <f>'2.sz.tábla'!C38</f>
        <v>2952500</v>
      </c>
      <c r="D8" s="84">
        <f>'2.sz.tábla'!D38</f>
        <v>2952500</v>
      </c>
      <c r="E8" s="84">
        <f>'2.sz.tábla'!E38</f>
        <v>0</v>
      </c>
      <c r="F8" s="123" t="s">
        <v>157</v>
      </c>
      <c r="G8" s="84">
        <f>'3.sz.tábla '!B8</f>
        <v>14260000</v>
      </c>
      <c r="H8" s="84">
        <f>'3.sz.tábla '!C8</f>
        <v>18292500</v>
      </c>
      <c r="I8" s="84">
        <f>'3.sz.tábla '!D8</f>
        <v>45607903</v>
      </c>
      <c r="J8" s="84">
        <f>'3.sz.tábla '!E8</f>
        <v>27315403</v>
      </c>
      <c r="L8" s="125"/>
    </row>
    <row r="9" spans="1:12" ht="47.25" x14ac:dyDescent="0.25">
      <c r="A9" s="122" t="s">
        <v>158</v>
      </c>
      <c r="B9" s="84"/>
      <c r="C9" s="84"/>
      <c r="D9" s="84"/>
      <c r="E9" s="84"/>
      <c r="F9" s="123" t="s">
        <v>159</v>
      </c>
      <c r="G9" s="84">
        <f>'3.sz.tábla '!B24</f>
        <v>1885000</v>
      </c>
      <c r="H9" s="84">
        <f>'3.sz.tábla '!C24</f>
        <v>1885000</v>
      </c>
      <c r="I9" s="84">
        <f>'3.sz.tábla '!D24</f>
        <v>1885000</v>
      </c>
      <c r="J9" s="84">
        <f>'3.sz.tábla '!E24</f>
        <v>0</v>
      </c>
    </row>
    <row r="10" spans="1:12" x14ac:dyDescent="0.25">
      <c r="A10" s="124"/>
      <c r="B10" s="84"/>
      <c r="C10" s="84"/>
      <c r="D10" s="84"/>
      <c r="E10" s="84"/>
      <c r="F10" s="123" t="s">
        <v>81</v>
      </c>
      <c r="G10" s="84">
        <f>G12+G13+G14</f>
        <v>9995415</v>
      </c>
      <c r="H10" s="84">
        <f>H12+H13+H14</f>
        <v>9995415</v>
      </c>
      <c r="I10" s="84">
        <f>I12+I13+I14</f>
        <v>9161202</v>
      </c>
      <c r="J10" s="84">
        <f>J12+J13+J14</f>
        <v>-834213</v>
      </c>
    </row>
    <row r="11" spans="1:12" x14ac:dyDescent="0.25">
      <c r="A11" s="124"/>
      <c r="B11" s="84"/>
      <c r="C11" s="84"/>
      <c r="D11" s="84"/>
      <c r="E11" s="84"/>
      <c r="F11" s="123" t="s">
        <v>160</v>
      </c>
      <c r="G11" s="84">
        <f>'3.sz.tábla '!B30</f>
        <v>0</v>
      </c>
      <c r="H11" s="84">
        <f>'3.sz.tábla '!C30</f>
        <v>47500</v>
      </c>
      <c r="I11" s="84">
        <f>'3.sz.tábla '!D30</f>
        <v>47500</v>
      </c>
      <c r="J11" s="84">
        <f>'3.sz.tábla '!E30</f>
        <v>0</v>
      </c>
    </row>
    <row r="12" spans="1:12" ht="31.5" x14ac:dyDescent="0.25">
      <c r="A12" s="122"/>
      <c r="B12" s="84"/>
      <c r="C12" s="84"/>
      <c r="D12" s="84"/>
      <c r="E12" s="84"/>
      <c r="F12" s="123" t="s">
        <v>161</v>
      </c>
      <c r="G12" s="84">
        <f>'3.sz.tábla '!B28</f>
        <v>9895415</v>
      </c>
      <c r="H12" s="84">
        <f>'3.sz.tábla '!C28</f>
        <v>9895415</v>
      </c>
      <c r="I12" s="84">
        <f>'3.sz.tábla '!D28</f>
        <v>9061202</v>
      </c>
      <c r="J12" s="84">
        <f>'3.sz.tábla '!E28</f>
        <v>-834213</v>
      </c>
    </row>
    <row r="13" spans="1:12" ht="31.5" x14ac:dyDescent="0.25">
      <c r="A13" s="126"/>
      <c r="B13" s="84"/>
      <c r="C13" s="84"/>
      <c r="D13" s="84"/>
      <c r="E13" s="84"/>
      <c r="F13" s="123" t="s">
        <v>162</v>
      </c>
      <c r="G13" s="123">
        <f>'3.sz.tábla '!B29</f>
        <v>100000</v>
      </c>
      <c r="H13" s="123">
        <f>'3.sz.tábla '!C29</f>
        <v>100000</v>
      </c>
      <c r="I13" s="123">
        <f>'3.sz.tábla '!D29</f>
        <v>100000</v>
      </c>
      <c r="J13" s="123">
        <f>'3.sz.tábla '!E29</f>
        <v>0</v>
      </c>
    </row>
    <row r="14" spans="1:12" ht="47.25" x14ac:dyDescent="0.25">
      <c r="A14" s="122"/>
      <c r="B14" s="84"/>
      <c r="C14" s="84"/>
      <c r="D14" s="84"/>
      <c r="E14" s="84"/>
      <c r="F14" s="123" t="s">
        <v>163</v>
      </c>
      <c r="G14" s="84"/>
      <c r="H14" s="114"/>
      <c r="I14" s="114"/>
      <c r="J14" s="82"/>
    </row>
    <row r="15" spans="1:12" x14ac:dyDescent="0.25">
      <c r="A15" s="124"/>
      <c r="B15" s="84"/>
      <c r="C15" s="84"/>
      <c r="D15" s="84"/>
      <c r="E15" s="84"/>
      <c r="F15" s="123" t="s">
        <v>164</v>
      </c>
      <c r="G15" s="84">
        <f>'1.sz.tábla '!B25</f>
        <v>3885359</v>
      </c>
      <c r="H15" s="84">
        <f>'1.sz.tábla '!C25</f>
        <v>2897451</v>
      </c>
      <c r="I15" s="84">
        <f>'1.sz.tábla '!D25</f>
        <v>4502426</v>
      </c>
      <c r="J15" s="84">
        <f>'1.sz.tábla '!E25</f>
        <v>1604975</v>
      </c>
    </row>
    <row r="16" spans="1:12" s="81" customFormat="1" ht="31.5" x14ac:dyDescent="0.25">
      <c r="A16" s="127" t="s">
        <v>165</v>
      </c>
      <c r="B16" s="78">
        <f>SUM(B6:B15)</f>
        <v>35844977</v>
      </c>
      <c r="C16" s="78">
        <f>SUM(C6:C15)</f>
        <v>38192388</v>
      </c>
      <c r="D16" s="78">
        <f>SUM(D6:D15)</f>
        <v>46697149</v>
      </c>
      <c r="E16" s="78">
        <f>SUM(E6:E15)</f>
        <v>8504761</v>
      </c>
      <c r="F16" s="128" t="s">
        <v>166</v>
      </c>
      <c r="G16" s="78">
        <f>G6+G7+G8+G9+G10+G15</f>
        <v>38439432</v>
      </c>
      <c r="H16" s="78">
        <f>H6+H7+H8+H9+H10+H15+H11</f>
        <v>43864503</v>
      </c>
      <c r="I16" s="78">
        <f>I6+I7+I8+I9+I10+I15+I11</f>
        <v>71950668</v>
      </c>
      <c r="J16" s="78">
        <f>J6+J7+J8+J9+J10+J15+J11</f>
        <v>28086165</v>
      </c>
    </row>
    <row r="17" spans="1:10" s="81" customFormat="1" x14ac:dyDescent="0.25">
      <c r="A17" s="127" t="s">
        <v>167</v>
      </c>
      <c r="B17" s="78"/>
      <c r="C17" s="78"/>
      <c r="D17" s="78"/>
      <c r="E17" s="84"/>
      <c r="F17" s="128" t="s">
        <v>168</v>
      </c>
      <c r="G17" s="78">
        <f>G16-B16</f>
        <v>2594455</v>
      </c>
      <c r="H17" s="78">
        <f>H16-C16</f>
        <v>5672115</v>
      </c>
      <c r="I17" s="78">
        <f>I16-D16</f>
        <v>25253519</v>
      </c>
      <c r="J17" s="78">
        <f>J16-E16</f>
        <v>19581404</v>
      </c>
    </row>
    <row r="18" spans="1:10" s="81" customFormat="1" ht="31.5" x14ac:dyDescent="0.25">
      <c r="A18" s="127" t="s">
        <v>169</v>
      </c>
      <c r="B18" s="78">
        <f>SUM(B19)</f>
        <v>100876000</v>
      </c>
      <c r="C18" s="78">
        <f>SUM(C19)</f>
        <v>104428660</v>
      </c>
      <c r="D18" s="78">
        <f>SUM(D19)</f>
        <v>104428660</v>
      </c>
      <c r="E18" s="78">
        <f>SUM(E19)</f>
        <v>0</v>
      </c>
      <c r="F18" s="128" t="s">
        <v>170</v>
      </c>
      <c r="G18" s="78">
        <f>G19+G20+G21+G22</f>
        <v>1484580</v>
      </c>
      <c r="H18" s="78">
        <f>H19+H20+H21+H22</f>
        <v>2047580</v>
      </c>
      <c r="I18" s="78">
        <f>I19+I20+I21+I22</f>
        <v>2047580</v>
      </c>
      <c r="J18" s="78">
        <f>J19+J20+J21+J22</f>
        <v>0</v>
      </c>
    </row>
    <row r="19" spans="1:10" ht="31.5" x14ac:dyDescent="0.25">
      <c r="A19" s="124" t="s">
        <v>171</v>
      </c>
      <c r="B19" s="84">
        <f>'2.sz.tábla'!B64</f>
        <v>100876000</v>
      </c>
      <c r="C19" s="84">
        <f>'2.sz.tábla'!C64</f>
        <v>104428660</v>
      </c>
      <c r="D19" s="84">
        <f>'2.sz.tábla'!D64</f>
        <v>104428660</v>
      </c>
      <c r="E19" s="84">
        <f>'2.sz.tábla'!E64</f>
        <v>0</v>
      </c>
      <c r="F19" s="123" t="s">
        <v>172</v>
      </c>
      <c r="G19" s="84">
        <f>'5. sz. tábla'!B31</f>
        <v>1484580</v>
      </c>
      <c r="H19" s="84">
        <f>'5. sz. tábla'!C31</f>
        <v>2047580</v>
      </c>
      <c r="I19" s="84">
        <f>'5. sz. tábla'!D31</f>
        <v>2047580</v>
      </c>
      <c r="J19" s="84">
        <f>'5. sz. tábla'!E31</f>
        <v>0</v>
      </c>
    </row>
    <row r="20" spans="1:10" s="81" customFormat="1" ht="31.5" x14ac:dyDescent="0.25">
      <c r="A20" s="127" t="s">
        <v>173</v>
      </c>
      <c r="B20" s="128">
        <f t="shared" ref="B20:E20" si="0">SUM(B21:B23)</f>
        <v>653076</v>
      </c>
      <c r="C20" s="128">
        <f t="shared" si="0"/>
        <v>1216076</v>
      </c>
      <c r="D20" s="128">
        <f t="shared" si="0"/>
        <v>1216076</v>
      </c>
      <c r="E20" s="128">
        <f t="shared" si="0"/>
        <v>0</v>
      </c>
      <c r="F20" s="123" t="s">
        <v>174</v>
      </c>
      <c r="G20" s="84">
        <v>0</v>
      </c>
      <c r="H20" s="114">
        <v>0</v>
      </c>
      <c r="I20" s="114">
        <v>0</v>
      </c>
      <c r="J20" s="82">
        <v>0</v>
      </c>
    </row>
    <row r="21" spans="1:10" x14ac:dyDescent="0.25">
      <c r="A21" s="124" t="s">
        <v>175</v>
      </c>
      <c r="B21" s="84">
        <f>'[2]2.sz.tábla'!B70</f>
        <v>0</v>
      </c>
      <c r="C21" s="84">
        <v>0</v>
      </c>
      <c r="D21" s="84">
        <v>0</v>
      </c>
      <c r="E21" s="84">
        <v>0</v>
      </c>
      <c r="F21" s="123" t="s">
        <v>176</v>
      </c>
      <c r="G21" s="84">
        <v>0</v>
      </c>
      <c r="H21" s="114">
        <v>0</v>
      </c>
      <c r="I21" s="114">
        <v>0</v>
      </c>
      <c r="J21" s="82">
        <v>0</v>
      </c>
    </row>
    <row r="22" spans="1:10" x14ac:dyDescent="0.25">
      <c r="A22" s="124" t="s">
        <v>177</v>
      </c>
      <c r="B22" s="84">
        <v>0</v>
      </c>
      <c r="C22" s="84">
        <v>0</v>
      </c>
      <c r="D22" s="84">
        <v>0</v>
      </c>
      <c r="E22" s="84">
        <v>0</v>
      </c>
      <c r="F22" s="123" t="s">
        <v>178</v>
      </c>
      <c r="G22" s="123">
        <f>'[2]5. sz. tábla'!B27</f>
        <v>0</v>
      </c>
      <c r="H22" s="162">
        <v>0</v>
      </c>
      <c r="I22" s="162">
        <v>0</v>
      </c>
      <c r="J22" s="162">
        <v>0</v>
      </c>
    </row>
    <row r="23" spans="1:10" ht="31.5" x14ac:dyDescent="0.25">
      <c r="A23" s="124" t="s">
        <v>179</v>
      </c>
      <c r="B23" s="84">
        <f>'2.sz.tábla'!B69</f>
        <v>653076</v>
      </c>
      <c r="C23" s="84">
        <f>'2.sz.tábla'!C69</f>
        <v>1216076</v>
      </c>
      <c r="D23" s="84">
        <f>'2.sz.tábla'!D69</f>
        <v>1216076</v>
      </c>
      <c r="E23" s="84">
        <f>'2.sz.tábla'!E69</f>
        <v>0</v>
      </c>
      <c r="F23" s="123"/>
      <c r="G23" s="123"/>
      <c r="H23" s="162"/>
      <c r="I23" s="162"/>
      <c r="J23" s="82"/>
    </row>
    <row r="24" spans="1:10" ht="16.5" thickBot="1" x14ac:dyDescent="0.3">
      <c r="A24" s="129" t="s">
        <v>180</v>
      </c>
      <c r="B24" s="130">
        <f>B16+B18+B20</f>
        <v>137374053</v>
      </c>
      <c r="C24" s="130">
        <f>C16+C18+C20</f>
        <v>143837124</v>
      </c>
      <c r="D24" s="130">
        <f>D16+D18+D20</f>
        <v>152341885</v>
      </c>
      <c r="E24" s="130">
        <f>E16+E18+E20</f>
        <v>8504761</v>
      </c>
      <c r="F24" s="131" t="s">
        <v>181</v>
      </c>
      <c r="G24" s="130">
        <f>G16+G18</f>
        <v>39924012</v>
      </c>
      <c r="H24" s="130">
        <f>H18+H16</f>
        <v>45912083</v>
      </c>
      <c r="I24" s="130">
        <f>I18+I16</f>
        <v>73998248</v>
      </c>
      <c r="J24" s="130">
        <f>J18+J16</f>
        <v>28086165</v>
      </c>
    </row>
    <row r="26" spans="1:10" x14ac:dyDescent="0.25">
      <c r="A26" s="268" t="s">
        <v>331</v>
      </c>
      <c r="B26" s="268"/>
      <c r="C26" s="268"/>
      <c r="D26" s="268"/>
      <c r="E26" s="268"/>
      <c r="F26" s="268"/>
      <c r="G26" s="268"/>
      <c r="H26" s="268"/>
      <c r="I26" s="268"/>
      <c r="J26" s="268"/>
    </row>
    <row r="27" spans="1:10" ht="16.5" thickBot="1" x14ac:dyDescent="0.3"/>
    <row r="28" spans="1:10" s="119" customFormat="1" ht="47.25" x14ac:dyDescent="0.25">
      <c r="A28" s="120" t="s">
        <v>182</v>
      </c>
      <c r="B28" s="7" t="str">
        <f>B5</f>
        <v>2018. évi eredeti előirányzat</v>
      </c>
      <c r="C28" s="7" t="str">
        <f t="shared" ref="C28:E28" si="1">C5</f>
        <v>I. Módosítás</v>
      </c>
      <c r="D28" s="7" t="str">
        <f>D5</f>
        <v>II. Módosítás</v>
      </c>
      <c r="E28" s="7" t="str">
        <f t="shared" si="1"/>
        <v>Eltérés</v>
      </c>
      <c r="F28" s="121" t="s">
        <v>183</v>
      </c>
      <c r="G28" s="7" t="str">
        <f>B28</f>
        <v>2018. évi eredeti előirányzat</v>
      </c>
      <c r="H28" s="7" t="str">
        <f>C28</f>
        <v>I. Módosítás</v>
      </c>
      <c r="I28" s="7" t="str">
        <f>I5</f>
        <v>II. Módosítás</v>
      </c>
      <c r="J28" s="7" t="str">
        <f t="shared" ref="J28" si="2">E28</f>
        <v>Eltérés</v>
      </c>
    </row>
    <row r="29" spans="1:10" ht="31.5" x14ac:dyDescent="0.25">
      <c r="A29" s="122" t="s">
        <v>184</v>
      </c>
      <c r="B29" s="84">
        <f>'2.sz.tábla'!B18</f>
        <v>0</v>
      </c>
      <c r="C29" s="84">
        <f>'2.sz.tábla'!C18</f>
        <v>0</v>
      </c>
      <c r="D29" s="84">
        <f>'2.sz.tábla'!D18</f>
        <v>30000000</v>
      </c>
      <c r="E29" s="84">
        <f>'2.sz.tábla'!E18</f>
        <v>30000000</v>
      </c>
      <c r="F29" s="123" t="s">
        <v>185</v>
      </c>
      <c r="G29" s="84">
        <f>'5. sz. tábla'!B4</f>
        <v>9535474</v>
      </c>
      <c r="H29" s="84">
        <f>'5. sz. tábla'!C4</f>
        <v>9735474</v>
      </c>
      <c r="I29" s="84">
        <f>'5. sz. tábla'!D4</f>
        <v>9735474</v>
      </c>
      <c r="J29" s="84">
        <f>'5. sz. tábla'!E4</f>
        <v>0</v>
      </c>
    </row>
    <row r="30" spans="1:10" x14ac:dyDescent="0.25">
      <c r="A30" s="124" t="s">
        <v>186</v>
      </c>
      <c r="B30" s="84">
        <f>'[2]2.sz.tábla'!B52</f>
        <v>0</v>
      </c>
      <c r="C30" s="84">
        <v>0</v>
      </c>
      <c r="D30" s="84">
        <v>0</v>
      </c>
      <c r="E30" s="84">
        <v>0</v>
      </c>
      <c r="F30" s="123" t="s">
        <v>187</v>
      </c>
      <c r="G30" s="123"/>
      <c r="H30" s="162"/>
      <c r="I30" s="162"/>
      <c r="J30" s="82"/>
    </row>
    <row r="31" spans="1:10" ht="31.5" x14ac:dyDescent="0.25">
      <c r="A31" s="124" t="s">
        <v>188</v>
      </c>
      <c r="B31" s="84">
        <f>'[2]1.sz.tábla '!B11</f>
        <v>0</v>
      </c>
      <c r="C31" s="84">
        <v>0</v>
      </c>
      <c r="D31" s="84">
        <v>0</v>
      </c>
      <c r="E31" s="84">
        <v>0</v>
      </c>
      <c r="F31" s="123" t="s">
        <v>189</v>
      </c>
      <c r="G31" s="84">
        <f>'5. sz. tábla'!B20</f>
        <v>87888092</v>
      </c>
      <c r="H31" s="84">
        <f>'5. sz. tábla'!C20</f>
        <v>88163092</v>
      </c>
      <c r="I31" s="84">
        <f>'5. sz. tábla'!D20</f>
        <v>98581688</v>
      </c>
      <c r="J31" s="84">
        <f>'5. sz. tábla'!E20</f>
        <v>10418596</v>
      </c>
    </row>
    <row r="32" spans="1:10" x14ac:dyDescent="0.25">
      <c r="A32" s="124"/>
      <c r="B32" s="84"/>
      <c r="C32" s="84"/>
      <c r="D32" s="84"/>
      <c r="E32" s="84"/>
      <c r="F32" s="123" t="s">
        <v>190</v>
      </c>
      <c r="G32" s="84">
        <f>'5. sz. tábla'!B27</f>
        <v>26475</v>
      </c>
      <c r="H32" s="84">
        <f>'5. sz. tábla'!C27</f>
        <v>26475</v>
      </c>
      <c r="I32" s="84">
        <f>'5. sz. tábla'!D27</f>
        <v>26475</v>
      </c>
      <c r="J32" s="84">
        <f>'5. sz. tábla'!E27</f>
        <v>0</v>
      </c>
    </row>
    <row r="33" spans="1:10" ht="31.5" x14ac:dyDescent="0.25">
      <c r="A33" s="124"/>
      <c r="B33" s="123"/>
      <c r="C33" s="123"/>
      <c r="D33" s="123"/>
      <c r="E33" s="84"/>
      <c r="F33" s="123" t="s">
        <v>191</v>
      </c>
      <c r="G33" s="123"/>
      <c r="H33" s="123"/>
      <c r="I33" s="123"/>
      <c r="J33" s="123"/>
    </row>
    <row r="34" spans="1:10" ht="31.5" x14ac:dyDescent="0.25">
      <c r="A34" s="124"/>
      <c r="B34" s="123"/>
      <c r="C34" s="123"/>
      <c r="D34" s="123"/>
      <c r="E34" s="84"/>
      <c r="F34" s="132" t="s">
        <v>192</v>
      </c>
      <c r="G34" s="133"/>
      <c r="H34" s="133"/>
      <c r="I34" s="133"/>
      <c r="J34" s="133"/>
    </row>
    <row r="35" spans="1:10" ht="47.25" x14ac:dyDescent="0.25">
      <c r="A35" s="124"/>
      <c r="B35" s="84"/>
      <c r="C35" s="84"/>
      <c r="D35" s="84"/>
      <c r="E35" s="84"/>
      <c r="F35" s="123" t="s">
        <v>193</v>
      </c>
      <c r="G35" s="84"/>
      <c r="H35" s="84"/>
      <c r="I35" s="84"/>
      <c r="J35" s="84"/>
    </row>
    <row r="36" spans="1:10" ht="47.25" x14ac:dyDescent="0.25">
      <c r="A36" s="124"/>
      <c r="B36" s="84"/>
      <c r="C36" s="84"/>
      <c r="D36" s="84"/>
      <c r="E36" s="84"/>
      <c r="F36" s="123" t="s">
        <v>194</v>
      </c>
      <c r="G36" s="84"/>
      <c r="H36" s="84"/>
      <c r="I36" s="84"/>
      <c r="J36" s="84"/>
    </row>
    <row r="37" spans="1:10" s="81" customFormat="1" ht="31.5" x14ac:dyDescent="0.25">
      <c r="A37" s="127" t="s">
        <v>195</v>
      </c>
      <c r="B37" s="78">
        <f>SUM(B29:B35)</f>
        <v>0</v>
      </c>
      <c r="C37" s="78">
        <f>SUM(C29:C35)</f>
        <v>0</v>
      </c>
      <c r="D37" s="78">
        <f>SUM(D29:D35)</f>
        <v>30000000</v>
      </c>
      <c r="E37" s="78">
        <f>SUM(E29:E35)</f>
        <v>30000000</v>
      </c>
      <c r="F37" s="128" t="s">
        <v>196</v>
      </c>
      <c r="G37" s="78">
        <f>SUM(G29:G32)</f>
        <v>97450041</v>
      </c>
      <c r="H37" s="78">
        <f>SUM(H29:H32)</f>
        <v>97925041</v>
      </c>
      <c r="I37" s="78">
        <f>SUM(I29:I32)</f>
        <v>108343637</v>
      </c>
      <c r="J37" s="78">
        <f>SUM(J29:J32)</f>
        <v>10418596</v>
      </c>
    </row>
    <row r="38" spans="1:10" s="81" customFormat="1" x14ac:dyDescent="0.25">
      <c r="A38" s="127" t="s">
        <v>197</v>
      </c>
      <c r="B38" s="78"/>
      <c r="C38" s="78"/>
      <c r="D38" s="78"/>
      <c r="E38" s="84"/>
      <c r="F38" s="128" t="s">
        <v>198</v>
      </c>
      <c r="G38" s="78">
        <f>G37-B37</f>
        <v>97450041</v>
      </c>
      <c r="H38" s="78">
        <f>H37-C37</f>
        <v>97925041</v>
      </c>
      <c r="I38" s="78">
        <f>I37-D37</f>
        <v>78343637</v>
      </c>
      <c r="J38" s="78">
        <f>J37-E37</f>
        <v>-19581404</v>
      </c>
    </row>
    <row r="39" spans="1:10" s="81" customFormat="1" ht="31.5" x14ac:dyDescent="0.25">
      <c r="A39" s="127" t="s">
        <v>199</v>
      </c>
      <c r="B39" s="78">
        <f>SUM(B40)</f>
        <v>100876000</v>
      </c>
      <c r="C39" s="78">
        <f t="shared" ref="C39:E39" si="3">SUM(C40)</f>
        <v>104428660</v>
      </c>
      <c r="D39" s="78">
        <f t="shared" si="3"/>
        <v>104428660</v>
      </c>
      <c r="E39" s="78">
        <f t="shared" si="3"/>
        <v>0</v>
      </c>
      <c r="F39" s="128" t="s">
        <v>200</v>
      </c>
      <c r="G39" s="78">
        <f>SUM(G40:G42)</f>
        <v>0</v>
      </c>
      <c r="H39" s="113">
        <v>0</v>
      </c>
      <c r="I39" s="113">
        <v>0</v>
      </c>
      <c r="J39" s="113">
        <v>0</v>
      </c>
    </row>
    <row r="40" spans="1:10" x14ac:dyDescent="0.25">
      <c r="A40" s="124" t="s">
        <v>201</v>
      </c>
      <c r="B40" s="84">
        <f>'1.sz.tábla '!B13</f>
        <v>100876000</v>
      </c>
      <c r="C40" s="84">
        <f>'1.sz.tábla '!C13</f>
        <v>104428660</v>
      </c>
      <c r="D40" s="84">
        <f>'1.sz.tábla '!D13</f>
        <v>104428660</v>
      </c>
      <c r="E40" s="84">
        <f>'1.sz.tábla '!E13</f>
        <v>0</v>
      </c>
      <c r="F40" s="123" t="s">
        <v>202</v>
      </c>
      <c r="G40" s="84"/>
      <c r="H40" s="114"/>
      <c r="I40" s="114"/>
      <c r="J40" s="114"/>
    </row>
    <row r="41" spans="1:10" ht="31.5" x14ac:dyDescent="0.25">
      <c r="A41" s="127" t="s">
        <v>203</v>
      </c>
      <c r="B41" s="78">
        <f>SUM(B42:B43)</f>
        <v>0</v>
      </c>
      <c r="C41" s="78">
        <f>SUM(C42:C43)</f>
        <v>0</v>
      </c>
      <c r="D41" s="78">
        <f>SUM(D42:D43)</f>
        <v>0</v>
      </c>
      <c r="E41" s="78">
        <f>SUM(E42:E43)</f>
        <v>0</v>
      </c>
      <c r="F41" s="123" t="s">
        <v>204</v>
      </c>
      <c r="G41" s="84"/>
      <c r="H41" s="114"/>
      <c r="I41" s="114"/>
      <c r="J41" s="114"/>
    </row>
    <row r="42" spans="1:10" ht="31.5" x14ac:dyDescent="0.25">
      <c r="A42" s="124" t="s">
        <v>205</v>
      </c>
      <c r="B42" s="84"/>
      <c r="C42" s="84"/>
      <c r="D42" s="84"/>
      <c r="E42" s="84"/>
      <c r="F42" s="123" t="s">
        <v>206</v>
      </c>
      <c r="G42" s="84"/>
      <c r="H42" s="114"/>
      <c r="I42" s="114"/>
      <c r="J42" s="114"/>
    </row>
    <row r="43" spans="1:10" x14ac:dyDescent="0.25">
      <c r="A43" s="124" t="s">
        <v>207</v>
      </c>
      <c r="B43" s="84"/>
      <c r="C43" s="84"/>
      <c r="D43" s="84"/>
      <c r="E43" s="84"/>
      <c r="F43" s="123"/>
      <c r="G43" s="84"/>
      <c r="H43" s="114"/>
      <c r="I43" s="114"/>
      <c r="J43" s="114"/>
    </row>
    <row r="44" spans="1:10" s="81" customFormat="1" ht="16.5" thickBot="1" x14ac:dyDescent="0.3">
      <c r="A44" s="129" t="s">
        <v>208</v>
      </c>
      <c r="B44" s="130">
        <f>B37+B39+B41</f>
        <v>100876000</v>
      </c>
      <c r="C44" s="130">
        <f>C37+C39+C41</f>
        <v>104428660</v>
      </c>
      <c r="D44" s="130">
        <f>D37+D39+D41</f>
        <v>134428660</v>
      </c>
      <c r="E44" s="130">
        <f>E37+E39+E41</f>
        <v>30000000</v>
      </c>
      <c r="F44" s="131" t="s">
        <v>209</v>
      </c>
      <c r="G44" s="130">
        <f>G37+G39</f>
        <v>97450041</v>
      </c>
      <c r="H44" s="130">
        <f>H37+H39</f>
        <v>97925041</v>
      </c>
      <c r="I44" s="130">
        <f>I37+I39</f>
        <v>108343637</v>
      </c>
      <c r="J44" s="130">
        <f>J37+J39</f>
        <v>10418596</v>
      </c>
    </row>
    <row r="45" spans="1:10" x14ac:dyDescent="0.25">
      <c r="A45" s="134"/>
      <c r="B45" s="135"/>
      <c r="C45" s="135"/>
      <c r="D45" s="135"/>
      <c r="E45" s="135"/>
      <c r="F45" s="134"/>
      <c r="G45" s="135"/>
      <c r="H45" s="135"/>
      <c r="I45" s="135"/>
      <c r="J45" s="135"/>
    </row>
    <row r="46" spans="1:10" x14ac:dyDescent="0.25">
      <c r="A46" s="134"/>
      <c r="B46" s="135"/>
      <c r="C46" s="135"/>
      <c r="D46" s="135"/>
      <c r="E46" s="135"/>
      <c r="F46" s="134"/>
      <c r="G46" s="135"/>
      <c r="H46" s="135"/>
      <c r="I46" s="135"/>
      <c r="J46" s="135"/>
    </row>
    <row r="47" spans="1:10" x14ac:dyDescent="0.25">
      <c r="A47" s="268" t="s">
        <v>333</v>
      </c>
      <c r="B47" s="268"/>
      <c r="C47" s="268"/>
      <c r="D47" s="268"/>
      <c r="E47" s="268"/>
      <c r="F47" s="268"/>
      <c r="G47" s="268"/>
      <c r="H47" s="268"/>
      <c r="I47" s="268"/>
      <c r="J47" s="268"/>
    </row>
    <row r="48" spans="1:10" ht="16.5" thickBot="1" x14ac:dyDescent="0.3"/>
    <row r="49" spans="1:10" s="119" customFormat="1" ht="47.25" x14ac:dyDescent="0.25">
      <c r="A49" s="120" t="s">
        <v>210</v>
      </c>
      <c r="B49" s="7" t="str">
        <f>B5</f>
        <v>2018. évi eredeti előirányzat</v>
      </c>
      <c r="C49" s="7" t="str">
        <f>C5</f>
        <v>I. Módosítás</v>
      </c>
      <c r="D49" s="7" t="str">
        <f>D5</f>
        <v>II. Módosítás</v>
      </c>
      <c r="E49" s="7" t="str">
        <f>E5</f>
        <v>Eltérés</v>
      </c>
      <c r="F49" s="121" t="s">
        <v>211</v>
      </c>
      <c r="G49" s="7" t="str">
        <f>B49</f>
        <v>2018. évi eredeti előirányzat</v>
      </c>
      <c r="H49" s="7" t="str">
        <f>C49</f>
        <v>I. Módosítás</v>
      </c>
      <c r="I49" s="7" t="str">
        <f>I5</f>
        <v>II. Módosítás</v>
      </c>
      <c r="J49" s="7" t="str">
        <f t="shared" ref="J49" si="4">E49</f>
        <v>Eltérés</v>
      </c>
    </row>
    <row r="50" spans="1:10" x14ac:dyDescent="0.25">
      <c r="A50" s="124" t="s">
        <v>212</v>
      </c>
      <c r="B50" s="84">
        <f>B16</f>
        <v>35844977</v>
      </c>
      <c r="C50" s="84">
        <f>C16</f>
        <v>38192388</v>
      </c>
      <c r="D50" s="84">
        <f>D16</f>
        <v>46697149</v>
      </c>
      <c r="E50" s="84">
        <f>E16</f>
        <v>8504761</v>
      </c>
      <c r="F50" s="123" t="s">
        <v>213</v>
      </c>
      <c r="G50" s="84">
        <f>G16</f>
        <v>38439432</v>
      </c>
      <c r="H50" s="84">
        <f>H16</f>
        <v>43864503</v>
      </c>
      <c r="I50" s="84">
        <f>I16</f>
        <v>71950668</v>
      </c>
      <c r="J50" s="84">
        <f>J16</f>
        <v>28086165</v>
      </c>
    </row>
    <row r="51" spans="1:10" ht="31.5" x14ac:dyDescent="0.25">
      <c r="A51" s="124" t="s">
        <v>214</v>
      </c>
      <c r="B51" s="84">
        <f>B37</f>
        <v>0</v>
      </c>
      <c r="C51" s="84">
        <f>C37</f>
        <v>0</v>
      </c>
      <c r="D51" s="84">
        <f>D37</f>
        <v>30000000</v>
      </c>
      <c r="E51" s="84">
        <f>E37</f>
        <v>30000000</v>
      </c>
      <c r="F51" s="123" t="s">
        <v>215</v>
      </c>
      <c r="G51" s="84">
        <f>G37</f>
        <v>97450041</v>
      </c>
      <c r="H51" s="84">
        <f>H37</f>
        <v>97925041</v>
      </c>
      <c r="I51" s="84">
        <f>I37</f>
        <v>108343637</v>
      </c>
      <c r="J51" s="84">
        <f>J37</f>
        <v>10418596</v>
      </c>
    </row>
    <row r="52" spans="1:10" s="81" customFormat="1" ht="31.5" x14ac:dyDescent="0.25">
      <c r="A52" s="127" t="s">
        <v>10</v>
      </c>
      <c r="B52" s="78">
        <f>SUM(B50:B51)</f>
        <v>35844977</v>
      </c>
      <c r="C52" s="78">
        <f t="shared" ref="C52:E52" si="5">SUM(C50:C51)</f>
        <v>38192388</v>
      </c>
      <c r="D52" s="78">
        <f t="shared" si="5"/>
        <v>76697149</v>
      </c>
      <c r="E52" s="78">
        <f t="shared" si="5"/>
        <v>38504761</v>
      </c>
      <c r="F52" s="128" t="s">
        <v>19</v>
      </c>
      <c r="G52" s="78">
        <f>SUM(G50:G51)</f>
        <v>135889473</v>
      </c>
      <c r="H52" s="78">
        <f t="shared" ref="H52:J52" si="6">SUM(H50:H51)</f>
        <v>141789544</v>
      </c>
      <c r="I52" s="78">
        <f t="shared" si="6"/>
        <v>180294305</v>
      </c>
      <c r="J52" s="78">
        <f t="shared" si="6"/>
        <v>38504761</v>
      </c>
    </row>
    <row r="53" spans="1:10" s="81" customFormat="1" x14ac:dyDescent="0.25">
      <c r="A53" s="127" t="s">
        <v>216</v>
      </c>
      <c r="B53" s="78"/>
      <c r="C53" s="78"/>
      <c r="D53" s="78"/>
      <c r="E53" s="78"/>
      <c r="F53" s="128" t="s">
        <v>217</v>
      </c>
      <c r="G53" s="78">
        <f>G52-B52</f>
        <v>100044496</v>
      </c>
      <c r="H53" s="78">
        <f>H52-C52</f>
        <v>103597156</v>
      </c>
      <c r="I53" s="78">
        <f>I52-D52</f>
        <v>103597156</v>
      </c>
      <c r="J53" s="78">
        <f t="shared" ref="J53" si="7">J52-E52</f>
        <v>0</v>
      </c>
    </row>
    <row r="54" spans="1:10" s="81" customFormat="1" ht="31.5" x14ac:dyDescent="0.25">
      <c r="A54" s="127" t="s">
        <v>218</v>
      </c>
      <c r="B54" s="78">
        <f>SUM(B55:B56)</f>
        <v>100876000</v>
      </c>
      <c r="C54" s="78">
        <f t="shared" ref="C54:E54" si="8">SUM(C55:C56)</f>
        <v>104428660</v>
      </c>
      <c r="D54" s="78">
        <f t="shared" si="8"/>
        <v>104428660</v>
      </c>
      <c r="E54" s="78">
        <f t="shared" si="8"/>
        <v>0</v>
      </c>
      <c r="F54" s="128" t="s">
        <v>219</v>
      </c>
      <c r="G54" s="78">
        <f>SUM(G55:G56)</f>
        <v>1484580</v>
      </c>
      <c r="H54" s="78">
        <f>SUM(H55:H56)</f>
        <v>2047580</v>
      </c>
      <c r="I54" s="78">
        <f>SUM(I55:I56)</f>
        <v>2047580</v>
      </c>
      <c r="J54" s="79">
        <f>SUM(J55:J56)</f>
        <v>0</v>
      </c>
    </row>
    <row r="55" spans="1:10" ht="31.5" x14ac:dyDescent="0.25">
      <c r="A55" s="124" t="s">
        <v>169</v>
      </c>
      <c r="B55" s="84">
        <f>'2.sz.tábla'!B65</f>
        <v>20000000</v>
      </c>
      <c r="C55" s="84">
        <f>'2.sz.tábla'!C65</f>
        <v>23552660</v>
      </c>
      <c r="D55" s="84">
        <f>'2.sz.tábla'!D65</f>
        <v>23552660</v>
      </c>
      <c r="E55" s="84">
        <f>E18</f>
        <v>0</v>
      </c>
      <c r="F55" s="123" t="s">
        <v>220</v>
      </c>
      <c r="G55" s="84">
        <f>G18</f>
        <v>1484580</v>
      </c>
      <c r="H55" s="84">
        <f>H18</f>
        <v>2047580</v>
      </c>
      <c r="I55" s="84">
        <f>I18</f>
        <v>2047580</v>
      </c>
      <c r="J55" s="82">
        <f>J18</f>
        <v>0</v>
      </c>
    </row>
    <row r="56" spans="1:10" ht="31.5" x14ac:dyDescent="0.25">
      <c r="A56" s="124" t="s">
        <v>199</v>
      </c>
      <c r="B56" s="84">
        <f>'2.sz.tábla'!B66</f>
        <v>80876000</v>
      </c>
      <c r="C56" s="84">
        <f>'2.sz.tábla'!C66</f>
        <v>80876000</v>
      </c>
      <c r="D56" s="84">
        <f>'2.sz.tábla'!D66</f>
        <v>80876000</v>
      </c>
      <c r="E56" s="84"/>
      <c r="F56" s="123" t="s">
        <v>221</v>
      </c>
      <c r="G56" s="84">
        <f>G39</f>
        <v>0</v>
      </c>
      <c r="H56" s="84">
        <f>H39</f>
        <v>0</v>
      </c>
      <c r="I56" s="84">
        <f t="shared" ref="I56:J56" si="9">I39</f>
        <v>0</v>
      </c>
      <c r="J56" s="84">
        <f t="shared" si="9"/>
        <v>0</v>
      </c>
    </row>
    <row r="57" spans="1:10" s="81" customFormat="1" ht="31.5" x14ac:dyDescent="0.25">
      <c r="A57" s="127" t="s">
        <v>222</v>
      </c>
      <c r="B57" s="78">
        <f>SUM(B58:B59)</f>
        <v>653076</v>
      </c>
      <c r="C57" s="78">
        <f t="shared" ref="C57:E57" si="10">SUM(C58:C59)</f>
        <v>1216076</v>
      </c>
      <c r="D57" s="78">
        <f t="shared" si="10"/>
        <v>1216076</v>
      </c>
      <c r="E57" s="78">
        <f t="shared" si="10"/>
        <v>0</v>
      </c>
      <c r="F57" s="128"/>
      <c r="G57" s="128"/>
      <c r="H57" s="163"/>
      <c r="I57" s="163"/>
      <c r="J57" s="136"/>
    </row>
    <row r="58" spans="1:10" ht="31.5" x14ac:dyDescent="0.25">
      <c r="A58" s="124" t="s">
        <v>173</v>
      </c>
      <c r="B58" s="84">
        <f>B20</f>
        <v>653076</v>
      </c>
      <c r="C58" s="84">
        <f t="shared" ref="C58:E58" si="11">C20</f>
        <v>1216076</v>
      </c>
      <c r="D58" s="84">
        <f t="shared" si="11"/>
        <v>1216076</v>
      </c>
      <c r="E58" s="84">
        <f t="shared" si="11"/>
        <v>0</v>
      </c>
      <c r="F58" s="123"/>
      <c r="G58" s="84"/>
      <c r="H58" s="114"/>
      <c r="I58" s="114"/>
      <c r="J58" s="82"/>
    </row>
    <row r="59" spans="1:10" ht="31.5" x14ac:dyDescent="0.25">
      <c r="A59" s="124" t="s">
        <v>203</v>
      </c>
      <c r="B59" s="84">
        <f>B41</f>
        <v>0</v>
      </c>
      <c r="C59" s="84">
        <f>C41</f>
        <v>0</v>
      </c>
      <c r="D59" s="84">
        <f>D41</f>
        <v>0</v>
      </c>
      <c r="E59" s="84">
        <f>E41</f>
        <v>0</v>
      </c>
      <c r="F59" s="128"/>
      <c r="G59" s="78"/>
      <c r="H59" s="113"/>
      <c r="I59" s="113"/>
      <c r="J59" s="79"/>
    </row>
    <row r="60" spans="1:10" s="81" customFormat="1" ht="16.5" thickBot="1" x14ac:dyDescent="0.3">
      <c r="A60" s="129" t="s">
        <v>66</v>
      </c>
      <c r="B60" s="130">
        <f>B52+B54+B57</f>
        <v>137374053</v>
      </c>
      <c r="C60" s="130">
        <f>C52+C54+C57</f>
        <v>143837124</v>
      </c>
      <c r="D60" s="130">
        <f>D52+D54+D57</f>
        <v>182341885</v>
      </c>
      <c r="E60" s="130">
        <f>E52+E54+E57</f>
        <v>38504761</v>
      </c>
      <c r="F60" s="131" t="s">
        <v>223</v>
      </c>
      <c r="G60" s="130">
        <f>G52+G54</f>
        <v>137374053</v>
      </c>
      <c r="H60" s="130">
        <f>H52+H54</f>
        <v>143837124</v>
      </c>
      <c r="I60" s="130">
        <f>I52+I54</f>
        <v>182341885</v>
      </c>
      <c r="J60" s="130">
        <f>J52+J54</f>
        <v>38504761</v>
      </c>
    </row>
    <row r="61" spans="1:10" x14ac:dyDescent="0.25">
      <c r="A61" s="119" t="s">
        <v>224</v>
      </c>
      <c r="G61" s="118">
        <f>B60-G60</f>
        <v>0</v>
      </c>
      <c r="H61" s="118">
        <f>C60-H60</f>
        <v>0</v>
      </c>
      <c r="I61" s="118">
        <f>D60-I60</f>
        <v>0</v>
      </c>
      <c r="J61" s="118">
        <f>E60-J60</f>
        <v>0</v>
      </c>
    </row>
  </sheetData>
  <mergeCells count="4">
    <mergeCell ref="A2:J2"/>
    <mergeCell ref="A3:J3"/>
    <mergeCell ref="A26:J26"/>
    <mergeCell ref="A47:J47"/>
  </mergeCells>
  <pageMargins left="1.0434375" right="0.70866141732283472" top="0.94488188976377963" bottom="0.74803149606299213" header="0.51181102362204722" footer="0.31496062992125984"/>
  <pageSetup paperSize="9" scale="63" orientation="landscape" r:id="rId1"/>
  <headerFooter>
    <oddHeader>&amp;L&amp;"Times New Roman,Normál"&amp;12Vászoly Község Önkormányzata&amp;C&amp;"Times New Roman,Normál"&amp;12 6. melléklet
Az önkormányzat 2018. évi költségvetéséről szóló 5/2018. (II. 16.)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3.28515625" style="137" customWidth="1"/>
    <col min="2" max="2" width="14.140625" style="138" customWidth="1"/>
    <col min="3" max="4" width="15.5703125" style="138" customWidth="1"/>
    <col min="5" max="5" width="15.42578125" style="138" customWidth="1"/>
    <col min="6" max="6" width="43.5703125" style="138" customWidth="1"/>
    <col min="7" max="9" width="14.28515625" style="138" customWidth="1"/>
    <col min="10" max="10" width="13.7109375" style="138" customWidth="1"/>
    <col min="11" max="16384" width="9.140625" style="138"/>
  </cols>
  <sheetData>
    <row r="2" spans="1:10" x14ac:dyDescent="0.25">
      <c r="F2" s="139"/>
    </row>
    <row r="3" spans="1:10" ht="15.75" customHeight="1" x14ac:dyDescent="0.25">
      <c r="A3" s="270" t="s">
        <v>309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0" ht="16.5" thickBot="1" x14ac:dyDescent="0.3"/>
    <row r="5" spans="1:10" s="137" customFormat="1" ht="47.25" x14ac:dyDescent="0.25">
      <c r="A5" s="140" t="s">
        <v>150</v>
      </c>
      <c r="B5" s="7" t="s">
        <v>335</v>
      </c>
      <c r="C5" s="7" t="s">
        <v>338</v>
      </c>
      <c r="D5" s="7" t="s">
        <v>343</v>
      </c>
      <c r="E5" s="7" t="s">
        <v>337</v>
      </c>
      <c r="F5" s="141" t="s">
        <v>151</v>
      </c>
      <c r="G5" s="7" t="s">
        <v>335</v>
      </c>
      <c r="H5" s="164" t="s">
        <v>338</v>
      </c>
      <c r="I5" s="164" t="s">
        <v>343</v>
      </c>
      <c r="J5" s="170" t="s">
        <v>300</v>
      </c>
    </row>
    <row r="6" spans="1:10" s="137" customFormat="1" x14ac:dyDescent="0.25">
      <c r="A6" s="142" t="s">
        <v>225</v>
      </c>
      <c r="B6" s="143"/>
      <c r="C6" s="143"/>
      <c r="D6" s="143"/>
      <c r="E6" s="143"/>
      <c r="F6" s="144" t="s">
        <v>14</v>
      </c>
      <c r="G6" s="145"/>
      <c r="H6" s="165"/>
      <c r="I6" s="165"/>
      <c r="J6" s="146"/>
    </row>
    <row r="7" spans="1:10" ht="31.5" x14ac:dyDescent="0.25">
      <c r="A7" s="147" t="s">
        <v>226</v>
      </c>
      <c r="B7" s="148">
        <f>'6. sz. tábla'!B6</f>
        <v>22292477</v>
      </c>
      <c r="C7" s="148">
        <f>'6. sz. tábla'!C6</f>
        <v>24639888</v>
      </c>
      <c r="D7" s="148">
        <f>'6. sz. tábla'!D6</f>
        <v>33144649</v>
      </c>
      <c r="E7" s="148">
        <f>'6. sz. tábla'!E6</f>
        <v>8504761</v>
      </c>
      <c r="F7" s="149" t="s">
        <v>153</v>
      </c>
      <c r="G7" s="148">
        <f>'6. sz. tábla'!G6</f>
        <v>7128829</v>
      </c>
      <c r="H7" s="148">
        <f>'6. sz. tábla'!H6</f>
        <v>9310774</v>
      </c>
      <c r="I7" s="148">
        <f>'6. sz. tábla'!I6</f>
        <v>9310774</v>
      </c>
      <c r="J7" s="148">
        <f>'6. sz. tábla'!J6</f>
        <v>0</v>
      </c>
    </row>
    <row r="8" spans="1:10" ht="17.25" customHeight="1" x14ac:dyDescent="0.25">
      <c r="A8" s="151" t="s">
        <v>154</v>
      </c>
      <c r="B8" s="148">
        <f>'6. sz. tábla'!B7</f>
        <v>10600000</v>
      </c>
      <c r="C8" s="148">
        <f>'6. sz. tábla'!C7</f>
        <v>10600000</v>
      </c>
      <c r="D8" s="148">
        <f>'6. sz. tábla'!D7</f>
        <v>10600000</v>
      </c>
      <c r="E8" s="148">
        <f>'6. sz. tábla'!E7</f>
        <v>0</v>
      </c>
      <c r="F8" s="149" t="s">
        <v>79</v>
      </c>
      <c r="G8" s="148">
        <f>'6. sz. tábla'!G7</f>
        <v>1284829</v>
      </c>
      <c r="H8" s="148">
        <f>'6. sz. tábla'!H7</f>
        <v>1435863</v>
      </c>
      <c r="I8" s="148">
        <f>'6. sz. tábla'!I7</f>
        <v>1435863</v>
      </c>
      <c r="J8" s="148">
        <f>'6. sz. tábla'!J7</f>
        <v>0</v>
      </c>
    </row>
    <row r="9" spans="1:10" x14ac:dyDescent="0.25">
      <c r="A9" s="151" t="s">
        <v>156</v>
      </c>
      <c r="B9" s="148">
        <f>'6. sz. tábla'!B8</f>
        <v>2952500</v>
      </c>
      <c r="C9" s="148">
        <f>'6. sz. tábla'!C8</f>
        <v>2952500</v>
      </c>
      <c r="D9" s="148">
        <f>'6. sz. tábla'!D8</f>
        <v>2952500</v>
      </c>
      <c r="E9" s="148">
        <f>'6. sz. tábla'!E8</f>
        <v>0</v>
      </c>
      <c r="F9" s="149" t="s">
        <v>80</v>
      </c>
      <c r="G9" s="148">
        <f>'6. sz. tábla'!G8</f>
        <v>14260000</v>
      </c>
      <c r="H9" s="148">
        <f>'6. sz. tábla'!H8</f>
        <v>18292500</v>
      </c>
      <c r="I9" s="148">
        <f>'6. sz. tábla'!I8</f>
        <v>45607903</v>
      </c>
      <c r="J9" s="148">
        <f>'6. sz. tábla'!J8</f>
        <v>27315403</v>
      </c>
    </row>
    <row r="10" spans="1:10" ht="31.5" x14ac:dyDescent="0.25">
      <c r="A10" s="122" t="s">
        <v>158</v>
      </c>
      <c r="B10" s="148">
        <f>'[2]6. sz. tábla '!B9</f>
        <v>0</v>
      </c>
      <c r="C10" s="148">
        <v>0</v>
      </c>
      <c r="D10" s="148">
        <v>0</v>
      </c>
      <c r="E10" s="148">
        <v>0</v>
      </c>
      <c r="F10" s="149" t="s">
        <v>159</v>
      </c>
      <c r="G10" s="148">
        <f>'6. sz. tábla'!G9</f>
        <v>1885000</v>
      </c>
      <c r="H10" s="148">
        <f>'6. sz. tábla'!H9</f>
        <v>1885000</v>
      </c>
      <c r="I10" s="148">
        <f>'6. sz. tábla'!I9</f>
        <v>1885000</v>
      </c>
      <c r="J10" s="148">
        <f>'6. sz. tábla'!J9</f>
        <v>0</v>
      </c>
    </row>
    <row r="11" spans="1:10" x14ac:dyDescent="0.25">
      <c r="A11" s="151"/>
      <c r="B11" s="148"/>
      <c r="C11" s="148"/>
      <c r="D11" s="148"/>
      <c r="E11" s="148"/>
      <c r="F11" s="149" t="s">
        <v>81</v>
      </c>
      <c r="G11" s="148">
        <f>'6. sz. tábla'!G10</f>
        <v>9995415</v>
      </c>
      <c r="H11" s="148">
        <f>'6. sz. tábla'!H10+H12</f>
        <v>10042915</v>
      </c>
      <c r="I11" s="148">
        <f>'6. sz. tábla'!I10+I12</f>
        <v>9208702</v>
      </c>
      <c r="J11" s="148">
        <f>'6. sz. tábla'!J10</f>
        <v>-834213</v>
      </c>
    </row>
    <row r="12" spans="1:10" x14ac:dyDescent="0.25">
      <c r="A12" s="151"/>
      <c r="B12" s="148"/>
      <c r="C12" s="148"/>
      <c r="D12" s="148"/>
      <c r="E12" s="148"/>
      <c r="F12" s="123" t="s">
        <v>160</v>
      </c>
      <c r="G12" s="148">
        <f>'6. sz. tábla'!G11</f>
        <v>0</v>
      </c>
      <c r="H12" s="148">
        <f>'6. sz. tábla'!H11</f>
        <v>47500</v>
      </c>
      <c r="I12" s="148">
        <f>'6. sz. tábla'!I11</f>
        <v>47500</v>
      </c>
      <c r="J12" s="148">
        <f>'6. sz. tábla'!J11</f>
        <v>0</v>
      </c>
    </row>
    <row r="13" spans="1:10" ht="31.5" x14ac:dyDescent="0.25">
      <c r="A13" s="151"/>
      <c r="B13" s="148"/>
      <c r="C13" s="148"/>
      <c r="D13" s="148"/>
      <c r="E13" s="148"/>
      <c r="F13" s="123" t="s">
        <v>161</v>
      </c>
      <c r="G13" s="148">
        <f>'6. sz. tábla'!G12</f>
        <v>9895415</v>
      </c>
      <c r="H13" s="148">
        <f>'6. sz. tábla'!H12</f>
        <v>9895415</v>
      </c>
      <c r="I13" s="148">
        <f>'6. sz. tábla'!I12</f>
        <v>9061202</v>
      </c>
      <c r="J13" s="150">
        <f>'6. sz. tábla'!J12</f>
        <v>-834213</v>
      </c>
    </row>
    <row r="14" spans="1:10" ht="31.5" x14ac:dyDescent="0.25">
      <c r="A14" s="147"/>
      <c r="B14" s="148"/>
      <c r="C14" s="152"/>
      <c r="D14" s="152"/>
      <c r="E14" s="148"/>
      <c r="F14" s="123" t="s">
        <v>162</v>
      </c>
      <c r="G14" s="148">
        <f>'6. sz. tábla'!G13</f>
        <v>100000</v>
      </c>
      <c r="H14" s="148">
        <f>'6. sz. tábla'!H13</f>
        <v>100000</v>
      </c>
      <c r="I14" s="148">
        <f>'6. sz. tábla'!I13</f>
        <v>100000</v>
      </c>
      <c r="J14" s="150">
        <f>'6. sz. tábla'!J13</f>
        <v>0</v>
      </c>
    </row>
    <row r="15" spans="1:10" ht="30.75" customHeight="1" x14ac:dyDescent="0.25">
      <c r="A15" s="122"/>
      <c r="B15" s="148"/>
      <c r="C15" s="148"/>
      <c r="D15" s="148"/>
      <c r="E15" s="148"/>
      <c r="F15" s="123" t="s">
        <v>163</v>
      </c>
      <c r="G15" s="148">
        <f>'6. sz. tábla'!G14</f>
        <v>0</v>
      </c>
      <c r="H15" s="148">
        <f>'6. sz. tábla'!H14</f>
        <v>0</v>
      </c>
      <c r="I15" s="148">
        <f>'6. sz. tábla'!I14</f>
        <v>0</v>
      </c>
      <c r="J15" s="150">
        <f>'6. sz. tábla'!J14</f>
        <v>0</v>
      </c>
    </row>
    <row r="16" spans="1:10" x14ac:dyDescent="0.25">
      <c r="A16" s="151"/>
      <c r="B16" s="148"/>
      <c r="C16" s="148"/>
      <c r="D16" s="148"/>
      <c r="E16" s="148"/>
      <c r="F16" s="123" t="s">
        <v>164</v>
      </c>
      <c r="G16" s="148">
        <f>'6. sz. tábla'!G15</f>
        <v>3885359</v>
      </c>
      <c r="H16" s="148">
        <f>'6. sz. tábla'!H15</f>
        <v>2897451</v>
      </c>
      <c r="I16" s="148">
        <f>'6. sz. tábla'!I15</f>
        <v>4502426</v>
      </c>
      <c r="J16" s="150">
        <f>'6. sz. tábla'!J15</f>
        <v>1604975</v>
      </c>
    </row>
    <row r="17" spans="1:10" s="155" customFormat="1" ht="31.5" x14ac:dyDescent="0.25">
      <c r="A17" s="142" t="s">
        <v>227</v>
      </c>
      <c r="B17" s="153">
        <f>SUM(B7:B16)</f>
        <v>35844977</v>
      </c>
      <c r="C17" s="153">
        <f t="shared" ref="C17:E17" si="0">SUM(C7:C16)</f>
        <v>38192388</v>
      </c>
      <c r="D17" s="153">
        <f t="shared" si="0"/>
        <v>46697149</v>
      </c>
      <c r="E17" s="153">
        <f t="shared" si="0"/>
        <v>8504761</v>
      </c>
      <c r="F17" s="144" t="s">
        <v>228</v>
      </c>
      <c r="G17" s="153">
        <f>G7+G8+G9+G10+G11+G16</f>
        <v>38439432</v>
      </c>
      <c r="H17" s="153">
        <f>H7+H8+H9+H10+H11+H16</f>
        <v>43864503</v>
      </c>
      <c r="I17" s="153">
        <f>I7+I8+I9+I10+I11+I16</f>
        <v>71950668</v>
      </c>
      <c r="J17" s="154">
        <f>J7+J8+J9+J10+J11+J12+J16</f>
        <v>28086165</v>
      </c>
    </row>
    <row r="18" spans="1:10" x14ac:dyDescent="0.25">
      <c r="A18" s="156" t="s">
        <v>229</v>
      </c>
      <c r="B18" s="148">
        <f>'6. sz. tábla'!B19</f>
        <v>100876000</v>
      </c>
      <c r="C18" s="148">
        <f>'6. sz. tábla'!C19</f>
        <v>104428660</v>
      </c>
      <c r="D18" s="148">
        <f>'6. sz. tábla'!D19</f>
        <v>104428660</v>
      </c>
      <c r="E18" s="148">
        <f>'6. sz. tábla'!E19</f>
        <v>0</v>
      </c>
      <c r="F18" s="145" t="s">
        <v>230</v>
      </c>
      <c r="G18" s="148">
        <f>'5. sz. tábla'!B31</f>
        <v>1484580</v>
      </c>
      <c r="H18" s="148">
        <f>'5. sz. tábla'!C31</f>
        <v>2047580</v>
      </c>
      <c r="I18" s="148">
        <f>'5. sz. tábla'!D31</f>
        <v>2047580</v>
      </c>
      <c r="J18" s="148">
        <f>'5. sz. tábla'!E31</f>
        <v>0</v>
      </c>
    </row>
    <row r="19" spans="1:10" ht="47.25" x14ac:dyDescent="0.25">
      <c r="A19" s="142" t="s">
        <v>231</v>
      </c>
      <c r="B19" s="153">
        <f>B17+B18</f>
        <v>136720977</v>
      </c>
      <c r="C19" s="153">
        <f>C17+C18</f>
        <v>142621048</v>
      </c>
      <c r="D19" s="153">
        <f>D17+D18</f>
        <v>151125809</v>
      </c>
      <c r="E19" s="153">
        <f>E17+E18</f>
        <v>8504761</v>
      </c>
      <c r="F19" s="144" t="s">
        <v>232</v>
      </c>
      <c r="G19" s="153">
        <f>G17+G18</f>
        <v>39924012</v>
      </c>
      <c r="H19" s="153">
        <f t="shared" ref="H19:J19" si="1">H17+H18</f>
        <v>45912083</v>
      </c>
      <c r="I19" s="153">
        <f t="shared" si="1"/>
        <v>73998248</v>
      </c>
      <c r="J19" s="154">
        <f t="shared" si="1"/>
        <v>28086165</v>
      </c>
    </row>
    <row r="20" spans="1:10" x14ac:dyDescent="0.25">
      <c r="A20" s="142" t="s">
        <v>233</v>
      </c>
      <c r="B20" s="153"/>
      <c r="C20" s="153"/>
      <c r="D20" s="153"/>
      <c r="E20" s="148"/>
      <c r="F20" s="153" t="s">
        <v>15</v>
      </c>
      <c r="G20" s="148"/>
      <c r="H20" s="166"/>
      <c r="I20" s="166"/>
      <c r="J20" s="150"/>
    </row>
    <row r="21" spans="1:10" ht="31.5" x14ac:dyDescent="0.25">
      <c r="A21" s="122" t="s">
        <v>184</v>
      </c>
      <c r="B21" s="148">
        <f>'6. sz. tábla'!B29</f>
        <v>0</v>
      </c>
      <c r="C21" s="148">
        <f>'6. sz. tábla'!C29</f>
        <v>0</v>
      </c>
      <c r="D21" s="148">
        <f>'6. sz. tábla'!D29</f>
        <v>30000000</v>
      </c>
      <c r="E21" s="148">
        <f>'6. sz. tábla'!E29</f>
        <v>30000000</v>
      </c>
      <c r="F21" s="149" t="s">
        <v>185</v>
      </c>
      <c r="G21" s="148">
        <f>'6. sz. tábla'!G29</f>
        <v>9535474</v>
      </c>
      <c r="H21" s="148">
        <f>'6. sz. tábla'!H29</f>
        <v>9735474</v>
      </c>
      <c r="I21" s="148">
        <f>'6. sz. tábla'!I29</f>
        <v>9735474</v>
      </c>
      <c r="J21" s="148">
        <f>'6. sz. tábla'!J29</f>
        <v>0</v>
      </c>
    </row>
    <row r="22" spans="1:10" x14ac:dyDescent="0.25">
      <c r="A22" s="124" t="s">
        <v>234</v>
      </c>
      <c r="B22" s="148">
        <f>'[2]6. sz. tábla '!B30-B51</f>
        <v>0</v>
      </c>
      <c r="C22" s="148">
        <v>0</v>
      </c>
      <c r="D22" s="148">
        <v>0</v>
      </c>
      <c r="E22" s="148">
        <v>0</v>
      </c>
      <c r="F22" s="149" t="s">
        <v>187</v>
      </c>
      <c r="G22" s="148"/>
      <c r="H22" s="166"/>
      <c r="I22" s="166"/>
      <c r="J22" s="150"/>
    </row>
    <row r="23" spans="1:10" ht="31.5" x14ac:dyDescent="0.25">
      <c r="A23" s="124" t="s">
        <v>235</v>
      </c>
      <c r="B23" s="148">
        <f>'[2]6. sz. tábla '!B31-B52</f>
        <v>0</v>
      </c>
      <c r="C23" s="148">
        <v>0</v>
      </c>
      <c r="D23" s="148">
        <v>0</v>
      </c>
      <c r="E23" s="148">
        <v>0</v>
      </c>
      <c r="F23" s="149" t="s">
        <v>189</v>
      </c>
      <c r="G23" s="148">
        <f>'6. sz. tábla'!G31</f>
        <v>87888092</v>
      </c>
      <c r="H23" s="148">
        <f>'6. sz. tábla'!H31</f>
        <v>88163092</v>
      </c>
      <c r="I23" s="148">
        <f>'6. sz. tábla'!I31</f>
        <v>98581688</v>
      </c>
      <c r="J23" s="148">
        <f>'6. sz. tábla'!J31</f>
        <v>10418596</v>
      </c>
    </row>
    <row r="24" spans="1:10" x14ac:dyDescent="0.25">
      <c r="A24" s="151"/>
      <c r="B24" s="148"/>
      <c r="C24" s="148"/>
      <c r="D24" s="148"/>
      <c r="E24" s="148"/>
      <c r="F24" s="149" t="s">
        <v>236</v>
      </c>
      <c r="G24" s="148">
        <f>'6. sz. tábla'!G32</f>
        <v>26475</v>
      </c>
      <c r="H24" s="148">
        <f>'6. sz. tábla'!H32</f>
        <v>26475</v>
      </c>
      <c r="I24" s="148">
        <f>'6. sz. tábla'!I32</f>
        <v>26475</v>
      </c>
      <c r="J24" s="148">
        <f>'6. sz. tábla'!J32</f>
        <v>0</v>
      </c>
    </row>
    <row r="25" spans="1:10" ht="31.5" x14ac:dyDescent="0.25">
      <c r="A25" s="151"/>
      <c r="B25" s="148"/>
      <c r="C25" s="148"/>
      <c r="D25" s="148"/>
      <c r="E25" s="148"/>
      <c r="F25" s="149" t="s">
        <v>237</v>
      </c>
      <c r="G25" s="148"/>
      <c r="H25" s="166"/>
      <c r="I25" s="166"/>
      <c r="J25" s="150"/>
    </row>
    <row r="26" spans="1:10" ht="31.5" x14ac:dyDescent="0.25">
      <c r="A26" s="151"/>
      <c r="B26" s="148"/>
      <c r="C26" s="148"/>
      <c r="D26" s="148"/>
      <c r="E26" s="148"/>
      <c r="F26" s="157" t="s">
        <v>238</v>
      </c>
      <c r="G26" s="148"/>
      <c r="H26" s="166"/>
      <c r="I26" s="166"/>
      <c r="J26" s="150"/>
    </row>
    <row r="27" spans="1:10" ht="30.75" customHeight="1" x14ac:dyDescent="0.25">
      <c r="A27" s="156"/>
      <c r="B27" s="148"/>
      <c r="C27" s="148"/>
      <c r="D27" s="148"/>
      <c r="E27" s="148"/>
      <c r="F27" s="149" t="s">
        <v>239</v>
      </c>
      <c r="G27" s="148"/>
      <c r="H27" s="166"/>
      <c r="I27" s="166"/>
      <c r="J27" s="150"/>
    </row>
    <row r="28" spans="1:10" s="155" customFormat="1" ht="31.5" x14ac:dyDescent="0.25">
      <c r="A28" s="142" t="s">
        <v>240</v>
      </c>
      <c r="B28" s="153">
        <f>SUM(B21:B27)</f>
        <v>0</v>
      </c>
      <c r="C28" s="153">
        <f>SUM(C21:C27)</f>
        <v>0</v>
      </c>
      <c r="D28" s="153">
        <f>SUM(D21:D27)</f>
        <v>30000000</v>
      </c>
      <c r="E28" s="153">
        <f>SUM(E21:E27)</f>
        <v>30000000</v>
      </c>
      <c r="F28" s="144" t="s">
        <v>228</v>
      </c>
      <c r="G28" s="153">
        <f>SUM(G21:G27)</f>
        <v>97450041</v>
      </c>
      <c r="H28" s="153">
        <f>SUM(H21:H27)</f>
        <v>97925041</v>
      </c>
      <c r="I28" s="153">
        <f>SUM(I21:I27)</f>
        <v>108343637</v>
      </c>
      <c r="J28" s="154">
        <f>SUM(J21:J27)</f>
        <v>10418596</v>
      </c>
    </row>
    <row r="29" spans="1:10" ht="15" customHeight="1" x14ac:dyDescent="0.25">
      <c r="A29" s="156" t="s">
        <v>229</v>
      </c>
      <c r="B29" s="148">
        <f>'2.sz.tábla'!B67</f>
        <v>653076</v>
      </c>
      <c r="C29" s="148">
        <f>'6. sz. tábla'!C58</f>
        <v>1216076</v>
      </c>
      <c r="D29" s="148">
        <f>'6. sz. tábla'!D58</f>
        <v>1216076</v>
      </c>
      <c r="E29" s="148">
        <f>'6. sz. tábla'!E58</f>
        <v>0</v>
      </c>
      <c r="F29" s="145" t="s">
        <v>230</v>
      </c>
      <c r="G29" s="148"/>
      <c r="H29" s="148"/>
      <c r="I29" s="148"/>
      <c r="J29" s="148"/>
    </row>
    <row r="30" spans="1:10" ht="48" thickBot="1" x14ac:dyDescent="0.3">
      <c r="A30" s="158" t="s">
        <v>241</v>
      </c>
      <c r="B30" s="159">
        <f>B28+B29</f>
        <v>653076</v>
      </c>
      <c r="C30" s="159">
        <f t="shared" ref="C30:E30" si="2">C28+C29</f>
        <v>1216076</v>
      </c>
      <c r="D30" s="159">
        <f t="shared" si="2"/>
        <v>31216076</v>
      </c>
      <c r="E30" s="159">
        <f t="shared" si="2"/>
        <v>30000000</v>
      </c>
      <c r="F30" s="160" t="s">
        <v>242</v>
      </c>
      <c r="G30" s="159">
        <f>G28+G29</f>
        <v>97450041</v>
      </c>
      <c r="H30" s="159">
        <f>H28+H29</f>
        <v>97925041</v>
      </c>
      <c r="I30" s="159">
        <f>I28+I29</f>
        <v>108343637</v>
      </c>
      <c r="J30" s="161">
        <f>J28+J29</f>
        <v>10418596</v>
      </c>
    </row>
    <row r="31" spans="1:10" x14ac:dyDescent="0.25">
      <c r="B31" s="138">
        <f>B30+B19</f>
        <v>137374053</v>
      </c>
      <c r="C31" s="138">
        <f>C30+C19</f>
        <v>143837124</v>
      </c>
      <c r="D31" s="138">
        <f>D30+D19</f>
        <v>182341885</v>
      </c>
      <c r="E31" s="138">
        <f>E30+E19</f>
        <v>38504761</v>
      </c>
      <c r="G31" s="138">
        <f>G30+G19</f>
        <v>137374053</v>
      </c>
      <c r="H31" s="138">
        <f>H30+H19</f>
        <v>143837124</v>
      </c>
      <c r="I31" s="138">
        <f>I30+I19</f>
        <v>182341885</v>
      </c>
      <c r="J31" s="138">
        <f>J30+J19</f>
        <v>38504761</v>
      </c>
    </row>
    <row r="32" spans="1:10" ht="15.75" customHeight="1" x14ac:dyDescent="0.25">
      <c r="A32" s="270" t="s">
        <v>310</v>
      </c>
      <c r="B32" s="270"/>
      <c r="C32" s="270"/>
      <c r="D32" s="270"/>
      <c r="E32" s="270"/>
      <c r="F32" s="270"/>
      <c r="G32" s="270"/>
      <c r="H32" s="270"/>
      <c r="I32" s="270"/>
      <c r="J32" s="270"/>
    </row>
    <row r="33" spans="1:10" ht="16.5" thickBot="1" x14ac:dyDescent="0.3"/>
    <row r="34" spans="1:10" s="137" customFormat="1" ht="47.25" x14ac:dyDescent="0.25">
      <c r="A34" s="140" t="s">
        <v>150</v>
      </c>
      <c r="B34" s="7" t="str">
        <f>B5</f>
        <v>2018. évi eredeti előirányzat</v>
      </c>
      <c r="C34" s="7" t="str">
        <f t="shared" ref="C34:E34" si="3">C5</f>
        <v>I. Módosítás</v>
      </c>
      <c r="D34" s="7" t="str">
        <f t="shared" si="3"/>
        <v>II. Módosítás</v>
      </c>
      <c r="E34" s="7" t="str">
        <f t="shared" si="3"/>
        <v>Eltérés</v>
      </c>
      <c r="F34" s="141" t="s">
        <v>151</v>
      </c>
      <c r="G34" s="7" t="str">
        <f>B34</f>
        <v>2018. évi eredeti előirányzat</v>
      </c>
      <c r="H34" s="7" t="str">
        <f>C34</f>
        <v>I. Módosítás</v>
      </c>
      <c r="I34" s="7" t="str">
        <f>D34</f>
        <v>II. Módosítás</v>
      </c>
      <c r="J34" s="7" t="str">
        <f t="shared" ref="J34" si="4">E34</f>
        <v>Eltérés</v>
      </c>
    </row>
    <row r="35" spans="1:10" x14ac:dyDescent="0.25">
      <c r="A35" s="142" t="s">
        <v>225</v>
      </c>
      <c r="B35" s="143"/>
      <c r="C35" s="143"/>
      <c r="D35" s="143"/>
      <c r="E35" s="143"/>
      <c r="F35" s="144" t="s">
        <v>14</v>
      </c>
      <c r="G35" s="148"/>
      <c r="H35" s="166"/>
      <c r="I35" s="166"/>
      <c r="J35" s="150"/>
    </row>
    <row r="36" spans="1:10" ht="31.5" x14ac:dyDescent="0.25">
      <c r="A36" s="147" t="s">
        <v>226</v>
      </c>
      <c r="B36" s="148"/>
      <c r="C36" s="148"/>
      <c r="D36" s="148"/>
      <c r="E36" s="148"/>
      <c r="F36" s="149" t="s">
        <v>153</v>
      </c>
      <c r="G36" s="148"/>
      <c r="H36" s="166"/>
      <c r="I36" s="166"/>
      <c r="J36" s="150"/>
    </row>
    <row r="37" spans="1:10" x14ac:dyDescent="0.25">
      <c r="A37" s="151" t="s">
        <v>154</v>
      </c>
      <c r="B37" s="148"/>
      <c r="C37" s="148"/>
      <c r="D37" s="148"/>
      <c r="E37" s="148"/>
      <c r="F37" s="149" t="s">
        <v>79</v>
      </c>
      <c r="G37" s="148"/>
      <c r="H37" s="166"/>
      <c r="I37" s="166"/>
      <c r="J37" s="150"/>
    </row>
    <row r="38" spans="1:10" x14ac:dyDescent="0.25">
      <c r="A38" s="151" t="s">
        <v>156</v>
      </c>
      <c r="B38" s="148">
        <f>'2.sz.tábla'!B40</f>
        <v>600000</v>
      </c>
      <c r="C38" s="148">
        <f>'2.sz.tábla'!C40</f>
        <v>600000</v>
      </c>
      <c r="D38" s="148">
        <f>'2.sz.tábla'!D40</f>
        <v>600000</v>
      </c>
      <c r="E38" s="148">
        <f>'2.sz.tábla'!E40</f>
        <v>0</v>
      </c>
      <c r="F38" s="149" t="s">
        <v>80</v>
      </c>
      <c r="G38" s="148"/>
      <c r="H38" s="166"/>
      <c r="I38" s="166"/>
      <c r="J38" s="150"/>
    </row>
    <row r="39" spans="1:10" ht="31.5" x14ac:dyDescent="0.25">
      <c r="A39" s="122" t="s">
        <v>158</v>
      </c>
      <c r="B39" s="148"/>
      <c r="C39" s="148"/>
      <c r="D39" s="148"/>
      <c r="E39" s="148"/>
      <c r="F39" s="149" t="s">
        <v>159</v>
      </c>
      <c r="G39" s="148"/>
      <c r="H39" s="166"/>
      <c r="I39" s="166"/>
      <c r="J39" s="150"/>
    </row>
    <row r="40" spans="1:10" x14ac:dyDescent="0.25">
      <c r="A40" s="151"/>
      <c r="B40" s="148"/>
      <c r="C40" s="148"/>
      <c r="D40" s="148"/>
      <c r="E40" s="148"/>
      <c r="F40" s="149" t="s">
        <v>81</v>
      </c>
      <c r="G40" s="148"/>
      <c r="H40" s="166"/>
      <c r="I40" s="166"/>
      <c r="J40" s="150"/>
    </row>
    <row r="41" spans="1:10" x14ac:dyDescent="0.25">
      <c r="A41" s="151"/>
      <c r="B41" s="148"/>
      <c r="C41" s="148"/>
      <c r="D41" s="148"/>
      <c r="E41" s="148"/>
      <c r="F41" s="123" t="s">
        <v>160</v>
      </c>
      <c r="G41" s="148"/>
      <c r="H41" s="166"/>
      <c r="I41" s="166"/>
      <c r="J41" s="150"/>
    </row>
    <row r="42" spans="1:10" ht="31.5" x14ac:dyDescent="0.25">
      <c r="A42" s="151"/>
      <c r="B42" s="148"/>
      <c r="C42" s="148"/>
      <c r="D42" s="148"/>
      <c r="E42" s="148"/>
      <c r="F42" s="123" t="s">
        <v>161</v>
      </c>
      <c r="G42" s="148"/>
      <c r="H42" s="166"/>
      <c r="I42" s="166"/>
      <c r="J42" s="150"/>
    </row>
    <row r="43" spans="1:10" ht="31.5" x14ac:dyDescent="0.25">
      <c r="A43" s="147"/>
      <c r="B43" s="148"/>
      <c r="C43" s="152"/>
      <c r="D43" s="152"/>
      <c r="E43" s="148"/>
      <c r="F43" s="123" t="s">
        <v>162</v>
      </c>
      <c r="G43" s="148"/>
      <c r="H43" s="166"/>
      <c r="I43" s="166"/>
      <c r="J43" s="150"/>
    </row>
    <row r="44" spans="1:10" ht="30" customHeight="1" x14ac:dyDescent="0.25">
      <c r="A44" s="122"/>
      <c r="B44" s="148"/>
      <c r="C44" s="148"/>
      <c r="D44" s="148"/>
      <c r="E44" s="148"/>
      <c r="F44" s="123" t="s">
        <v>163</v>
      </c>
      <c r="G44" s="148"/>
      <c r="H44" s="166"/>
      <c r="I44" s="166"/>
      <c r="J44" s="150"/>
    </row>
    <row r="45" spans="1:10" x14ac:dyDescent="0.25">
      <c r="A45" s="151"/>
      <c r="B45" s="148"/>
      <c r="C45" s="148"/>
      <c r="D45" s="148"/>
      <c r="E45" s="148"/>
      <c r="F45" s="123" t="s">
        <v>164</v>
      </c>
      <c r="G45" s="148"/>
      <c r="H45" s="166"/>
      <c r="I45" s="166"/>
      <c r="J45" s="150"/>
    </row>
    <row r="46" spans="1:10" ht="31.5" x14ac:dyDescent="0.25">
      <c r="A46" s="142" t="s">
        <v>243</v>
      </c>
      <c r="B46" s="153"/>
      <c r="C46" s="153"/>
      <c r="D46" s="153"/>
      <c r="E46" s="148"/>
      <c r="F46" s="144" t="s">
        <v>244</v>
      </c>
      <c r="G46" s="153">
        <f>SUM(G36:G45)</f>
        <v>0</v>
      </c>
      <c r="H46" s="153">
        <f>SUM(H36:H45)</f>
        <v>0</v>
      </c>
      <c r="I46" s="252"/>
      <c r="J46" s="154">
        <f>SUM(J36:J45)</f>
        <v>0</v>
      </c>
    </row>
    <row r="47" spans="1:10" x14ac:dyDescent="0.25">
      <c r="A47" s="156" t="s">
        <v>229</v>
      </c>
      <c r="B47" s="148"/>
      <c r="C47" s="148"/>
      <c r="D47" s="148"/>
      <c r="E47" s="148"/>
      <c r="F47" s="145" t="s">
        <v>230</v>
      </c>
      <c r="G47" s="148"/>
      <c r="H47" s="166"/>
      <c r="I47" s="166"/>
      <c r="J47" s="150"/>
    </row>
    <row r="48" spans="1:10" ht="47.25" x14ac:dyDescent="0.25">
      <c r="A48" s="142" t="s">
        <v>245</v>
      </c>
      <c r="B48" s="153">
        <f>B46+B47</f>
        <v>0</v>
      </c>
      <c r="C48" s="153"/>
      <c r="D48" s="153"/>
      <c r="E48" s="148"/>
      <c r="F48" s="144" t="s">
        <v>246</v>
      </c>
      <c r="G48" s="153">
        <f>G46+G47</f>
        <v>0</v>
      </c>
      <c r="H48" s="153">
        <f>H46+H47</f>
        <v>0</v>
      </c>
      <c r="I48" s="252"/>
      <c r="J48" s="154">
        <f>J46+J47</f>
        <v>0</v>
      </c>
    </row>
    <row r="49" spans="1:10" x14ac:dyDescent="0.25">
      <c r="A49" s="142" t="s">
        <v>233</v>
      </c>
      <c r="B49" s="153"/>
      <c r="C49" s="153"/>
      <c r="D49" s="153"/>
      <c r="E49" s="148"/>
      <c r="F49" s="153" t="s">
        <v>15</v>
      </c>
      <c r="G49" s="148"/>
      <c r="H49" s="166"/>
      <c r="I49" s="166"/>
      <c r="J49" s="150"/>
    </row>
    <row r="50" spans="1:10" ht="31.5" x14ac:dyDescent="0.25">
      <c r="A50" s="122" t="s">
        <v>184</v>
      </c>
      <c r="B50" s="148"/>
      <c r="C50" s="148"/>
      <c r="D50" s="148"/>
      <c r="E50" s="148">
        <v>0</v>
      </c>
      <c r="F50" s="149" t="s">
        <v>185</v>
      </c>
      <c r="G50" s="148"/>
      <c r="H50" s="166"/>
      <c r="I50" s="166"/>
      <c r="J50" s="150"/>
    </row>
    <row r="51" spans="1:10" x14ac:dyDescent="0.25">
      <c r="A51" s="124" t="s">
        <v>234</v>
      </c>
      <c r="B51" s="148">
        <f>'[2]2.sz.tábla'!B54</f>
        <v>0</v>
      </c>
      <c r="C51" s="148"/>
      <c r="D51" s="148"/>
      <c r="E51" s="148">
        <v>0</v>
      </c>
      <c r="F51" s="149" t="s">
        <v>187</v>
      </c>
      <c r="G51" s="148"/>
      <c r="H51" s="166"/>
      <c r="I51" s="166"/>
      <c r="J51" s="150"/>
    </row>
    <row r="52" spans="1:10" ht="31.5" x14ac:dyDescent="0.25">
      <c r="A52" s="124" t="s">
        <v>235</v>
      </c>
      <c r="B52" s="148">
        <f>'[2]2.sz.tábla'!B63</f>
        <v>0</v>
      </c>
      <c r="C52" s="148"/>
      <c r="D52" s="148"/>
      <c r="E52" s="148">
        <v>0</v>
      </c>
      <c r="F52" s="149" t="s">
        <v>189</v>
      </c>
      <c r="G52" s="148"/>
      <c r="H52" s="166"/>
      <c r="I52" s="166"/>
      <c r="J52" s="150"/>
    </row>
    <row r="53" spans="1:10" x14ac:dyDescent="0.25">
      <c r="A53" s="151"/>
      <c r="B53" s="148"/>
      <c r="C53" s="148"/>
      <c r="D53" s="148"/>
      <c r="E53" s="148"/>
      <c r="F53" s="149" t="s">
        <v>236</v>
      </c>
      <c r="G53" s="148"/>
      <c r="H53" s="166"/>
      <c r="I53" s="166"/>
      <c r="J53" s="150"/>
    </row>
    <row r="54" spans="1:10" ht="31.5" x14ac:dyDescent="0.25">
      <c r="A54" s="151"/>
      <c r="B54" s="148"/>
      <c r="C54" s="148"/>
      <c r="D54" s="148"/>
      <c r="E54" s="148"/>
      <c r="F54" s="149" t="s">
        <v>237</v>
      </c>
      <c r="G54" s="148"/>
      <c r="H54" s="166"/>
      <c r="I54" s="166"/>
      <c r="J54" s="150">
        <f>'5. sz. tábla'!E27</f>
        <v>0</v>
      </c>
    </row>
    <row r="55" spans="1:10" ht="31.5" x14ac:dyDescent="0.25">
      <c r="A55" s="151"/>
      <c r="B55" s="148"/>
      <c r="C55" s="148"/>
      <c r="D55" s="148"/>
      <c r="E55" s="148"/>
      <c r="F55" s="157" t="s">
        <v>238</v>
      </c>
      <c r="G55" s="148"/>
      <c r="H55" s="166"/>
      <c r="I55" s="166"/>
      <c r="J55" s="150"/>
    </row>
    <row r="56" spans="1:10" ht="28.5" customHeight="1" x14ac:dyDescent="0.25">
      <c r="A56" s="156"/>
      <c r="B56" s="148"/>
      <c r="C56" s="148"/>
      <c r="D56" s="148"/>
      <c r="E56" s="148"/>
      <c r="F56" s="123" t="s">
        <v>193</v>
      </c>
      <c r="G56" s="148"/>
      <c r="H56" s="166"/>
      <c r="I56" s="166"/>
      <c r="J56" s="150"/>
    </row>
    <row r="57" spans="1:10" ht="27" customHeight="1" x14ac:dyDescent="0.25">
      <c r="A57" s="156"/>
      <c r="B57" s="148"/>
      <c r="C57" s="148"/>
      <c r="D57" s="148"/>
      <c r="E57" s="148"/>
      <c r="F57" s="123" t="s">
        <v>239</v>
      </c>
      <c r="G57" s="148"/>
      <c r="H57" s="166"/>
      <c r="I57" s="166"/>
      <c r="J57" s="150"/>
    </row>
    <row r="58" spans="1:10" ht="31.5" x14ac:dyDescent="0.25">
      <c r="A58" s="142" t="s">
        <v>247</v>
      </c>
      <c r="B58" s="153">
        <f>SUM(B50:B56)</f>
        <v>0</v>
      </c>
      <c r="C58" s="153">
        <f t="shared" ref="C58:E58" si="5">SUM(C50:C56)</f>
        <v>0</v>
      </c>
      <c r="D58" s="153">
        <f t="shared" si="5"/>
        <v>0</v>
      </c>
      <c r="E58" s="153">
        <f t="shared" si="5"/>
        <v>0</v>
      </c>
      <c r="F58" s="144" t="s">
        <v>248</v>
      </c>
      <c r="G58" s="153">
        <f>SUM(G50:G56)</f>
        <v>0</v>
      </c>
      <c r="H58" s="153">
        <f>SUM(H50:H56)</f>
        <v>0</v>
      </c>
      <c r="I58" s="153">
        <f>SUM(I50:I56)</f>
        <v>0</v>
      </c>
      <c r="J58" s="154">
        <f t="shared" ref="J58" si="6">SUM(J50:J56)</f>
        <v>0</v>
      </c>
    </row>
    <row r="59" spans="1:10" x14ac:dyDescent="0.25">
      <c r="A59" s="156" t="s">
        <v>229</v>
      </c>
      <c r="B59" s="148">
        <f>'[2]2.sz.tábla'!B70</f>
        <v>0</v>
      </c>
      <c r="C59" s="148"/>
      <c r="D59" s="148"/>
      <c r="E59" s="148"/>
      <c r="F59" s="145" t="s">
        <v>230</v>
      </c>
      <c r="G59" s="148">
        <f>'[2]5. sz. tábla'!B27</f>
        <v>0</v>
      </c>
      <c r="H59" s="148">
        <f>'[2]5. sz. tábla'!E27</f>
        <v>0</v>
      </c>
      <c r="I59" s="148">
        <f>'[2]5. sz. tábla'!F27</f>
        <v>0</v>
      </c>
      <c r="J59" s="150">
        <f>'[2]5. sz. tábla'!F27</f>
        <v>0</v>
      </c>
    </row>
    <row r="60" spans="1:10" x14ac:dyDescent="0.25">
      <c r="A60" s="156"/>
      <c r="B60" s="148"/>
      <c r="C60" s="148"/>
      <c r="D60" s="148"/>
      <c r="E60" s="148"/>
      <c r="F60" s="149"/>
      <c r="G60" s="148"/>
      <c r="H60" s="166"/>
      <c r="I60" s="166"/>
      <c r="J60" s="150"/>
    </row>
    <row r="61" spans="1:10" ht="48" thickBot="1" x14ac:dyDescent="0.3">
      <c r="A61" s="158" t="s">
        <v>249</v>
      </c>
      <c r="B61" s="159">
        <f>B58+B59</f>
        <v>0</v>
      </c>
      <c r="C61" s="159">
        <f t="shared" ref="C61:E61" si="7">C58+C59</f>
        <v>0</v>
      </c>
      <c r="D61" s="159">
        <f t="shared" si="7"/>
        <v>0</v>
      </c>
      <c r="E61" s="159">
        <f t="shared" si="7"/>
        <v>0</v>
      </c>
      <c r="F61" s="160" t="s">
        <v>250</v>
      </c>
      <c r="G61" s="159">
        <f>G58+G59</f>
        <v>0</v>
      </c>
      <c r="H61" s="159">
        <f>H58+H59</f>
        <v>0</v>
      </c>
      <c r="I61" s="159">
        <f>I58+I59</f>
        <v>0</v>
      </c>
      <c r="J61" s="161">
        <f t="shared" ref="J61" si="8">J58+J59</f>
        <v>0</v>
      </c>
    </row>
    <row r="62" spans="1:10" ht="15.75" customHeight="1" x14ac:dyDescent="0.25">
      <c r="A62" s="271" t="s">
        <v>311</v>
      </c>
      <c r="B62" s="271"/>
      <c r="C62" s="271"/>
      <c r="D62" s="271"/>
      <c r="E62" s="271"/>
      <c r="F62" s="271"/>
      <c r="G62" s="271"/>
      <c r="H62" s="271"/>
      <c r="I62" s="271"/>
      <c r="J62" s="271"/>
    </row>
    <row r="63" spans="1:10" ht="16.5" thickBot="1" x14ac:dyDescent="0.3"/>
    <row r="64" spans="1:10" s="137" customFormat="1" ht="47.25" x14ac:dyDescent="0.25">
      <c r="A64" s="140" t="s">
        <v>150</v>
      </c>
      <c r="B64" s="7" t="str">
        <f>B5</f>
        <v>2018. évi eredeti előirányzat</v>
      </c>
      <c r="C64" s="7" t="str">
        <f t="shared" ref="C64:E64" si="9">C5</f>
        <v>I. Módosítás</v>
      </c>
      <c r="D64" s="7" t="str">
        <f t="shared" si="9"/>
        <v>II. Módosítás</v>
      </c>
      <c r="E64" s="7" t="str">
        <f t="shared" si="9"/>
        <v>Eltérés</v>
      </c>
      <c r="F64" s="141" t="s">
        <v>151</v>
      </c>
      <c r="G64" s="7" t="str">
        <f>B64</f>
        <v>2018. évi eredeti előirányzat</v>
      </c>
      <c r="H64" s="7" t="str">
        <f>C64</f>
        <v>I. Módosítás</v>
      </c>
      <c r="I64" s="7" t="str">
        <f>D64</f>
        <v>II. Módosítás</v>
      </c>
      <c r="J64" s="7" t="str">
        <f t="shared" ref="J64" si="10">E64</f>
        <v>Eltérés</v>
      </c>
    </row>
    <row r="65" spans="1:10" x14ac:dyDescent="0.25">
      <c r="A65" s="142" t="s">
        <v>225</v>
      </c>
      <c r="B65" s="143"/>
      <c r="C65" s="143"/>
      <c r="D65" s="143"/>
      <c r="E65" s="143"/>
      <c r="F65" s="144" t="s">
        <v>14</v>
      </c>
      <c r="G65" s="148"/>
      <c r="H65" s="166"/>
      <c r="I65" s="166"/>
      <c r="J65" s="150"/>
    </row>
    <row r="66" spans="1:10" ht="31.5" x14ac:dyDescent="0.25">
      <c r="A66" s="147" t="s">
        <v>226</v>
      </c>
      <c r="B66" s="148">
        <f>B7</f>
        <v>22292477</v>
      </c>
      <c r="C66" s="148">
        <f t="shared" ref="C66:E67" si="11">C7</f>
        <v>24639888</v>
      </c>
      <c r="D66" s="148">
        <f t="shared" si="11"/>
        <v>33144649</v>
      </c>
      <c r="E66" s="148">
        <f>'2.sz.tábla'!E5</f>
        <v>8504761</v>
      </c>
      <c r="F66" s="149" t="s">
        <v>153</v>
      </c>
      <c r="G66" s="148">
        <f>G7</f>
        <v>7128829</v>
      </c>
      <c r="H66" s="148">
        <f t="shared" ref="H66:J66" si="12">H7</f>
        <v>9310774</v>
      </c>
      <c r="I66" s="148">
        <f t="shared" si="12"/>
        <v>9310774</v>
      </c>
      <c r="J66" s="148">
        <f t="shared" si="12"/>
        <v>0</v>
      </c>
    </row>
    <row r="67" spans="1:10" x14ac:dyDescent="0.25">
      <c r="A67" s="151" t="s">
        <v>154</v>
      </c>
      <c r="B67" s="148">
        <f>B8</f>
        <v>10600000</v>
      </c>
      <c r="C67" s="148">
        <f t="shared" si="11"/>
        <v>10600000</v>
      </c>
      <c r="D67" s="148">
        <f t="shared" si="11"/>
        <v>10600000</v>
      </c>
      <c r="E67" s="148">
        <f t="shared" si="11"/>
        <v>0</v>
      </c>
      <c r="F67" s="149" t="s">
        <v>79</v>
      </c>
      <c r="G67" s="148">
        <f>G8</f>
        <v>1284829</v>
      </c>
      <c r="H67" s="148">
        <f t="shared" ref="H67:J67" si="13">H8</f>
        <v>1435863</v>
      </c>
      <c r="I67" s="148">
        <f t="shared" si="13"/>
        <v>1435863</v>
      </c>
      <c r="J67" s="148">
        <f t="shared" si="13"/>
        <v>0</v>
      </c>
    </row>
    <row r="68" spans="1:10" x14ac:dyDescent="0.25">
      <c r="A68" s="151" t="s">
        <v>156</v>
      </c>
      <c r="B68" s="148">
        <f>B9</f>
        <v>2952500</v>
      </c>
      <c r="C68" s="148">
        <f t="shared" ref="C68:E68" si="14">C9</f>
        <v>2952500</v>
      </c>
      <c r="D68" s="148">
        <f t="shared" si="14"/>
        <v>2952500</v>
      </c>
      <c r="E68" s="148">
        <f t="shared" si="14"/>
        <v>0</v>
      </c>
      <c r="F68" s="149" t="s">
        <v>157</v>
      </c>
      <c r="G68" s="148"/>
      <c r="H68" s="166"/>
      <c r="I68" s="166"/>
      <c r="J68" s="150"/>
    </row>
    <row r="69" spans="1:10" ht="31.5" x14ac:dyDescent="0.25">
      <c r="A69" s="122" t="s">
        <v>158</v>
      </c>
      <c r="B69" s="148">
        <f>B10</f>
        <v>0</v>
      </c>
      <c r="C69" s="148">
        <f t="shared" ref="C69:E69" si="15">C10</f>
        <v>0</v>
      </c>
      <c r="D69" s="148">
        <f t="shared" si="15"/>
        <v>0</v>
      </c>
      <c r="E69" s="148">
        <f t="shared" si="15"/>
        <v>0</v>
      </c>
      <c r="F69" s="149" t="s">
        <v>159</v>
      </c>
      <c r="G69" s="148"/>
      <c r="H69" s="166"/>
      <c r="I69" s="166"/>
      <c r="J69" s="150"/>
    </row>
    <row r="70" spans="1:10" x14ac:dyDescent="0.25">
      <c r="A70" s="151"/>
      <c r="B70" s="148"/>
      <c r="C70" s="148"/>
      <c r="D70" s="148"/>
      <c r="E70" s="148"/>
      <c r="F70" s="149" t="s">
        <v>81</v>
      </c>
      <c r="G70" s="148"/>
      <c r="H70" s="166"/>
      <c r="I70" s="166"/>
      <c r="J70" s="150"/>
    </row>
    <row r="71" spans="1:10" x14ac:dyDescent="0.25">
      <c r="A71" s="151"/>
      <c r="B71" s="148"/>
      <c r="C71" s="148"/>
      <c r="D71" s="148"/>
      <c r="E71" s="148"/>
      <c r="F71" s="123" t="s">
        <v>160</v>
      </c>
      <c r="G71" s="148"/>
      <c r="H71" s="166"/>
      <c r="I71" s="166"/>
      <c r="J71" s="150"/>
    </row>
    <row r="72" spans="1:10" ht="31.5" x14ac:dyDescent="0.25">
      <c r="A72" s="151"/>
      <c r="B72" s="148"/>
      <c r="C72" s="148"/>
      <c r="D72" s="148"/>
      <c r="E72" s="148"/>
      <c r="F72" s="123" t="s">
        <v>161</v>
      </c>
      <c r="G72" s="148"/>
      <c r="H72" s="166"/>
      <c r="I72" s="166"/>
      <c r="J72" s="150"/>
    </row>
    <row r="73" spans="1:10" ht="31.5" x14ac:dyDescent="0.25">
      <c r="A73" s="147"/>
      <c r="B73" s="148"/>
      <c r="C73" s="152"/>
      <c r="D73" s="152"/>
      <c r="E73" s="152"/>
      <c r="F73" s="123" t="s">
        <v>162</v>
      </c>
      <c r="G73" s="148"/>
      <c r="H73" s="166"/>
      <c r="I73" s="166"/>
      <c r="J73" s="150"/>
    </row>
    <row r="74" spans="1:10" ht="31.5" x14ac:dyDescent="0.25">
      <c r="A74" s="122"/>
      <c r="B74" s="148"/>
      <c r="C74" s="148"/>
      <c r="D74" s="148"/>
      <c r="E74" s="148"/>
      <c r="F74" s="123" t="s">
        <v>163</v>
      </c>
      <c r="G74" s="148"/>
      <c r="H74" s="166"/>
      <c r="I74" s="166"/>
      <c r="J74" s="150"/>
    </row>
    <row r="75" spans="1:10" x14ac:dyDescent="0.25">
      <c r="A75" s="151"/>
      <c r="B75" s="148"/>
      <c r="C75" s="148"/>
      <c r="D75" s="148"/>
      <c r="E75" s="148"/>
      <c r="F75" s="123" t="s">
        <v>164</v>
      </c>
      <c r="G75" s="148"/>
      <c r="H75" s="166"/>
      <c r="I75" s="166"/>
      <c r="J75" s="150"/>
    </row>
    <row r="76" spans="1:10" ht="47.25" x14ac:dyDescent="0.25">
      <c r="A76" s="142" t="s">
        <v>251</v>
      </c>
      <c r="B76" s="153">
        <f>SUM(B66:B75)</f>
        <v>35844977</v>
      </c>
      <c r="C76" s="153">
        <f>SUM(C66:C75)</f>
        <v>38192388</v>
      </c>
      <c r="D76" s="153">
        <f>SUM(D66:D75)</f>
        <v>46697149</v>
      </c>
      <c r="E76" s="153">
        <f>SUM(E66:E75)</f>
        <v>8504761</v>
      </c>
      <c r="F76" s="144" t="s">
        <v>252</v>
      </c>
      <c r="G76" s="153">
        <f>SUM(G66:G75)</f>
        <v>8413658</v>
      </c>
      <c r="H76" s="153">
        <f t="shared" ref="H76:I76" si="16">SUM(H66:H75)</f>
        <v>10746637</v>
      </c>
      <c r="I76" s="153">
        <f t="shared" si="16"/>
        <v>10746637</v>
      </c>
      <c r="J76" s="154">
        <f>SUM(J66:J75)</f>
        <v>0</v>
      </c>
    </row>
    <row r="77" spans="1:10" x14ac:dyDescent="0.25">
      <c r="A77" s="156" t="s">
        <v>229</v>
      </c>
      <c r="B77" s="148"/>
      <c r="C77" s="148"/>
      <c r="D77" s="148"/>
      <c r="E77" s="148"/>
      <c r="F77" s="145" t="s">
        <v>230</v>
      </c>
      <c r="G77" s="148"/>
      <c r="H77" s="166"/>
      <c r="I77" s="166"/>
      <c r="J77" s="150"/>
    </row>
    <row r="78" spans="1:10" ht="47.25" x14ac:dyDescent="0.25">
      <c r="A78" s="142" t="s">
        <v>253</v>
      </c>
      <c r="B78" s="153">
        <f>B76+B77</f>
        <v>35844977</v>
      </c>
      <c r="C78" s="153">
        <f>C76+C77</f>
        <v>38192388</v>
      </c>
      <c r="D78" s="153">
        <f>D76+D77</f>
        <v>46697149</v>
      </c>
      <c r="E78" s="153">
        <f>E76+E77</f>
        <v>8504761</v>
      </c>
      <c r="F78" s="144" t="s">
        <v>254</v>
      </c>
      <c r="G78" s="153">
        <f>G76+G77</f>
        <v>8413658</v>
      </c>
      <c r="H78" s="153">
        <f>H76+H77</f>
        <v>10746637</v>
      </c>
      <c r="I78" s="153">
        <f>I76+I77</f>
        <v>10746637</v>
      </c>
      <c r="J78" s="154">
        <f>J76+J77</f>
        <v>0</v>
      </c>
    </row>
    <row r="79" spans="1:10" x14ac:dyDescent="0.25">
      <c r="A79" s="142" t="s">
        <v>233</v>
      </c>
      <c r="B79" s="153"/>
      <c r="C79" s="153"/>
      <c r="D79" s="153"/>
      <c r="E79" s="153"/>
      <c r="F79" s="153" t="s">
        <v>15</v>
      </c>
      <c r="G79" s="148"/>
      <c r="H79" s="166"/>
      <c r="I79" s="166"/>
      <c r="J79" s="150"/>
    </row>
    <row r="80" spans="1:10" ht="31.5" x14ac:dyDescent="0.25">
      <c r="A80" s="122" t="s">
        <v>184</v>
      </c>
      <c r="B80" s="153"/>
      <c r="C80" s="153"/>
      <c r="D80" s="153"/>
      <c r="E80" s="153"/>
      <c r="F80" s="149" t="s">
        <v>185</v>
      </c>
      <c r="G80" s="148"/>
      <c r="H80" s="166"/>
      <c r="I80" s="166"/>
      <c r="J80" s="150"/>
    </row>
    <row r="81" spans="1:10" x14ac:dyDescent="0.25">
      <c r="A81" s="124" t="s">
        <v>234</v>
      </c>
      <c r="B81" s="148"/>
      <c r="C81" s="148"/>
      <c r="D81" s="148"/>
      <c r="E81" s="148"/>
      <c r="F81" s="149" t="s">
        <v>187</v>
      </c>
      <c r="G81" s="148"/>
      <c r="H81" s="166"/>
      <c r="I81" s="166"/>
      <c r="J81" s="150"/>
    </row>
    <row r="82" spans="1:10" ht="31.5" x14ac:dyDescent="0.25">
      <c r="A82" s="124" t="s">
        <v>235</v>
      </c>
      <c r="B82" s="144"/>
      <c r="C82" s="144"/>
      <c r="D82" s="144"/>
      <c r="E82" s="144"/>
      <c r="F82" s="149" t="s">
        <v>189</v>
      </c>
      <c r="G82" s="148"/>
      <c r="H82" s="166"/>
      <c r="I82" s="166"/>
      <c r="J82" s="150"/>
    </row>
    <row r="83" spans="1:10" x14ac:dyDescent="0.25">
      <c r="A83" s="151"/>
      <c r="B83" s="148"/>
      <c r="C83" s="148"/>
      <c r="D83" s="148"/>
      <c r="E83" s="148"/>
      <c r="F83" s="149" t="s">
        <v>236</v>
      </c>
      <c r="G83" s="148"/>
      <c r="H83" s="166"/>
      <c r="I83" s="166"/>
      <c r="J83" s="150"/>
    </row>
    <row r="84" spans="1:10" ht="31.5" x14ac:dyDescent="0.25">
      <c r="A84" s="142" t="s">
        <v>247</v>
      </c>
      <c r="B84" s="153">
        <f>SUM(B80:B82)</f>
        <v>0</v>
      </c>
      <c r="C84" s="153">
        <f>SUM(C80:C82)</f>
        <v>0</v>
      </c>
      <c r="D84" s="153">
        <f>SUM(D80:D82)</f>
        <v>0</v>
      </c>
      <c r="E84" s="153">
        <f>SUM(E80:E82)</f>
        <v>0</v>
      </c>
      <c r="F84" s="149" t="s">
        <v>237</v>
      </c>
      <c r="G84" s="148"/>
      <c r="H84" s="166"/>
      <c r="I84" s="166"/>
      <c r="J84" s="150"/>
    </row>
    <row r="85" spans="1:10" ht="31.5" x14ac:dyDescent="0.25">
      <c r="A85" s="156" t="s">
        <v>229</v>
      </c>
      <c r="B85" s="148"/>
      <c r="C85" s="148"/>
      <c r="D85" s="148"/>
      <c r="E85" s="148"/>
      <c r="F85" s="157" t="s">
        <v>238</v>
      </c>
      <c r="G85" s="148"/>
      <c r="H85" s="166"/>
      <c r="I85" s="166"/>
      <c r="J85" s="150"/>
    </row>
    <row r="86" spans="1:10" ht="31.5" x14ac:dyDescent="0.25">
      <c r="A86" s="156"/>
      <c r="B86" s="148"/>
      <c r="C86" s="148"/>
      <c r="D86" s="148"/>
      <c r="E86" s="148"/>
      <c r="F86" s="123" t="s">
        <v>194</v>
      </c>
      <c r="G86" s="148"/>
      <c r="H86" s="166"/>
      <c r="I86" s="166"/>
      <c r="J86" s="150"/>
    </row>
    <row r="87" spans="1:10" ht="48" thickBot="1" x14ac:dyDescent="0.3">
      <c r="A87" s="158" t="s">
        <v>255</v>
      </c>
      <c r="B87" s="159">
        <f>SUM(B80:B86)</f>
        <v>0</v>
      </c>
      <c r="C87" s="159">
        <f>SUM(C80:C86)</f>
        <v>0</v>
      </c>
      <c r="D87" s="159">
        <f>SUM(D80:D86)</f>
        <v>0</v>
      </c>
      <c r="E87" s="159">
        <f>SUM(E80:E86)</f>
        <v>0</v>
      </c>
      <c r="F87" s="160" t="s">
        <v>256</v>
      </c>
      <c r="G87" s="159">
        <f>SUM(G80:G86)</f>
        <v>0</v>
      </c>
      <c r="H87" s="159">
        <f>SUM(H80:H86)</f>
        <v>0</v>
      </c>
      <c r="I87" s="159">
        <f>SUM(I80:I86)</f>
        <v>0</v>
      </c>
      <c r="J87" s="161">
        <f>SUM(J80:J86)</f>
        <v>0</v>
      </c>
    </row>
    <row r="88" spans="1:10" x14ac:dyDescent="0.25">
      <c r="B88" s="138">
        <f>B87+B78+B61+B48+B30+B19</f>
        <v>173219030</v>
      </c>
      <c r="C88" s="138">
        <f>C87+C78+C61+C48+C30+C19</f>
        <v>182029512</v>
      </c>
      <c r="D88" s="138">
        <f>D87+D78+D61+D48+D30+D19</f>
        <v>229039034</v>
      </c>
      <c r="E88" s="138">
        <f>E87+E78+E61+E48+E30+E19</f>
        <v>47009522</v>
      </c>
      <c r="G88" s="138">
        <f>G87+G78+G61+G48+G30+G19</f>
        <v>145787711</v>
      </c>
      <c r="H88" s="138">
        <f>H87+H78+H61+H48+H30+H19</f>
        <v>154583761</v>
      </c>
      <c r="I88" s="138">
        <f>I87+I78+I61+I48+I30+I19</f>
        <v>193088522</v>
      </c>
      <c r="J88" s="138">
        <f>J87+J78+J61+J48+J30+J19</f>
        <v>38504761</v>
      </c>
    </row>
    <row r="89" spans="1:10" x14ac:dyDescent="0.25">
      <c r="A89" s="137" t="s">
        <v>257</v>
      </c>
    </row>
  </sheetData>
  <mergeCells count="3">
    <mergeCell ref="A3:J3"/>
    <mergeCell ref="A32:J32"/>
    <mergeCell ref="A62:J62"/>
  </mergeCells>
  <pageMargins left="0.9055118110236221" right="0.70866141732283472" top="0.94488188976377963" bottom="0.74803149606299213" header="0.51181102362204722" footer="0.31496062992125984"/>
  <pageSetup paperSize="9" scale="60" orientation="landscape" r:id="rId1"/>
  <headerFooter>
    <oddHeader>&amp;L&amp;"Times New Roman,Normál"&amp;12Vászoly Község Önkormányzata&amp;C&amp;"Times New Roman,Normál"&amp;12 7. melléklet
Az önkormányzat 2018. évi költségvetéséről szóló 5/2018. (II. 16.) önkormányzati rendelethez</oddHeader>
  </headerFooter>
  <rowBreaks count="3" manualBreakCount="3">
    <brk id="31" max="9" man="1"/>
    <brk id="61" max="9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96" customWidth="1"/>
    <col min="2" max="2" width="12.42578125" style="63" bestFit="1" customWidth="1"/>
    <col min="3" max="4" width="14" style="63" bestFit="1" customWidth="1"/>
    <col min="5" max="6" width="12.42578125" style="63" bestFit="1" customWidth="1"/>
    <col min="7" max="7" width="12.140625" style="63" bestFit="1" customWidth="1"/>
    <col min="8" max="8" width="13.7109375" style="63" bestFit="1" customWidth="1"/>
    <col min="9" max="9" width="12.140625" style="63" bestFit="1" customWidth="1"/>
    <col min="10" max="10" width="13.140625" style="63" bestFit="1" customWidth="1"/>
    <col min="11" max="12" width="12.140625" style="63" bestFit="1" customWidth="1"/>
    <col min="13" max="13" width="12.42578125" style="63" bestFit="1" customWidth="1"/>
    <col min="14" max="14" width="14" style="179" bestFit="1" customWidth="1"/>
    <col min="15" max="15" width="13.5703125" style="63" customWidth="1"/>
    <col min="16" max="16" width="12.140625" style="63" bestFit="1" customWidth="1"/>
    <col min="17" max="17" width="11.7109375" style="63" bestFit="1" customWidth="1"/>
    <col min="18" max="256" width="9.140625" style="63"/>
    <col min="257" max="257" width="51" style="63" customWidth="1"/>
    <col min="258" max="259" width="11.85546875" style="63" bestFit="1" customWidth="1"/>
    <col min="260" max="265" width="13.28515625" style="63" bestFit="1" customWidth="1"/>
    <col min="266" max="266" width="16.140625" style="63" bestFit="1" customWidth="1"/>
    <col min="267" max="269" width="13.28515625" style="63" bestFit="1" customWidth="1"/>
    <col min="270" max="270" width="14.140625" style="63" bestFit="1" customWidth="1"/>
    <col min="271" max="512" width="9.140625" style="63"/>
    <col min="513" max="513" width="51" style="63" customWidth="1"/>
    <col min="514" max="515" width="11.85546875" style="63" bestFit="1" customWidth="1"/>
    <col min="516" max="521" width="13.28515625" style="63" bestFit="1" customWidth="1"/>
    <col min="522" max="522" width="16.140625" style="63" bestFit="1" customWidth="1"/>
    <col min="523" max="525" width="13.28515625" style="63" bestFit="1" customWidth="1"/>
    <col min="526" max="526" width="14.140625" style="63" bestFit="1" customWidth="1"/>
    <col min="527" max="768" width="9.140625" style="63"/>
    <col min="769" max="769" width="51" style="63" customWidth="1"/>
    <col min="770" max="771" width="11.85546875" style="63" bestFit="1" customWidth="1"/>
    <col min="772" max="777" width="13.28515625" style="63" bestFit="1" customWidth="1"/>
    <col min="778" max="778" width="16.140625" style="63" bestFit="1" customWidth="1"/>
    <col min="779" max="781" width="13.28515625" style="63" bestFit="1" customWidth="1"/>
    <col min="782" max="782" width="14.140625" style="63" bestFit="1" customWidth="1"/>
    <col min="783" max="1024" width="9.140625" style="63"/>
    <col min="1025" max="1025" width="51" style="63" customWidth="1"/>
    <col min="1026" max="1027" width="11.85546875" style="63" bestFit="1" customWidth="1"/>
    <col min="1028" max="1033" width="13.28515625" style="63" bestFit="1" customWidth="1"/>
    <col min="1034" max="1034" width="16.140625" style="63" bestFit="1" customWidth="1"/>
    <col min="1035" max="1037" width="13.28515625" style="63" bestFit="1" customWidth="1"/>
    <col min="1038" max="1038" width="14.140625" style="63" bestFit="1" customWidth="1"/>
    <col min="1039" max="1280" width="9.140625" style="63"/>
    <col min="1281" max="1281" width="51" style="63" customWidth="1"/>
    <col min="1282" max="1283" width="11.85546875" style="63" bestFit="1" customWidth="1"/>
    <col min="1284" max="1289" width="13.28515625" style="63" bestFit="1" customWidth="1"/>
    <col min="1290" max="1290" width="16.140625" style="63" bestFit="1" customWidth="1"/>
    <col min="1291" max="1293" width="13.28515625" style="63" bestFit="1" customWidth="1"/>
    <col min="1294" max="1294" width="14.140625" style="63" bestFit="1" customWidth="1"/>
    <col min="1295" max="1536" width="9.140625" style="63"/>
    <col min="1537" max="1537" width="51" style="63" customWidth="1"/>
    <col min="1538" max="1539" width="11.85546875" style="63" bestFit="1" customWidth="1"/>
    <col min="1540" max="1545" width="13.28515625" style="63" bestFit="1" customWidth="1"/>
    <col min="1546" max="1546" width="16.140625" style="63" bestFit="1" customWidth="1"/>
    <col min="1547" max="1549" width="13.28515625" style="63" bestFit="1" customWidth="1"/>
    <col min="1550" max="1550" width="14.140625" style="63" bestFit="1" customWidth="1"/>
    <col min="1551" max="1792" width="9.140625" style="63"/>
    <col min="1793" max="1793" width="51" style="63" customWidth="1"/>
    <col min="1794" max="1795" width="11.85546875" style="63" bestFit="1" customWidth="1"/>
    <col min="1796" max="1801" width="13.28515625" style="63" bestFit="1" customWidth="1"/>
    <col min="1802" max="1802" width="16.140625" style="63" bestFit="1" customWidth="1"/>
    <col min="1803" max="1805" width="13.28515625" style="63" bestFit="1" customWidth="1"/>
    <col min="1806" max="1806" width="14.140625" style="63" bestFit="1" customWidth="1"/>
    <col min="1807" max="2048" width="9.140625" style="63"/>
    <col min="2049" max="2049" width="51" style="63" customWidth="1"/>
    <col min="2050" max="2051" width="11.85546875" style="63" bestFit="1" customWidth="1"/>
    <col min="2052" max="2057" width="13.28515625" style="63" bestFit="1" customWidth="1"/>
    <col min="2058" max="2058" width="16.140625" style="63" bestFit="1" customWidth="1"/>
    <col min="2059" max="2061" width="13.28515625" style="63" bestFit="1" customWidth="1"/>
    <col min="2062" max="2062" width="14.140625" style="63" bestFit="1" customWidth="1"/>
    <col min="2063" max="2304" width="9.140625" style="63"/>
    <col min="2305" max="2305" width="51" style="63" customWidth="1"/>
    <col min="2306" max="2307" width="11.85546875" style="63" bestFit="1" customWidth="1"/>
    <col min="2308" max="2313" width="13.28515625" style="63" bestFit="1" customWidth="1"/>
    <col min="2314" max="2314" width="16.140625" style="63" bestFit="1" customWidth="1"/>
    <col min="2315" max="2317" width="13.28515625" style="63" bestFit="1" customWidth="1"/>
    <col min="2318" max="2318" width="14.140625" style="63" bestFit="1" customWidth="1"/>
    <col min="2319" max="2560" width="9.140625" style="63"/>
    <col min="2561" max="2561" width="51" style="63" customWidth="1"/>
    <col min="2562" max="2563" width="11.85546875" style="63" bestFit="1" customWidth="1"/>
    <col min="2564" max="2569" width="13.28515625" style="63" bestFit="1" customWidth="1"/>
    <col min="2570" max="2570" width="16.140625" style="63" bestFit="1" customWidth="1"/>
    <col min="2571" max="2573" width="13.28515625" style="63" bestFit="1" customWidth="1"/>
    <col min="2574" max="2574" width="14.140625" style="63" bestFit="1" customWidth="1"/>
    <col min="2575" max="2816" width="9.140625" style="63"/>
    <col min="2817" max="2817" width="51" style="63" customWidth="1"/>
    <col min="2818" max="2819" width="11.85546875" style="63" bestFit="1" customWidth="1"/>
    <col min="2820" max="2825" width="13.28515625" style="63" bestFit="1" customWidth="1"/>
    <col min="2826" max="2826" width="16.140625" style="63" bestFit="1" customWidth="1"/>
    <col min="2827" max="2829" width="13.28515625" style="63" bestFit="1" customWidth="1"/>
    <col min="2830" max="2830" width="14.140625" style="63" bestFit="1" customWidth="1"/>
    <col min="2831" max="3072" width="9.140625" style="63"/>
    <col min="3073" max="3073" width="51" style="63" customWidth="1"/>
    <col min="3074" max="3075" width="11.85546875" style="63" bestFit="1" customWidth="1"/>
    <col min="3076" max="3081" width="13.28515625" style="63" bestFit="1" customWidth="1"/>
    <col min="3082" max="3082" width="16.140625" style="63" bestFit="1" customWidth="1"/>
    <col min="3083" max="3085" width="13.28515625" style="63" bestFit="1" customWidth="1"/>
    <col min="3086" max="3086" width="14.140625" style="63" bestFit="1" customWidth="1"/>
    <col min="3087" max="3328" width="9.140625" style="63"/>
    <col min="3329" max="3329" width="51" style="63" customWidth="1"/>
    <col min="3330" max="3331" width="11.85546875" style="63" bestFit="1" customWidth="1"/>
    <col min="3332" max="3337" width="13.28515625" style="63" bestFit="1" customWidth="1"/>
    <col min="3338" max="3338" width="16.140625" style="63" bestFit="1" customWidth="1"/>
    <col min="3339" max="3341" width="13.28515625" style="63" bestFit="1" customWidth="1"/>
    <col min="3342" max="3342" width="14.140625" style="63" bestFit="1" customWidth="1"/>
    <col min="3343" max="3584" width="9.140625" style="63"/>
    <col min="3585" max="3585" width="51" style="63" customWidth="1"/>
    <col min="3586" max="3587" width="11.85546875" style="63" bestFit="1" customWidth="1"/>
    <col min="3588" max="3593" width="13.28515625" style="63" bestFit="1" customWidth="1"/>
    <col min="3594" max="3594" width="16.140625" style="63" bestFit="1" customWidth="1"/>
    <col min="3595" max="3597" width="13.28515625" style="63" bestFit="1" customWidth="1"/>
    <col min="3598" max="3598" width="14.140625" style="63" bestFit="1" customWidth="1"/>
    <col min="3599" max="3840" width="9.140625" style="63"/>
    <col min="3841" max="3841" width="51" style="63" customWidth="1"/>
    <col min="3842" max="3843" width="11.85546875" style="63" bestFit="1" customWidth="1"/>
    <col min="3844" max="3849" width="13.28515625" style="63" bestFit="1" customWidth="1"/>
    <col min="3850" max="3850" width="16.140625" style="63" bestFit="1" customWidth="1"/>
    <col min="3851" max="3853" width="13.28515625" style="63" bestFit="1" customWidth="1"/>
    <col min="3854" max="3854" width="14.140625" style="63" bestFit="1" customWidth="1"/>
    <col min="3855" max="4096" width="9.140625" style="63"/>
    <col min="4097" max="4097" width="51" style="63" customWidth="1"/>
    <col min="4098" max="4099" width="11.85546875" style="63" bestFit="1" customWidth="1"/>
    <col min="4100" max="4105" width="13.28515625" style="63" bestFit="1" customWidth="1"/>
    <col min="4106" max="4106" width="16.140625" style="63" bestFit="1" customWidth="1"/>
    <col min="4107" max="4109" width="13.28515625" style="63" bestFit="1" customWidth="1"/>
    <col min="4110" max="4110" width="14.140625" style="63" bestFit="1" customWidth="1"/>
    <col min="4111" max="4352" width="9.140625" style="63"/>
    <col min="4353" max="4353" width="51" style="63" customWidth="1"/>
    <col min="4354" max="4355" width="11.85546875" style="63" bestFit="1" customWidth="1"/>
    <col min="4356" max="4361" width="13.28515625" style="63" bestFit="1" customWidth="1"/>
    <col min="4362" max="4362" width="16.140625" style="63" bestFit="1" customWidth="1"/>
    <col min="4363" max="4365" width="13.28515625" style="63" bestFit="1" customWidth="1"/>
    <col min="4366" max="4366" width="14.140625" style="63" bestFit="1" customWidth="1"/>
    <col min="4367" max="4608" width="9.140625" style="63"/>
    <col min="4609" max="4609" width="51" style="63" customWidth="1"/>
    <col min="4610" max="4611" width="11.85546875" style="63" bestFit="1" customWidth="1"/>
    <col min="4612" max="4617" width="13.28515625" style="63" bestFit="1" customWidth="1"/>
    <col min="4618" max="4618" width="16.140625" style="63" bestFit="1" customWidth="1"/>
    <col min="4619" max="4621" width="13.28515625" style="63" bestFit="1" customWidth="1"/>
    <col min="4622" max="4622" width="14.140625" style="63" bestFit="1" customWidth="1"/>
    <col min="4623" max="4864" width="9.140625" style="63"/>
    <col min="4865" max="4865" width="51" style="63" customWidth="1"/>
    <col min="4866" max="4867" width="11.85546875" style="63" bestFit="1" customWidth="1"/>
    <col min="4868" max="4873" width="13.28515625" style="63" bestFit="1" customWidth="1"/>
    <col min="4874" max="4874" width="16.140625" style="63" bestFit="1" customWidth="1"/>
    <col min="4875" max="4877" width="13.28515625" style="63" bestFit="1" customWidth="1"/>
    <col min="4878" max="4878" width="14.140625" style="63" bestFit="1" customWidth="1"/>
    <col min="4879" max="5120" width="9.140625" style="63"/>
    <col min="5121" max="5121" width="51" style="63" customWidth="1"/>
    <col min="5122" max="5123" width="11.85546875" style="63" bestFit="1" customWidth="1"/>
    <col min="5124" max="5129" width="13.28515625" style="63" bestFit="1" customWidth="1"/>
    <col min="5130" max="5130" width="16.140625" style="63" bestFit="1" customWidth="1"/>
    <col min="5131" max="5133" width="13.28515625" style="63" bestFit="1" customWidth="1"/>
    <col min="5134" max="5134" width="14.140625" style="63" bestFit="1" customWidth="1"/>
    <col min="5135" max="5376" width="9.140625" style="63"/>
    <col min="5377" max="5377" width="51" style="63" customWidth="1"/>
    <col min="5378" max="5379" width="11.85546875" style="63" bestFit="1" customWidth="1"/>
    <col min="5380" max="5385" width="13.28515625" style="63" bestFit="1" customWidth="1"/>
    <col min="5386" max="5386" width="16.140625" style="63" bestFit="1" customWidth="1"/>
    <col min="5387" max="5389" width="13.28515625" style="63" bestFit="1" customWidth="1"/>
    <col min="5390" max="5390" width="14.140625" style="63" bestFit="1" customWidth="1"/>
    <col min="5391" max="5632" width="9.140625" style="63"/>
    <col min="5633" max="5633" width="51" style="63" customWidth="1"/>
    <col min="5634" max="5635" width="11.85546875" style="63" bestFit="1" customWidth="1"/>
    <col min="5636" max="5641" width="13.28515625" style="63" bestFit="1" customWidth="1"/>
    <col min="5642" max="5642" width="16.140625" style="63" bestFit="1" customWidth="1"/>
    <col min="5643" max="5645" width="13.28515625" style="63" bestFit="1" customWidth="1"/>
    <col min="5646" max="5646" width="14.140625" style="63" bestFit="1" customWidth="1"/>
    <col min="5647" max="5888" width="9.140625" style="63"/>
    <col min="5889" max="5889" width="51" style="63" customWidth="1"/>
    <col min="5890" max="5891" width="11.85546875" style="63" bestFit="1" customWidth="1"/>
    <col min="5892" max="5897" width="13.28515625" style="63" bestFit="1" customWidth="1"/>
    <col min="5898" max="5898" width="16.140625" style="63" bestFit="1" customWidth="1"/>
    <col min="5899" max="5901" width="13.28515625" style="63" bestFit="1" customWidth="1"/>
    <col min="5902" max="5902" width="14.140625" style="63" bestFit="1" customWidth="1"/>
    <col min="5903" max="6144" width="9.140625" style="63"/>
    <col min="6145" max="6145" width="51" style="63" customWidth="1"/>
    <col min="6146" max="6147" width="11.85546875" style="63" bestFit="1" customWidth="1"/>
    <col min="6148" max="6153" width="13.28515625" style="63" bestFit="1" customWidth="1"/>
    <col min="6154" max="6154" width="16.140625" style="63" bestFit="1" customWidth="1"/>
    <col min="6155" max="6157" width="13.28515625" style="63" bestFit="1" customWidth="1"/>
    <col min="6158" max="6158" width="14.140625" style="63" bestFit="1" customWidth="1"/>
    <col min="6159" max="6400" width="9.140625" style="63"/>
    <col min="6401" max="6401" width="51" style="63" customWidth="1"/>
    <col min="6402" max="6403" width="11.85546875" style="63" bestFit="1" customWidth="1"/>
    <col min="6404" max="6409" width="13.28515625" style="63" bestFit="1" customWidth="1"/>
    <col min="6410" max="6410" width="16.140625" style="63" bestFit="1" customWidth="1"/>
    <col min="6411" max="6413" width="13.28515625" style="63" bestFit="1" customWidth="1"/>
    <col min="6414" max="6414" width="14.140625" style="63" bestFit="1" customWidth="1"/>
    <col min="6415" max="6656" width="9.140625" style="63"/>
    <col min="6657" max="6657" width="51" style="63" customWidth="1"/>
    <col min="6658" max="6659" width="11.85546875" style="63" bestFit="1" customWidth="1"/>
    <col min="6660" max="6665" width="13.28515625" style="63" bestFit="1" customWidth="1"/>
    <col min="6666" max="6666" width="16.140625" style="63" bestFit="1" customWidth="1"/>
    <col min="6667" max="6669" width="13.28515625" style="63" bestFit="1" customWidth="1"/>
    <col min="6670" max="6670" width="14.140625" style="63" bestFit="1" customWidth="1"/>
    <col min="6671" max="6912" width="9.140625" style="63"/>
    <col min="6913" max="6913" width="51" style="63" customWidth="1"/>
    <col min="6914" max="6915" width="11.85546875" style="63" bestFit="1" customWidth="1"/>
    <col min="6916" max="6921" width="13.28515625" style="63" bestFit="1" customWidth="1"/>
    <col min="6922" max="6922" width="16.140625" style="63" bestFit="1" customWidth="1"/>
    <col min="6923" max="6925" width="13.28515625" style="63" bestFit="1" customWidth="1"/>
    <col min="6926" max="6926" width="14.140625" style="63" bestFit="1" customWidth="1"/>
    <col min="6927" max="7168" width="9.140625" style="63"/>
    <col min="7169" max="7169" width="51" style="63" customWidth="1"/>
    <col min="7170" max="7171" width="11.85546875" style="63" bestFit="1" customWidth="1"/>
    <col min="7172" max="7177" width="13.28515625" style="63" bestFit="1" customWidth="1"/>
    <col min="7178" max="7178" width="16.140625" style="63" bestFit="1" customWidth="1"/>
    <col min="7179" max="7181" width="13.28515625" style="63" bestFit="1" customWidth="1"/>
    <col min="7182" max="7182" width="14.140625" style="63" bestFit="1" customWidth="1"/>
    <col min="7183" max="7424" width="9.140625" style="63"/>
    <col min="7425" max="7425" width="51" style="63" customWidth="1"/>
    <col min="7426" max="7427" width="11.85546875" style="63" bestFit="1" customWidth="1"/>
    <col min="7428" max="7433" width="13.28515625" style="63" bestFit="1" customWidth="1"/>
    <col min="7434" max="7434" width="16.140625" style="63" bestFit="1" customWidth="1"/>
    <col min="7435" max="7437" width="13.28515625" style="63" bestFit="1" customWidth="1"/>
    <col min="7438" max="7438" width="14.140625" style="63" bestFit="1" customWidth="1"/>
    <col min="7439" max="7680" width="9.140625" style="63"/>
    <col min="7681" max="7681" width="51" style="63" customWidth="1"/>
    <col min="7682" max="7683" width="11.85546875" style="63" bestFit="1" customWidth="1"/>
    <col min="7684" max="7689" width="13.28515625" style="63" bestFit="1" customWidth="1"/>
    <col min="7690" max="7690" width="16.140625" style="63" bestFit="1" customWidth="1"/>
    <col min="7691" max="7693" width="13.28515625" style="63" bestFit="1" customWidth="1"/>
    <col min="7694" max="7694" width="14.140625" style="63" bestFit="1" customWidth="1"/>
    <col min="7695" max="7936" width="9.140625" style="63"/>
    <col min="7937" max="7937" width="51" style="63" customWidth="1"/>
    <col min="7938" max="7939" width="11.85546875" style="63" bestFit="1" customWidth="1"/>
    <col min="7940" max="7945" width="13.28515625" style="63" bestFit="1" customWidth="1"/>
    <col min="7946" max="7946" width="16.140625" style="63" bestFit="1" customWidth="1"/>
    <col min="7947" max="7949" width="13.28515625" style="63" bestFit="1" customWidth="1"/>
    <col min="7950" max="7950" width="14.140625" style="63" bestFit="1" customWidth="1"/>
    <col min="7951" max="8192" width="9.140625" style="63"/>
    <col min="8193" max="8193" width="51" style="63" customWidth="1"/>
    <col min="8194" max="8195" width="11.85546875" style="63" bestFit="1" customWidth="1"/>
    <col min="8196" max="8201" width="13.28515625" style="63" bestFit="1" customWidth="1"/>
    <col min="8202" max="8202" width="16.140625" style="63" bestFit="1" customWidth="1"/>
    <col min="8203" max="8205" width="13.28515625" style="63" bestFit="1" customWidth="1"/>
    <col min="8206" max="8206" width="14.140625" style="63" bestFit="1" customWidth="1"/>
    <col min="8207" max="8448" width="9.140625" style="63"/>
    <col min="8449" max="8449" width="51" style="63" customWidth="1"/>
    <col min="8450" max="8451" width="11.85546875" style="63" bestFit="1" customWidth="1"/>
    <col min="8452" max="8457" width="13.28515625" style="63" bestFit="1" customWidth="1"/>
    <col min="8458" max="8458" width="16.140625" style="63" bestFit="1" customWidth="1"/>
    <col min="8459" max="8461" width="13.28515625" style="63" bestFit="1" customWidth="1"/>
    <col min="8462" max="8462" width="14.140625" style="63" bestFit="1" customWidth="1"/>
    <col min="8463" max="8704" width="9.140625" style="63"/>
    <col min="8705" max="8705" width="51" style="63" customWidth="1"/>
    <col min="8706" max="8707" width="11.85546875" style="63" bestFit="1" customWidth="1"/>
    <col min="8708" max="8713" width="13.28515625" style="63" bestFit="1" customWidth="1"/>
    <col min="8714" max="8714" width="16.140625" style="63" bestFit="1" customWidth="1"/>
    <col min="8715" max="8717" width="13.28515625" style="63" bestFit="1" customWidth="1"/>
    <col min="8718" max="8718" width="14.140625" style="63" bestFit="1" customWidth="1"/>
    <col min="8719" max="8960" width="9.140625" style="63"/>
    <col min="8961" max="8961" width="51" style="63" customWidth="1"/>
    <col min="8962" max="8963" width="11.85546875" style="63" bestFit="1" customWidth="1"/>
    <col min="8964" max="8969" width="13.28515625" style="63" bestFit="1" customWidth="1"/>
    <col min="8970" max="8970" width="16.140625" style="63" bestFit="1" customWidth="1"/>
    <col min="8971" max="8973" width="13.28515625" style="63" bestFit="1" customWidth="1"/>
    <col min="8974" max="8974" width="14.140625" style="63" bestFit="1" customWidth="1"/>
    <col min="8975" max="9216" width="9.140625" style="63"/>
    <col min="9217" max="9217" width="51" style="63" customWidth="1"/>
    <col min="9218" max="9219" width="11.85546875" style="63" bestFit="1" customWidth="1"/>
    <col min="9220" max="9225" width="13.28515625" style="63" bestFit="1" customWidth="1"/>
    <col min="9226" max="9226" width="16.140625" style="63" bestFit="1" customWidth="1"/>
    <col min="9227" max="9229" width="13.28515625" style="63" bestFit="1" customWidth="1"/>
    <col min="9230" max="9230" width="14.140625" style="63" bestFit="1" customWidth="1"/>
    <col min="9231" max="9472" width="9.140625" style="63"/>
    <col min="9473" max="9473" width="51" style="63" customWidth="1"/>
    <col min="9474" max="9475" width="11.85546875" style="63" bestFit="1" customWidth="1"/>
    <col min="9476" max="9481" width="13.28515625" style="63" bestFit="1" customWidth="1"/>
    <col min="9482" max="9482" width="16.140625" style="63" bestFit="1" customWidth="1"/>
    <col min="9483" max="9485" width="13.28515625" style="63" bestFit="1" customWidth="1"/>
    <col min="9486" max="9486" width="14.140625" style="63" bestFit="1" customWidth="1"/>
    <col min="9487" max="9728" width="9.140625" style="63"/>
    <col min="9729" max="9729" width="51" style="63" customWidth="1"/>
    <col min="9730" max="9731" width="11.85546875" style="63" bestFit="1" customWidth="1"/>
    <col min="9732" max="9737" width="13.28515625" style="63" bestFit="1" customWidth="1"/>
    <col min="9738" max="9738" width="16.140625" style="63" bestFit="1" customWidth="1"/>
    <col min="9739" max="9741" width="13.28515625" style="63" bestFit="1" customWidth="1"/>
    <col min="9742" max="9742" width="14.140625" style="63" bestFit="1" customWidth="1"/>
    <col min="9743" max="9984" width="9.140625" style="63"/>
    <col min="9985" max="9985" width="51" style="63" customWidth="1"/>
    <col min="9986" max="9987" width="11.85546875" style="63" bestFit="1" customWidth="1"/>
    <col min="9988" max="9993" width="13.28515625" style="63" bestFit="1" customWidth="1"/>
    <col min="9994" max="9994" width="16.140625" style="63" bestFit="1" customWidth="1"/>
    <col min="9995" max="9997" width="13.28515625" style="63" bestFit="1" customWidth="1"/>
    <col min="9998" max="9998" width="14.140625" style="63" bestFit="1" customWidth="1"/>
    <col min="9999" max="10240" width="9.140625" style="63"/>
    <col min="10241" max="10241" width="51" style="63" customWidth="1"/>
    <col min="10242" max="10243" width="11.85546875" style="63" bestFit="1" customWidth="1"/>
    <col min="10244" max="10249" width="13.28515625" style="63" bestFit="1" customWidth="1"/>
    <col min="10250" max="10250" width="16.140625" style="63" bestFit="1" customWidth="1"/>
    <col min="10251" max="10253" width="13.28515625" style="63" bestFit="1" customWidth="1"/>
    <col min="10254" max="10254" width="14.140625" style="63" bestFit="1" customWidth="1"/>
    <col min="10255" max="10496" width="9.140625" style="63"/>
    <col min="10497" max="10497" width="51" style="63" customWidth="1"/>
    <col min="10498" max="10499" width="11.85546875" style="63" bestFit="1" customWidth="1"/>
    <col min="10500" max="10505" width="13.28515625" style="63" bestFit="1" customWidth="1"/>
    <col min="10506" max="10506" width="16.140625" style="63" bestFit="1" customWidth="1"/>
    <col min="10507" max="10509" width="13.28515625" style="63" bestFit="1" customWidth="1"/>
    <col min="10510" max="10510" width="14.140625" style="63" bestFit="1" customWidth="1"/>
    <col min="10511" max="10752" width="9.140625" style="63"/>
    <col min="10753" max="10753" width="51" style="63" customWidth="1"/>
    <col min="10754" max="10755" width="11.85546875" style="63" bestFit="1" customWidth="1"/>
    <col min="10756" max="10761" width="13.28515625" style="63" bestFit="1" customWidth="1"/>
    <col min="10762" max="10762" width="16.140625" style="63" bestFit="1" customWidth="1"/>
    <col min="10763" max="10765" width="13.28515625" style="63" bestFit="1" customWidth="1"/>
    <col min="10766" max="10766" width="14.140625" style="63" bestFit="1" customWidth="1"/>
    <col min="10767" max="11008" width="9.140625" style="63"/>
    <col min="11009" max="11009" width="51" style="63" customWidth="1"/>
    <col min="11010" max="11011" width="11.85546875" style="63" bestFit="1" customWidth="1"/>
    <col min="11012" max="11017" width="13.28515625" style="63" bestFit="1" customWidth="1"/>
    <col min="11018" max="11018" width="16.140625" style="63" bestFit="1" customWidth="1"/>
    <col min="11019" max="11021" width="13.28515625" style="63" bestFit="1" customWidth="1"/>
    <col min="11022" max="11022" width="14.140625" style="63" bestFit="1" customWidth="1"/>
    <col min="11023" max="11264" width="9.140625" style="63"/>
    <col min="11265" max="11265" width="51" style="63" customWidth="1"/>
    <col min="11266" max="11267" width="11.85546875" style="63" bestFit="1" customWidth="1"/>
    <col min="11268" max="11273" width="13.28515625" style="63" bestFit="1" customWidth="1"/>
    <col min="11274" max="11274" width="16.140625" style="63" bestFit="1" customWidth="1"/>
    <col min="11275" max="11277" width="13.28515625" style="63" bestFit="1" customWidth="1"/>
    <col min="11278" max="11278" width="14.140625" style="63" bestFit="1" customWidth="1"/>
    <col min="11279" max="11520" width="9.140625" style="63"/>
    <col min="11521" max="11521" width="51" style="63" customWidth="1"/>
    <col min="11522" max="11523" width="11.85546875" style="63" bestFit="1" customWidth="1"/>
    <col min="11524" max="11529" width="13.28515625" style="63" bestFit="1" customWidth="1"/>
    <col min="11530" max="11530" width="16.140625" style="63" bestFit="1" customWidth="1"/>
    <col min="11531" max="11533" width="13.28515625" style="63" bestFit="1" customWidth="1"/>
    <col min="11534" max="11534" width="14.140625" style="63" bestFit="1" customWidth="1"/>
    <col min="11535" max="11776" width="9.140625" style="63"/>
    <col min="11777" max="11777" width="51" style="63" customWidth="1"/>
    <col min="11778" max="11779" width="11.85546875" style="63" bestFit="1" customWidth="1"/>
    <col min="11780" max="11785" width="13.28515625" style="63" bestFit="1" customWidth="1"/>
    <col min="11786" max="11786" width="16.140625" style="63" bestFit="1" customWidth="1"/>
    <col min="11787" max="11789" width="13.28515625" style="63" bestFit="1" customWidth="1"/>
    <col min="11790" max="11790" width="14.140625" style="63" bestFit="1" customWidth="1"/>
    <col min="11791" max="12032" width="9.140625" style="63"/>
    <col min="12033" max="12033" width="51" style="63" customWidth="1"/>
    <col min="12034" max="12035" width="11.85546875" style="63" bestFit="1" customWidth="1"/>
    <col min="12036" max="12041" width="13.28515625" style="63" bestFit="1" customWidth="1"/>
    <col min="12042" max="12042" width="16.140625" style="63" bestFit="1" customWidth="1"/>
    <col min="12043" max="12045" width="13.28515625" style="63" bestFit="1" customWidth="1"/>
    <col min="12046" max="12046" width="14.140625" style="63" bestFit="1" customWidth="1"/>
    <col min="12047" max="12288" width="9.140625" style="63"/>
    <col min="12289" max="12289" width="51" style="63" customWidth="1"/>
    <col min="12290" max="12291" width="11.85546875" style="63" bestFit="1" customWidth="1"/>
    <col min="12292" max="12297" width="13.28515625" style="63" bestFit="1" customWidth="1"/>
    <col min="12298" max="12298" width="16.140625" style="63" bestFit="1" customWidth="1"/>
    <col min="12299" max="12301" width="13.28515625" style="63" bestFit="1" customWidth="1"/>
    <col min="12302" max="12302" width="14.140625" style="63" bestFit="1" customWidth="1"/>
    <col min="12303" max="12544" width="9.140625" style="63"/>
    <col min="12545" max="12545" width="51" style="63" customWidth="1"/>
    <col min="12546" max="12547" width="11.85546875" style="63" bestFit="1" customWidth="1"/>
    <col min="12548" max="12553" width="13.28515625" style="63" bestFit="1" customWidth="1"/>
    <col min="12554" max="12554" width="16.140625" style="63" bestFit="1" customWidth="1"/>
    <col min="12555" max="12557" width="13.28515625" style="63" bestFit="1" customWidth="1"/>
    <col min="12558" max="12558" width="14.140625" style="63" bestFit="1" customWidth="1"/>
    <col min="12559" max="12800" width="9.140625" style="63"/>
    <col min="12801" max="12801" width="51" style="63" customWidth="1"/>
    <col min="12802" max="12803" width="11.85546875" style="63" bestFit="1" customWidth="1"/>
    <col min="12804" max="12809" width="13.28515625" style="63" bestFit="1" customWidth="1"/>
    <col min="12810" max="12810" width="16.140625" style="63" bestFit="1" customWidth="1"/>
    <col min="12811" max="12813" width="13.28515625" style="63" bestFit="1" customWidth="1"/>
    <col min="12814" max="12814" width="14.140625" style="63" bestFit="1" customWidth="1"/>
    <col min="12815" max="13056" width="9.140625" style="63"/>
    <col min="13057" max="13057" width="51" style="63" customWidth="1"/>
    <col min="13058" max="13059" width="11.85546875" style="63" bestFit="1" customWidth="1"/>
    <col min="13060" max="13065" width="13.28515625" style="63" bestFit="1" customWidth="1"/>
    <col min="13066" max="13066" width="16.140625" style="63" bestFit="1" customWidth="1"/>
    <col min="13067" max="13069" width="13.28515625" style="63" bestFit="1" customWidth="1"/>
    <col min="13070" max="13070" width="14.140625" style="63" bestFit="1" customWidth="1"/>
    <col min="13071" max="13312" width="9.140625" style="63"/>
    <col min="13313" max="13313" width="51" style="63" customWidth="1"/>
    <col min="13314" max="13315" width="11.85546875" style="63" bestFit="1" customWidth="1"/>
    <col min="13316" max="13321" width="13.28515625" style="63" bestFit="1" customWidth="1"/>
    <col min="13322" max="13322" width="16.140625" style="63" bestFit="1" customWidth="1"/>
    <col min="13323" max="13325" width="13.28515625" style="63" bestFit="1" customWidth="1"/>
    <col min="13326" max="13326" width="14.140625" style="63" bestFit="1" customWidth="1"/>
    <col min="13327" max="13568" width="9.140625" style="63"/>
    <col min="13569" max="13569" width="51" style="63" customWidth="1"/>
    <col min="13570" max="13571" width="11.85546875" style="63" bestFit="1" customWidth="1"/>
    <col min="13572" max="13577" width="13.28515625" style="63" bestFit="1" customWidth="1"/>
    <col min="13578" max="13578" width="16.140625" style="63" bestFit="1" customWidth="1"/>
    <col min="13579" max="13581" width="13.28515625" style="63" bestFit="1" customWidth="1"/>
    <col min="13582" max="13582" width="14.140625" style="63" bestFit="1" customWidth="1"/>
    <col min="13583" max="13824" width="9.140625" style="63"/>
    <col min="13825" max="13825" width="51" style="63" customWidth="1"/>
    <col min="13826" max="13827" width="11.85546875" style="63" bestFit="1" customWidth="1"/>
    <col min="13828" max="13833" width="13.28515625" style="63" bestFit="1" customWidth="1"/>
    <col min="13834" max="13834" width="16.140625" style="63" bestFit="1" customWidth="1"/>
    <col min="13835" max="13837" width="13.28515625" style="63" bestFit="1" customWidth="1"/>
    <col min="13838" max="13838" width="14.140625" style="63" bestFit="1" customWidth="1"/>
    <col min="13839" max="14080" width="9.140625" style="63"/>
    <col min="14081" max="14081" width="51" style="63" customWidth="1"/>
    <col min="14082" max="14083" width="11.85546875" style="63" bestFit="1" customWidth="1"/>
    <col min="14084" max="14089" width="13.28515625" style="63" bestFit="1" customWidth="1"/>
    <col min="14090" max="14090" width="16.140625" style="63" bestFit="1" customWidth="1"/>
    <col min="14091" max="14093" width="13.28515625" style="63" bestFit="1" customWidth="1"/>
    <col min="14094" max="14094" width="14.140625" style="63" bestFit="1" customWidth="1"/>
    <col min="14095" max="14336" width="9.140625" style="63"/>
    <col min="14337" max="14337" width="51" style="63" customWidth="1"/>
    <col min="14338" max="14339" width="11.85546875" style="63" bestFit="1" customWidth="1"/>
    <col min="14340" max="14345" width="13.28515625" style="63" bestFit="1" customWidth="1"/>
    <col min="14346" max="14346" width="16.140625" style="63" bestFit="1" customWidth="1"/>
    <col min="14347" max="14349" width="13.28515625" style="63" bestFit="1" customWidth="1"/>
    <col min="14350" max="14350" width="14.140625" style="63" bestFit="1" customWidth="1"/>
    <col min="14351" max="14592" width="9.140625" style="63"/>
    <col min="14593" max="14593" width="51" style="63" customWidth="1"/>
    <col min="14594" max="14595" width="11.85546875" style="63" bestFit="1" customWidth="1"/>
    <col min="14596" max="14601" width="13.28515625" style="63" bestFit="1" customWidth="1"/>
    <col min="14602" max="14602" width="16.140625" style="63" bestFit="1" customWidth="1"/>
    <col min="14603" max="14605" width="13.28515625" style="63" bestFit="1" customWidth="1"/>
    <col min="14606" max="14606" width="14.140625" style="63" bestFit="1" customWidth="1"/>
    <col min="14607" max="14848" width="9.140625" style="63"/>
    <col min="14849" max="14849" width="51" style="63" customWidth="1"/>
    <col min="14850" max="14851" width="11.85546875" style="63" bestFit="1" customWidth="1"/>
    <col min="14852" max="14857" width="13.28515625" style="63" bestFit="1" customWidth="1"/>
    <col min="14858" max="14858" width="16.140625" style="63" bestFit="1" customWidth="1"/>
    <col min="14859" max="14861" width="13.28515625" style="63" bestFit="1" customWidth="1"/>
    <col min="14862" max="14862" width="14.140625" style="63" bestFit="1" customWidth="1"/>
    <col min="14863" max="15104" width="9.140625" style="63"/>
    <col min="15105" max="15105" width="51" style="63" customWidth="1"/>
    <col min="15106" max="15107" width="11.85546875" style="63" bestFit="1" customWidth="1"/>
    <col min="15108" max="15113" width="13.28515625" style="63" bestFit="1" customWidth="1"/>
    <col min="15114" max="15114" width="16.140625" style="63" bestFit="1" customWidth="1"/>
    <col min="15115" max="15117" width="13.28515625" style="63" bestFit="1" customWidth="1"/>
    <col min="15118" max="15118" width="14.140625" style="63" bestFit="1" customWidth="1"/>
    <col min="15119" max="15360" width="9.140625" style="63"/>
    <col min="15361" max="15361" width="51" style="63" customWidth="1"/>
    <col min="15362" max="15363" width="11.85546875" style="63" bestFit="1" customWidth="1"/>
    <col min="15364" max="15369" width="13.28515625" style="63" bestFit="1" customWidth="1"/>
    <col min="15370" max="15370" width="16.140625" style="63" bestFit="1" customWidth="1"/>
    <col min="15371" max="15373" width="13.28515625" style="63" bestFit="1" customWidth="1"/>
    <col min="15374" max="15374" width="14.140625" style="63" bestFit="1" customWidth="1"/>
    <col min="15375" max="15616" width="9.140625" style="63"/>
    <col min="15617" max="15617" width="51" style="63" customWidth="1"/>
    <col min="15618" max="15619" width="11.85546875" style="63" bestFit="1" customWidth="1"/>
    <col min="15620" max="15625" width="13.28515625" style="63" bestFit="1" customWidth="1"/>
    <col min="15626" max="15626" width="16.140625" style="63" bestFit="1" customWidth="1"/>
    <col min="15627" max="15629" width="13.28515625" style="63" bestFit="1" customWidth="1"/>
    <col min="15630" max="15630" width="14.140625" style="63" bestFit="1" customWidth="1"/>
    <col min="15631" max="15872" width="9.140625" style="63"/>
    <col min="15873" max="15873" width="51" style="63" customWidth="1"/>
    <col min="15874" max="15875" width="11.85546875" style="63" bestFit="1" customWidth="1"/>
    <col min="15876" max="15881" width="13.28515625" style="63" bestFit="1" customWidth="1"/>
    <col min="15882" max="15882" width="16.140625" style="63" bestFit="1" customWidth="1"/>
    <col min="15883" max="15885" width="13.28515625" style="63" bestFit="1" customWidth="1"/>
    <col min="15886" max="15886" width="14.140625" style="63" bestFit="1" customWidth="1"/>
    <col min="15887" max="16128" width="9.140625" style="63"/>
    <col min="16129" max="16129" width="51" style="63" customWidth="1"/>
    <col min="16130" max="16131" width="11.85546875" style="63" bestFit="1" customWidth="1"/>
    <col min="16132" max="16137" width="13.28515625" style="63" bestFit="1" customWidth="1"/>
    <col min="16138" max="16138" width="16.140625" style="63" bestFit="1" customWidth="1"/>
    <col min="16139" max="16141" width="13.28515625" style="63" bestFit="1" customWidth="1"/>
    <col min="16142" max="16142" width="14.140625" style="63" bestFit="1" customWidth="1"/>
    <col min="16143" max="16384" width="9.140625" style="63"/>
  </cols>
  <sheetData>
    <row r="1" spans="1:17" x14ac:dyDescent="0.25">
      <c r="A1" s="171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72"/>
    </row>
    <row r="2" spans="1:17" ht="16.5" thickBot="1" x14ac:dyDescent="0.3">
      <c r="A2" s="17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272"/>
      <c r="N2" s="272"/>
    </row>
    <row r="3" spans="1:17" x14ac:dyDescent="0.25">
      <c r="A3" s="273" t="s">
        <v>334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5"/>
    </row>
    <row r="4" spans="1:17" x14ac:dyDescent="0.25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7" s="179" customFormat="1" x14ac:dyDescent="0.25">
      <c r="A5" s="176" t="s">
        <v>258</v>
      </c>
      <c r="B5" s="177" t="s">
        <v>259</v>
      </c>
      <c r="C5" s="177" t="s">
        <v>260</v>
      </c>
      <c r="D5" s="177" t="s">
        <v>261</v>
      </c>
      <c r="E5" s="177" t="s">
        <v>262</v>
      </c>
      <c r="F5" s="177" t="s">
        <v>263</v>
      </c>
      <c r="G5" s="177" t="s">
        <v>264</v>
      </c>
      <c r="H5" s="177" t="s">
        <v>265</v>
      </c>
      <c r="I5" s="177" t="s">
        <v>266</v>
      </c>
      <c r="J5" s="177" t="s">
        <v>267</v>
      </c>
      <c r="K5" s="177" t="s">
        <v>268</v>
      </c>
      <c r="L5" s="177" t="s">
        <v>269</v>
      </c>
      <c r="M5" s="177" t="s">
        <v>270</v>
      </c>
      <c r="N5" s="178" t="s">
        <v>76</v>
      </c>
    </row>
    <row r="6" spans="1:17" x14ac:dyDescent="0.25">
      <c r="A6" s="176" t="s">
        <v>271</v>
      </c>
      <c r="B6" s="180">
        <v>106121012</v>
      </c>
      <c r="C6" s="180">
        <f t="shared" ref="C6:M6" si="0">B36</f>
        <v>101857769</v>
      </c>
      <c r="D6" s="180">
        <f t="shared" si="0"/>
        <v>102663423</v>
      </c>
      <c r="E6" s="180">
        <f t="shared" si="0"/>
        <v>104228219</v>
      </c>
      <c r="F6" s="180">
        <f t="shared" si="0"/>
        <v>100899567</v>
      </c>
      <c r="G6" s="180">
        <f t="shared" si="0"/>
        <v>100345858</v>
      </c>
      <c r="H6" s="180">
        <f t="shared" si="0"/>
        <v>108388948</v>
      </c>
      <c r="I6" s="180">
        <f t="shared" si="0"/>
        <v>108024890</v>
      </c>
      <c r="J6" s="180">
        <f t="shared" si="0"/>
        <v>108662870</v>
      </c>
      <c r="K6" s="180">
        <f t="shared" si="0"/>
        <v>138334732</v>
      </c>
      <c r="L6" s="180">
        <f t="shared" si="0"/>
        <v>137484123</v>
      </c>
      <c r="M6" s="180">
        <f t="shared" si="0"/>
        <v>136830985</v>
      </c>
      <c r="N6" s="181">
        <v>106121012</v>
      </c>
    </row>
    <row r="7" spans="1:17" ht="31.5" x14ac:dyDescent="0.25">
      <c r="A7" s="173" t="s">
        <v>272</v>
      </c>
      <c r="B7" s="182">
        <f>1670451+180244</f>
        <v>1850695</v>
      </c>
      <c r="C7" s="182">
        <f>1670451+178958</f>
        <v>1849409</v>
      </c>
      <c r="D7" s="182">
        <f>1670451+217206</f>
        <v>1887657</v>
      </c>
      <c r="E7" s="182">
        <f>1670451+282453</f>
        <v>1952904</v>
      </c>
      <c r="F7" s="182">
        <f>1670451+355902</f>
        <v>2026353</v>
      </c>
      <c r="G7" s="182">
        <f>1670451+7875889</f>
        <v>9546340</v>
      </c>
      <c r="H7" s="182">
        <f>1670451+1180482</f>
        <v>2850933</v>
      </c>
      <c r="I7" s="182">
        <f>1670451+391381</f>
        <v>2061832</v>
      </c>
      <c r="J7" s="182">
        <f>1670451+400000</f>
        <v>2070451</v>
      </c>
      <c r="K7" s="182">
        <f>1670451+400000</f>
        <v>2070451</v>
      </c>
      <c r="L7" s="182">
        <f>1670451+400000</f>
        <v>2070451</v>
      </c>
      <c r="M7" s="182">
        <f>1670451+1236722</f>
        <v>2907173</v>
      </c>
      <c r="N7" s="181">
        <f>SUM(B7:M7)</f>
        <v>33144649</v>
      </c>
      <c r="O7" s="64">
        <f>'2.sz.tábla'!D5</f>
        <v>33144649</v>
      </c>
      <c r="P7" s="64"/>
      <c r="Q7" s="64"/>
    </row>
    <row r="8" spans="1:17" x14ac:dyDescent="0.25">
      <c r="A8" s="173" t="s">
        <v>225</v>
      </c>
      <c r="B8" s="183">
        <v>50000</v>
      </c>
      <c r="C8" s="183">
        <v>56000</v>
      </c>
      <c r="D8" s="183">
        <v>179935</v>
      </c>
      <c r="E8" s="183">
        <v>50027</v>
      </c>
      <c r="F8" s="183">
        <v>886985</v>
      </c>
      <c r="G8" s="183">
        <v>487024</v>
      </c>
      <c r="H8" s="183">
        <v>190000</v>
      </c>
      <c r="I8" s="183">
        <v>140000</v>
      </c>
      <c r="J8" s="183">
        <v>50000</v>
      </c>
      <c r="K8" s="183">
        <v>412529</v>
      </c>
      <c r="L8" s="183">
        <v>400000</v>
      </c>
      <c r="M8" s="183">
        <v>50000</v>
      </c>
      <c r="N8" s="181">
        <f t="shared" ref="N8:N18" si="1">SUM(B8:M8)</f>
        <v>2952500</v>
      </c>
      <c r="O8" s="184">
        <f>'2.sz.tábla'!D38</f>
        <v>2952500</v>
      </c>
      <c r="P8" s="64"/>
      <c r="Q8" s="64"/>
    </row>
    <row r="9" spans="1:17" x14ac:dyDescent="0.25">
      <c r="A9" s="173" t="s">
        <v>273</v>
      </c>
      <c r="B9" s="183">
        <v>214634</v>
      </c>
      <c r="C9" s="183">
        <v>693120</v>
      </c>
      <c r="D9" s="183">
        <v>3684604</v>
      </c>
      <c r="E9" s="183">
        <v>171570</v>
      </c>
      <c r="F9" s="183">
        <v>415541</v>
      </c>
      <c r="G9" s="183">
        <v>1311813</v>
      </c>
      <c r="H9" s="183">
        <v>252650</v>
      </c>
      <c r="I9" s="183">
        <v>687145</v>
      </c>
      <c r="J9" s="183">
        <v>2500000</v>
      </c>
      <c r="K9" s="183">
        <v>250000</v>
      </c>
      <c r="L9" s="183">
        <v>250000</v>
      </c>
      <c r="M9" s="183">
        <v>168923</v>
      </c>
      <c r="N9" s="181">
        <f t="shared" si="1"/>
        <v>10600000</v>
      </c>
      <c r="O9" s="184">
        <f>'2.sz.tábla'!D25</f>
        <v>10600000</v>
      </c>
      <c r="P9" s="64"/>
      <c r="Q9" s="64"/>
    </row>
    <row r="10" spans="1:17" x14ac:dyDescent="0.25">
      <c r="A10" s="173" t="s">
        <v>274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1">
        <f t="shared" si="1"/>
        <v>0</v>
      </c>
      <c r="O10" s="64"/>
      <c r="P10" s="64"/>
      <c r="Q10" s="64"/>
    </row>
    <row r="11" spans="1:17" x14ac:dyDescent="0.25">
      <c r="A11" s="185" t="s">
        <v>275</v>
      </c>
      <c r="B11" s="186">
        <f>SUM(B7:B10)</f>
        <v>2115329</v>
      </c>
      <c r="C11" s="186">
        <f t="shared" ref="C11:M11" si="2">SUM(C7:C10)</f>
        <v>2598529</v>
      </c>
      <c r="D11" s="186">
        <f t="shared" si="2"/>
        <v>5752196</v>
      </c>
      <c r="E11" s="186">
        <f t="shared" si="2"/>
        <v>2174501</v>
      </c>
      <c r="F11" s="186">
        <f t="shared" si="2"/>
        <v>3328879</v>
      </c>
      <c r="G11" s="186">
        <f t="shared" si="2"/>
        <v>11345177</v>
      </c>
      <c r="H11" s="186">
        <f t="shared" si="2"/>
        <v>3293583</v>
      </c>
      <c r="I11" s="186">
        <f t="shared" si="2"/>
        <v>2888977</v>
      </c>
      <c r="J11" s="186">
        <f t="shared" si="2"/>
        <v>4620451</v>
      </c>
      <c r="K11" s="186">
        <f t="shared" si="2"/>
        <v>2732980</v>
      </c>
      <c r="L11" s="186">
        <f t="shared" si="2"/>
        <v>2720451</v>
      </c>
      <c r="M11" s="186">
        <f t="shared" si="2"/>
        <v>3126096</v>
      </c>
      <c r="N11" s="181">
        <f t="shared" si="1"/>
        <v>46697149</v>
      </c>
      <c r="O11" s="187">
        <f>SUM(O7:O10)</f>
        <v>46697149</v>
      </c>
      <c r="P11" s="64"/>
      <c r="Q11" s="64"/>
    </row>
    <row r="12" spans="1:17" ht="31.5" x14ac:dyDescent="0.25">
      <c r="A12" s="173" t="s">
        <v>276</v>
      </c>
      <c r="B12" s="183"/>
      <c r="C12" s="183"/>
      <c r="D12" s="183"/>
      <c r="E12" s="183"/>
      <c r="F12" s="183"/>
      <c r="G12" s="183"/>
      <c r="H12" s="183"/>
      <c r="I12" s="183"/>
      <c r="J12" s="183">
        <v>30000000</v>
      </c>
      <c r="K12" s="183"/>
      <c r="L12" s="183"/>
      <c r="M12" s="183"/>
      <c r="N12" s="181">
        <f t="shared" si="1"/>
        <v>30000000</v>
      </c>
      <c r="O12" s="64">
        <f>'2.sz.tábla'!D18</f>
        <v>30000000</v>
      </c>
      <c r="P12" s="64"/>
      <c r="Q12" s="64"/>
    </row>
    <row r="13" spans="1:17" x14ac:dyDescent="0.25">
      <c r="A13" s="173" t="s">
        <v>277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1">
        <f t="shared" si="1"/>
        <v>0</v>
      </c>
      <c r="O13" s="64">
        <f>'[2]1.sz.tábla '!C9</f>
        <v>0</v>
      </c>
      <c r="P13" s="64"/>
      <c r="Q13" s="64"/>
    </row>
    <row r="14" spans="1:17" x14ac:dyDescent="0.25">
      <c r="A14" s="173" t="s">
        <v>278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1">
        <f t="shared" si="1"/>
        <v>0</v>
      </c>
      <c r="O14" s="64">
        <f>'[2]1.sz.tábla '!C11</f>
        <v>0</v>
      </c>
      <c r="P14" s="64"/>
      <c r="Q14" s="64"/>
    </row>
    <row r="15" spans="1:17" x14ac:dyDescent="0.25">
      <c r="A15" s="185" t="s">
        <v>279</v>
      </c>
      <c r="B15" s="186">
        <f t="shared" ref="B15:M15" si="3">SUM(B12:B14)</f>
        <v>0</v>
      </c>
      <c r="C15" s="186">
        <f t="shared" si="3"/>
        <v>0</v>
      </c>
      <c r="D15" s="186">
        <f t="shared" si="3"/>
        <v>0</v>
      </c>
      <c r="E15" s="186">
        <f t="shared" si="3"/>
        <v>0</v>
      </c>
      <c r="F15" s="186">
        <f t="shared" si="3"/>
        <v>0</v>
      </c>
      <c r="G15" s="186">
        <f t="shared" si="3"/>
        <v>0</v>
      </c>
      <c r="H15" s="186">
        <f t="shared" si="3"/>
        <v>0</v>
      </c>
      <c r="I15" s="186">
        <f t="shared" si="3"/>
        <v>0</v>
      </c>
      <c r="J15" s="186">
        <f t="shared" si="3"/>
        <v>30000000</v>
      </c>
      <c r="K15" s="186">
        <f t="shared" si="3"/>
        <v>0</v>
      </c>
      <c r="L15" s="186">
        <f t="shared" si="3"/>
        <v>0</v>
      </c>
      <c r="M15" s="186">
        <f t="shared" si="3"/>
        <v>0</v>
      </c>
      <c r="N15" s="181">
        <f t="shared" si="1"/>
        <v>30000000</v>
      </c>
      <c r="O15" s="188">
        <f>O12</f>
        <v>30000000</v>
      </c>
      <c r="P15" s="64"/>
      <c r="Q15" s="64"/>
    </row>
    <row r="16" spans="1:17" s="179" customFormat="1" x14ac:dyDescent="0.25">
      <c r="A16" s="176" t="s">
        <v>10</v>
      </c>
      <c r="B16" s="189">
        <f t="shared" ref="B16:M16" si="4">SUM(B11,B15)</f>
        <v>2115329</v>
      </c>
      <c r="C16" s="189">
        <f t="shared" si="4"/>
        <v>2598529</v>
      </c>
      <c r="D16" s="189">
        <f t="shared" si="4"/>
        <v>5752196</v>
      </c>
      <c r="E16" s="189">
        <f t="shared" si="4"/>
        <v>2174501</v>
      </c>
      <c r="F16" s="189">
        <f t="shared" si="4"/>
        <v>3328879</v>
      </c>
      <c r="G16" s="189">
        <f t="shared" si="4"/>
        <v>11345177</v>
      </c>
      <c r="H16" s="189">
        <f t="shared" si="4"/>
        <v>3293583</v>
      </c>
      <c r="I16" s="189">
        <f t="shared" si="4"/>
        <v>2888977</v>
      </c>
      <c r="J16" s="189">
        <f t="shared" si="4"/>
        <v>34620451</v>
      </c>
      <c r="K16" s="189">
        <f t="shared" si="4"/>
        <v>2732980</v>
      </c>
      <c r="L16" s="189">
        <f t="shared" si="4"/>
        <v>2720451</v>
      </c>
      <c r="M16" s="189">
        <f t="shared" si="4"/>
        <v>3126096</v>
      </c>
      <c r="N16" s="181">
        <f t="shared" si="1"/>
        <v>76697149</v>
      </c>
      <c r="O16" s="187">
        <f>O11+O15</f>
        <v>76697149</v>
      </c>
      <c r="P16" s="64"/>
      <c r="Q16" s="64"/>
    </row>
    <row r="17" spans="1:17" ht="31.5" x14ac:dyDescent="0.25">
      <c r="A17" s="173" t="s">
        <v>280</v>
      </c>
      <c r="B17" s="183">
        <v>72564</v>
      </c>
      <c r="C17" s="183">
        <v>70524</v>
      </c>
      <c r="D17" s="183">
        <v>70524</v>
      </c>
      <c r="E17" s="183">
        <v>111308</v>
      </c>
      <c r="F17" s="183">
        <v>83609</v>
      </c>
      <c r="G17" s="183">
        <v>69811</v>
      </c>
      <c r="H17" s="183">
        <v>83068</v>
      </c>
      <c r="I17" s="183">
        <v>108870</v>
      </c>
      <c r="J17" s="183">
        <v>120000</v>
      </c>
      <c r="K17" s="183">
        <v>120000</v>
      </c>
      <c r="L17" s="183">
        <v>120000</v>
      </c>
      <c r="M17" s="183">
        <f>108870+76928</f>
        <v>185798</v>
      </c>
      <c r="N17" s="181">
        <f t="shared" si="1"/>
        <v>1216076</v>
      </c>
      <c r="O17" s="64">
        <f>'2.sz.tábla'!D67</f>
        <v>1216076</v>
      </c>
      <c r="P17" s="64"/>
      <c r="Q17" s="64"/>
    </row>
    <row r="18" spans="1:17" x14ac:dyDescent="0.25">
      <c r="A18" s="173" t="s">
        <v>281</v>
      </c>
      <c r="B18" s="183">
        <f>'1.sz.tábla '!B13</f>
        <v>100876000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1">
        <f t="shared" si="1"/>
        <v>100876000</v>
      </c>
      <c r="O18" s="64">
        <f>'[2]1.sz.tábla '!C13</f>
        <v>37329264</v>
      </c>
      <c r="P18" s="64"/>
      <c r="Q18" s="64"/>
    </row>
    <row r="19" spans="1:17" x14ac:dyDescent="0.25">
      <c r="A19" s="176" t="s">
        <v>13</v>
      </c>
      <c r="B19" s="69">
        <f>SUM(B16:B18)</f>
        <v>103063893</v>
      </c>
      <c r="C19" s="69">
        <f t="shared" ref="C19:M19" si="5">SUM(C16:C18)</f>
        <v>2669053</v>
      </c>
      <c r="D19" s="69">
        <f t="shared" si="5"/>
        <v>5822720</v>
      </c>
      <c r="E19" s="69">
        <f t="shared" si="5"/>
        <v>2285809</v>
      </c>
      <c r="F19" s="69">
        <f t="shared" si="5"/>
        <v>3412488</v>
      </c>
      <c r="G19" s="69">
        <f t="shared" si="5"/>
        <v>11414988</v>
      </c>
      <c r="H19" s="69">
        <f t="shared" si="5"/>
        <v>3376651</v>
      </c>
      <c r="I19" s="69">
        <f t="shared" si="5"/>
        <v>2997847</v>
      </c>
      <c r="J19" s="69">
        <f t="shared" si="5"/>
        <v>34740451</v>
      </c>
      <c r="K19" s="69">
        <f t="shared" si="5"/>
        <v>2852980</v>
      </c>
      <c r="L19" s="69">
        <f t="shared" si="5"/>
        <v>2840451</v>
      </c>
      <c r="M19" s="69">
        <f t="shared" si="5"/>
        <v>3311894</v>
      </c>
      <c r="N19" s="190">
        <f>SUM(N16:N18)</f>
        <v>178789225</v>
      </c>
      <c r="O19" s="187">
        <f>O16+O17+O18</f>
        <v>115242489</v>
      </c>
      <c r="P19" s="64"/>
      <c r="Q19" s="64"/>
    </row>
    <row r="20" spans="1:17" x14ac:dyDescent="0.25">
      <c r="A20" s="173" t="s">
        <v>282</v>
      </c>
      <c r="B20" s="183">
        <v>562511</v>
      </c>
      <c r="C20" s="183">
        <v>522229</v>
      </c>
      <c r="D20" s="183">
        <v>518199</v>
      </c>
      <c r="E20" s="183">
        <v>691094</v>
      </c>
      <c r="F20" s="183">
        <v>642246</v>
      </c>
      <c r="G20" s="183">
        <v>642692</v>
      </c>
      <c r="H20" s="183">
        <v>598093</v>
      </c>
      <c r="I20" s="183">
        <v>718586</v>
      </c>
      <c r="J20" s="183">
        <v>720000</v>
      </c>
      <c r="K20" s="183">
        <v>720000</v>
      </c>
      <c r="L20" s="183">
        <v>720000</v>
      </c>
      <c r="M20" s="183">
        <f>1415480+839644</f>
        <v>2255124</v>
      </c>
      <c r="N20" s="191">
        <f>SUM(B20:M20)</f>
        <v>9310774</v>
      </c>
      <c r="O20" s="192">
        <f>'3.sz.tábla '!D6</f>
        <v>9310774</v>
      </c>
      <c r="P20" s="64"/>
      <c r="Q20" s="64"/>
    </row>
    <row r="21" spans="1:17" x14ac:dyDescent="0.25">
      <c r="A21" s="173" t="s">
        <v>283</v>
      </c>
      <c r="B21" s="183">
        <v>120000</v>
      </c>
      <c r="C21" s="183">
        <v>85000</v>
      </c>
      <c r="D21" s="183">
        <v>86000</v>
      </c>
      <c r="E21" s="183">
        <v>99000</v>
      </c>
      <c r="F21" s="183">
        <v>120000</v>
      </c>
      <c r="G21" s="183">
        <v>96000</v>
      </c>
      <c r="H21" s="183">
        <v>112880</v>
      </c>
      <c r="I21" s="183">
        <v>108000</v>
      </c>
      <c r="J21" s="183">
        <v>110000</v>
      </c>
      <c r="K21" s="183">
        <v>110000</v>
      </c>
      <c r="L21" s="183">
        <v>110000</v>
      </c>
      <c r="M21" s="183">
        <f>255112+23871</f>
        <v>278983</v>
      </c>
      <c r="N21" s="191">
        <f t="shared" ref="N21:N33" si="6">SUM(B21:M21)</f>
        <v>1435863</v>
      </c>
      <c r="O21" s="192">
        <f>'3.sz.tábla '!D7</f>
        <v>1435863</v>
      </c>
      <c r="P21" s="64"/>
      <c r="Q21" s="64"/>
    </row>
    <row r="22" spans="1:17" x14ac:dyDescent="0.25">
      <c r="A22" s="173" t="s">
        <v>284</v>
      </c>
      <c r="B22" s="183">
        <v>30886</v>
      </c>
      <c r="C22" s="183">
        <v>1185646</v>
      </c>
      <c r="D22" s="183">
        <v>2385622</v>
      </c>
      <c r="E22" s="183">
        <v>1686905</v>
      </c>
      <c r="F22" s="183">
        <v>887111</v>
      </c>
      <c r="G22" s="183">
        <v>1668706</v>
      </c>
      <c r="H22" s="183">
        <v>1006737</v>
      </c>
      <c r="I22" s="183">
        <v>852088</v>
      </c>
      <c r="J22" s="183">
        <v>1575000</v>
      </c>
      <c r="K22" s="183">
        <v>1575000</v>
      </c>
      <c r="L22" s="183">
        <v>1575000</v>
      </c>
      <c r="M22" s="183">
        <v>1575000</v>
      </c>
      <c r="N22" s="191">
        <f t="shared" si="6"/>
        <v>16003701</v>
      </c>
      <c r="O22" s="192">
        <f>'3.sz.tábla '!D8</f>
        <v>45607903</v>
      </c>
      <c r="P22" s="64"/>
      <c r="Q22" s="64"/>
    </row>
    <row r="23" spans="1:17" x14ac:dyDescent="0.25">
      <c r="A23" s="173" t="s">
        <v>285</v>
      </c>
      <c r="B23" s="183">
        <v>100000</v>
      </c>
      <c r="C23" s="183"/>
      <c r="D23" s="183"/>
      <c r="E23" s="183">
        <v>100000</v>
      </c>
      <c r="F23" s="183"/>
      <c r="G23" s="183">
        <v>70000</v>
      </c>
      <c r="H23" s="183"/>
      <c r="I23" s="183">
        <v>100000</v>
      </c>
      <c r="J23" s="183">
        <v>100000</v>
      </c>
      <c r="K23" s="183">
        <v>100000</v>
      </c>
      <c r="L23" s="183">
        <v>100000</v>
      </c>
      <c r="M23" s="183">
        <f>965000+250000</f>
        <v>1215000</v>
      </c>
      <c r="N23" s="191">
        <f t="shared" si="6"/>
        <v>1885000</v>
      </c>
      <c r="O23" s="192">
        <f>'3.sz.tábla '!D23</f>
        <v>1885000</v>
      </c>
      <c r="P23" s="64"/>
      <c r="Q23" s="64"/>
    </row>
    <row r="24" spans="1:17" x14ac:dyDescent="0.25">
      <c r="A24" s="173" t="s">
        <v>286</v>
      </c>
      <c r="B24" s="183"/>
      <c r="C24" s="183"/>
      <c r="D24" s="183"/>
      <c r="E24" s="183"/>
      <c r="F24" s="183"/>
      <c r="G24" s="183"/>
      <c r="H24" s="183"/>
      <c r="I24" s="183"/>
      <c r="J24" s="183">
        <v>50000</v>
      </c>
      <c r="K24" s="183">
        <v>50000</v>
      </c>
      <c r="L24" s="183"/>
      <c r="M24" s="183"/>
      <c r="N24" s="191">
        <f t="shared" si="6"/>
        <v>100000</v>
      </c>
      <c r="O24" s="192">
        <f>'4.sz.tábla'!D11</f>
        <v>100000</v>
      </c>
      <c r="P24" s="64"/>
      <c r="Q24" s="64"/>
    </row>
    <row r="25" spans="1:17" x14ac:dyDescent="0.25">
      <c r="A25" s="173" t="s">
        <v>287</v>
      </c>
      <c r="B25" s="183">
        <v>25000</v>
      </c>
      <c r="C25" s="183"/>
      <c r="D25" s="183"/>
      <c r="E25" s="183">
        <v>1765294</v>
      </c>
      <c r="F25" s="183">
        <f>47500+441323+1636333</f>
        <v>2125156</v>
      </c>
      <c r="G25" s="183">
        <v>768689</v>
      </c>
      <c r="H25" s="183">
        <v>1190931</v>
      </c>
      <c r="I25" s="183">
        <v>472323</v>
      </c>
      <c r="J25" s="183">
        <v>768589</v>
      </c>
      <c r="K25" s="183">
        <v>768589</v>
      </c>
      <c r="L25" s="183">
        <v>768589</v>
      </c>
      <c r="M25" s="183">
        <v>555542</v>
      </c>
      <c r="N25" s="191">
        <f t="shared" si="6"/>
        <v>9208702</v>
      </c>
      <c r="O25" s="192">
        <f>'3.sz.tábla '!D27</f>
        <v>9208702</v>
      </c>
      <c r="P25" s="64"/>
      <c r="Q25" s="64"/>
    </row>
    <row r="26" spans="1:17" x14ac:dyDescent="0.25">
      <c r="A26" s="173" t="s">
        <v>16</v>
      </c>
      <c r="B26" s="183">
        <v>3885359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91">
        <f t="shared" si="6"/>
        <v>3885359</v>
      </c>
      <c r="O26" s="192">
        <f>'[2]1.sz.tábla '!C26</f>
        <v>3097542</v>
      </c>
      <c r="P26" s="64"/>
      <c r="Q26" s="64"/>
    </row>
    <row r="27" spans="1:17" x14ac:dyDescent="0.25">
      <c r="A27" s="185" t="s">
        <v>288</v>
      </c>
      <c r="B27" s="186">
        <f>SUM(B20:B26)</f>
        <v>4723756</v>
      </c>
      <c r="C27" s="186">
        <f t="shared" ref="C27:M27" si="7">SUM(C20:C26)</f>
        <v>1792875</v>
      </c>
      <c r="D27" s="186">
        <f t="shared" si="7"/>
        <v>2989821</v>
      </c>
      <c r="E27" s="186">
        <f t="shared" si="7"/>
        <v>4342293</v>
      </c>
      <c r="F27" s="186">
        <f t="shared" si="7"/>
        <v>3774513</v>
      </c>
      <c r="G27" s="186">
        <f t="shared" si="7"/>
        <v>3246087</v>
      </c>
      <c r="H27" s="186">
        <f t="shared" si="7"/>
        <v>2908641</v>
      </c>
      <c r="I27" s="186">
        <f t="shared" si="7"/>
        <v>2250997</v>
      </c>
      <c r="J27" s="186">
        <f t="shared" si="7"/>
        <v>3323589</v>
      </c>
      <c r="K27" s="186">
        <f t="shared" si="7"/>
        <v>3323589</v>
      </c>
      <c r="L27" s="186">
        <f t="shared" si="7"/>
        <v>3273589</v>
      </c>
      <c r="M27" s="186">
        <f t="shared" si="7"/>
        <v>5879649</v>
      </c>
      <c r="N27" s="191">
        <f>SUM(B27:M27)</f>
        <v>41829399</v>
      </c>
      <c r="O27" s="187">
        <f>SUM(O20:O26)</f>
        <v>70645784</v>
      </c>
      <c r="P27" s="64"/>
      <c r="Q27" s="64"/>
    </row>
    <row r="28" spans="1:17" x14ac:dyDescent="0.25">
      <c r="A28" s="173" t="s">
        <v>88</v>
      </c>
      <c r="B28" s="183">
        <v>1525774</v>
      </c>
      <c r="C28" s="183"/>
      <c r="D28" s="183">
        <v>42225</v>
      </c>
      <c r="E28" s="183">
        <v>305860</v>
      </c>
      <c r="F28" s="183">
        <v>81600</v>
      </c>
      <c r="G28" s="183">
        <v>56000</v>
      </c>
      <c r="H28" s="183">
        <v>749000</v>
      </c>
      <c r="I28" s="183"/>
      <c r="J28" s="183">
        <v>1500000</v>
      </c>
      <c r="K28" s="183">
        <v>110000</v>
      </c>
      <c r="L28" s="183">
        <v>100000</v>
      </c>
      <c r="M28" s="183">
        <v>5265015</v>
      </c>
      <c r="N28" s="191">
        <f>SUM(B28:M28)</f>
        <v>9735474</v>
      </c>
      <c r="O28" s="192">
        <f>'5. sz. tábla'!D4</f>
        <v>9735474</v>
      </c>
      <c r="P28" s="64"/>
      <c r="Q28" s="64"/>
    </row>
    <row r="29" spans="1:17" x14ac:dyDescent="0.25">
      <c r="A29" s="173" t="s">
        <v>89</v>
      </c>
      <c r="B29" s="183">
        <v>129042</v>
      </c>
      <c r="C29" s="183"/>
      <c r="D29" s="183">
        <v>323850</v>
      </c>
      <c r="E29" s="183">
        <v>855000</v>
      </c>
      <c r="F29" s="183"/>
      <c r="G29" s="183"/>
      <c r="H29" s="183"/>
      <c r="I29" s="183"/>
      <c r="J29" s="183">
        <v>125000</v>
      </c>
      <c r="K29" s="183">
        <v>150000</v>
      </c>
      <c r="L29" s="183"/>
      <c r="M29" s="183">
        <v>2700000</v>
      </c>
      <c r="N29" s="191">
        <f t="shared" si="6"/>
        <v>4282892</v>
      </c>
      <c r="O29" s="192">
        <f>'5. sz. tábla'!D20</f>
        <v>98581688</v>
      </c>
      <c r="P29" s="64"/>
      <c r="Q29" s="64"/>
    </row>
    <row r="30" spans="1:17" x14ac:dyDescent="0.25">
      <c r="A30" s="173" t="s">
        <v>118</v>
      </c>
      <c r="B30" s="183"/>
      <c r="C30" s="183"/>
      <c r="D30" s="183"/>
      <c r="E30" s="183"/>
      <c r="F30" s="183">
        <v>26475</v>
      </c>
      <c r="G30" s="183"/>
      <c r="H30" s="183"/>
      <c r="I30" s="183"/>
      <c r="J30" s="183"/>
      <c r="K30" s="183"/>
      <c r="L30" s="183"/>
      <c r="M30" s="183"/>
      <c r="N30" s="191">
        <f t="shared" si="6"/>
        <v>26475</v>
      </c>
      <c r="O30" s="192">
        <f>'5. sz. tábla'!D26</f>
        <v>26475</v>
      </c>
      <c r="P30" s="64"/>
      <c r="Q30" s="64"/>
    </row>
    <row r="31" spans="1:17" x14ac:dyDescent="0.25">
      <c r="A31" s="185" t="s">
        <v>289</v>
      </c>
      <c r="B31" s="186">
        <f>B28+B29+B30</f>
        <v>1654816</v>
      </c>
      <c r="C31" s="186">
        <f t="shared" ref="C31:L31" si="8">SUM(C28:C30)</f>
        <v>0</v>
      </c>
      <c r="D31" s="186">
        <f t="shared" si="8"/>
        <v>366075</v>
      </c>
      <c r="E31" s="186">
        <f t="shared" si="8"/>
        <v>1160860</v>
      </c>
      <c r="F31" s="186">
        <f t="shared" si="8"/>
        <v>108075</v>
      </c>
      <c r="G31" s="186">
        <f t="shared" si="8"/>
        <v>56000</v>
      </c>
      <c r="H31" s="186">
        <f t="shared" si="8"/>
        <v>749000</v>
      </c>
      <c r="I31" s="186">
        <f t="shared" si="8"/>
        <v>0</v>
      </c>
      <c r="J31" s="186">
        <f t="shared" si="8"/>
        <v>1625000</v>
      </c>
      <c r="K31" s="186">
        <f t="shared" si="8"/>
        <v>260000</v>
      </c>
      <c r="L31" s="186">
        <f t="shared" si="8"/>
        <v>100000</v>
      </c>
      <c r="M31" s="186">
        <f>SUM(M28:M30)</f>
        <v>7965015</v>
      </c>
      <c r="N31" s="191">
        <f>SUM(B31:M31)</f>
        <v>14044841</v>
      </c>
      <c r="O31" s="187">
        <f>SUM(O28:O30)</f>
        <v>108343637</v>
      </c>
      <c r="P31" s="64"/>
      <c r="Q31" s="64"/>
    </row>
    <row r="32" spans="1:17" x14ac:dyDescent="0.25">
      <c r="A32" s="176" t="s">
        <v>19</v>
      </c>
      <c r="B32" s="189">
        <f>SUM(B31,B27)</f>
        <v>6378572</v>
      </c>
      <c r="C32" s="189">
        <f t="shared" ref="C32:M32" si="9">SUM(C31,C27)</f>
        <v>1792875</v>
      </c>
      <c r="D32" s="189">
        <f t="shared" si="9"/>
        <v>3355896</v>
      </c>
      <c r="E32" s="189">
        <f t="shared" si="9"/>
        <v>5503153</v>
      </c>
      <c r="F32" s="189">
        <f t="shared" si="9"/>
        <v>3882588</v>
      </c>
      <c r="G32" s="189">
        <f t="shared" si="9"/>
        <v>3302087</v>
      </c>
      <c r="H32" s="189">
        <f t="shared" si="9"/>
        <v>3657641</v>
      </c>
      <c r="I32" s="189">
        <f t="shared" si="9"/>
        <v>2250997</v>
      </c>
      <c r="J32" s="189">
        <f t="shared" si="9"/>
        <v>4948589</v>
      </c>
      <c r="K32" s="189">
        <f t="shared" si="9"/>
        <v>3583589</v>
      </c>
      <c r="L32" s="189">
        <f t="shared" si="9"/>
        <v>3373589</v>
      </c>
      <c r="M32" s="189">
        <f t="shared" si="9"/>
        <v>13844664</v>
      </c>
      <c r="N32" s="191">
        <f>SUM(B32:M32)</f>
        <v>55874240</v>
      </c>
      <c r="O32" s="187">
        <f>O27+O31</f>
        <v>178989421</v>
      </c>
      <c r="P32" s="64"/>
      <c r="Q32" s="64"/>
    </row>
    <row r="33" spans="1:17" ht="31.5" x14ac:dyDescent="0.25">
      <c r="A33" s="176" t="s">
        <v>290</v>
      </c>
      <c r="B33" s="189">
        <v>72564</v>
      </c>
      <c r="C33" s="189">
        <v>70524</v>
      </c>
      <c r="D33" s="189">
        <v>902028</v>
      </c>
      <c r="E33" s="189">
        <v>111308</v>
      </c>
      <c r="F33" s="189">
        <v>83609</v>
      </c>
      <c r="G33" s="189">
        <v>69811</v>
      </c>
      <c r="H33" s="189">
        <v>83068</v>
      </c>
      <c r="I33" s="189">
        <v>108870</v>
      </c>
      <c r="J33" s="189">
        <v>120000</v>
      </c>
      <c r="K33" s="189">
        <v>120000</v>
      </c>
      <c r="L33" s="189">
        <v>120000</v>
      </c>
      <c r="M33" s="189">
        <v>185798</v>
      </c>
      <c r="N33" s="191">
        <f t="shared" si="6"/>
        <v>2047580</v>
      </c>
      <c r="O33" s="192">
        <f>'1.sz.tábla '!D31</f>
        <v>2047580</v>
      </c>
      <c r="P33" s="64"/>
      <c r="Q33" s="64"/>
    </row>
    <row r="34" spans="1:17" x14ac:dyDescent="0.25">
      <c r="A34" s="176" t="s">
        <v>22</v>
      </c>
      <c r="B34" s="189">
        <f>SUM(B32:B33)</f>
        <v>6451136</v>
      </c>
      <c r="C34" s="189">
        <f t="shared" ref="C34:M34" si="10">SUM(C32:C33)</f>
        <v>1863399</v>
      </c>
      <c r="D34" s="189">
        <f t="shared" si="10"/>
        <v>4257924</v>
      </c>
      <c r="E34" s="189">
        <f t="shared" si="10"/>
        <v>5614461</v>
      </c>
      <c r="F34" s="189">
        <f t="shared" si="10"/>
        <v>3966197</v>
      </c>
      <c r="G34" s="189">
        <f t="shared" si="10"/>
        <v>3371898</v>
      </c>
      <c r="H34" s="189">
        <f t="shared" si="10"/>
        <v>3740709</v>
      </c>
      <c r="I34" s="189">
        <f t="shared" si="10"/>
        <v>2359867</v>
      </c>
      <c r="J34" s="189">
        <f t="shared" si="10"/>
        <v>5068589</v>
      </c>
      <c r="K34" s="189">
        <f t="shared" si="10"/>
        <v>3703589</v>
      </c>
      <c r="L34" s="189">
        <f t="shared" si="10"/>
        <v>3493589</v>
      </c>
      <c r="M34" s="189">
        <f t="shared" si="10"/>
        <v>14030462</v>
      </c>
      <c r="N34" s="191">
        <f>SUM(B34:M34)</f>
        <v>57921820</v>
      </c>
      <c r="O34" s="187">
        <f>O32+O33</f>
        <v>181037001</v>
      </c>
      <c r="P34" s="64"/>
      <c r="Q34" s="64"/>
    </row>
    <row r="35" spans="1:17" x14ac:dyDescent="0.25">
      <c r="A35" s="176" t="s">
        <v>291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91">
        <f>SUM(B35:M35)</f>
        <v>0</v>
      </c>
    </row>
    <row r="36" spans="1:17" ht="16.5" thickBot="1" x14ac:dyDescent="0.3">
      <c r="A36" s="193" t="s">
        <v>292</v>
      </c>
      <c r="B36" s="194">
        <f>B6+B16+B17-B34</f>
        <v>101857769</v>
      </c>
      <c r="C36" s="194">
        <f t="shared" ref="C36:M36" si="11">C6+C16+C17-C34</f>
        <v>102663423</v>
      </c>
      <c r="D36" s="194">
        <f t="shared" si="11"/>
        <v>104228219</v>
      </c>
      <c r="E36" s="194">
        <f t="shared" si="11"/>
        <v>100899567</v>
      </c>
      <c r="F36" s="194">
        <f t="shared" si="11"/>
        <v>100345858</v>
      </c>
      <c r="G36" s="194">
        <f t="shared" si="11"/>
        <v>108388948</v>
      </c>
      <c r="H36" s="194">
        <f t="shared" si="11"/>
        <v>108024890</v>
      </c>
      <c r="I36" s="194">
        <f t="shared" si="11"/>
        <v>108662870</v>
      </c>
      <c r="J36" s="194">
        <f t="shared" si="11"/>
        <v>138334732</v>
      </c>
      <c r="K36" s="194">
        <f t="shared" si="11"/>
        <v>137484123</v>
      </c>
      <c r="L36" s="194">
        <f t="shared" si="11"/>
        <v>136830985</v>
      </c>
      <c r="M36" s="194">
        <f t="shared" si="11"/>
        <v>126112417</v>
      </c>
      <c r="N36" s="195">
        <f>+N6+N16+N17-N34</f>
        <v>126112417</v>
      </c>
      <c r="O36" s="64">
        <f>O19-O34</f>
        <v>-65794512</v>
      </c>
    </row>
    <row r="38" spans="1:17" x14ac:dyDescent="0.25">
      <c r="N38" s="187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5/2018. (II. 16.)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2018-09-26T12:12:05Z</cp:lastPrinted>
  <dcterms:created xsi:type="dcterms:W3CDTF">2014-05-27T12:51:39Z</dcterms:created>
  <dcterms:modified xsi:type="dcterms:W3CDTF">2018-09-26T12:13:30Z</dcterms:modified>
</cp:coreProperties>
</file>