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65" yWindow="30" windowWidth="11460" windowHeight="11580" tabRatio="362" activeTab="0"/>
  </bookViews>
  <sheets>
    <sheet name="A. vagyonmérleg" sheetId="1" r:id="rId1"/>
    <sheet name="B. vagyonmérleg" sheetId="2" r:id="rId2"/>
  </sheets>
  <externalReferences>
    <externalReference r:id="rId5"/>
  </externalReferences>
  <definedNames>
    <definedName name="_4__sz__sor_részletezése" localSheetId="0">#REF!</definedName>
    <definedName name="_4__sz__sor_részletezése" localSheetId="1">#REF!</definedName>
    <definedName name="_4__sz__sor_részletezése">#REF!</definedName>
    <definedName name="_xlnm.Print_Titles" localSheetId="0">'A. vagyonmérleg'!$6:$7</definedName>
    <definedName name="_xlnm.Print_Area" localSheetId="0">'A. vagyonmérleg'!$A$1:$G$118</definedName>
    <definedName name="_xlnm.Print_Area" localSheetId="1">'B. vagyonmérleg'!$A$1:$D$97</definedName>
  </definedNames>
  <calcPr fullCalcOnLoad="1"/>
</workbook>
</file>

<file path=xl/sharedStrings.xml><?xml version="1.0" encoding="utf-8"?>
<sst xmlns="http://schemas.openxmlformats.org/spreadsheetml/2006/main" count="368" uniqueCount="310">
  <si>
    <t xml:space="preserve">Belváros- Lipótváros V. került Önkormányzata </t>
  </si>
  <si>
    <t>Vagyonkimutatása</t>
  </si>
  <si>
    <t>[Tájékoztató adatok az Áht. 91. § (2) bekezdés c.) pontja alapján]</t>
  </si>
  <si>
    <t>adatok eFt-ban</t>
  </si>
  <si>
    <t>A</t>
  </si>
  <si>
    <t>B</t>
  </si>
  <si>
    <t>C</t>
  </si>
  <si>
    <t>D</t>
  </si>
  <si>
    <t>Sorszám</t>
  </si>
  <si>
    <t>Megnevezés</t>
  </si>
  <si>
    <t>Változás %-a</t>
  </si>
  <si>
    <t>VMJV Önkormányzat</t>
  </si>
  <si>
    <t>Polgármesteri Hivatal</t>
  </si>
  <si>
    <t>Intézmények összesen</t>
  </si>
  <si>
    <t>Petőfi Színház</t>
  </si>
  <si>
    <t>Összesen</t>
  </si>
  <si>
    <t xml:space="preserve">ESZKÖZÖK  </t>
  </si>
  <si>
    <t>01.</t>
  </si>
  <si>
    <t>I. Immateriális javak</t>
  </si>
  <si>
    <t>02.</t>
  </si>
  <si>
    <t>II. Tárgyi eszközök (3+25)</t>
  </si>
  <si>
    <t>03.</t>
  </si>
  <si>
    <t>II/1. Törzsvagyon (4+12+13)</t>
  </si>
  <si>
    <t>04.</t>
  </si>
  <si>
    <t>a./ Forgalomképtelen ingatlanok (5-től 11-ig)</t>
  </si>
  <si>
    <t>05.</t>
  </si>
  <si>
    <t>1. Út, híd, járda, alul-és felüljárók</t>
  </si>
  <si>
    <t>06.</t>
  </si>
  <si>
    <t>2. Közforgalmú repülőtér</t>
  </si>
  <si>
    <t>07.</t>
  </si>
  <si>
    <t>3. Parkok, játszóterek</t>
  </si>
  <si>
    <t>08.</t>
  </si>
  <si>
    <t>4. Folyók, vízfolyások, természetes és mesterséges tavak</t>
  </si>
  <si>
    <t>09.</t>
  </si>
  <si>
    <t>5. Árvízvédelmi töltések, belvízcsatornák</t>
  </si>
  <si>
    <t>10.</t>
  </si>
  <si>
    <t>6. Egyéb ingatlanok</t>
  </si>
  <si>
    <t>11.</t>
  </si>
  <si>
    <t>7. Folyamatban lévő ingatlan beruházás, felújítás</t>
  </si>
  <si>
    <t>12.</t>
  </si>
  <si>
    <t>b./ Nemzetgazdasági szempontból kiemelt jelentőségű ingatlanok</t>
  </si>
  <si>
    <t>13.</t>
  </si>
  <si>
    <t>c./ Korlátozottan forgalomképes ingatlanok (14-tól 24-ig)</t>
  </si>
  <si>
    <t>14.</t>
  </si>
  <si>
    <t>1. Vízellátás közművel</t>
  </si>
  <si>
    <t>15.</t>
  </si>
  <si>
    <t>2. Szennyvíz és csapadékvíz elvezetése közművel</t>
  </si>
  <si>
    <t>16.</t>
  </si>
  <si>
    <t>3. Távhőellátás</t>
  </si>
  <si>
    <t>17.</t>
  </si>
  <si>
    <t>4. Közművek védőterületei</t>
  </si>
  <si>
    <t>18.</t>
  </si>
  <si>
    <t>5. Intézmények ingatlanai</t>
  </si>
  <si>
    <t>19.</t>
  </si>
  <si>
    <t>6. Sportlétesítmények</t>
  </si>
  <si>
    <t>20.</t>
  </si>
  <si>
    <t>7. Állat és növénykert</t>
  </si>
  <si>
    <t>21.</t>
  </si>
  <si>
    <t>8. Középületek és hozzájuk tartozó földek</t>
  </si>
  <si>
    <t>22.</t>
  </si>
  <si>
    <t>9. Műemlékek</t>
  </si>
  <si>
    <t>23.</t>
  </si>
  <si>
    <t xml:space="preserve"> 10. Védett természeti területek</t>
  </si>
  <si>
    <t>24.</t>
  </si>
  <si>
    <t xml:space="preserve"> 11. Folyamatban lévő ingatlan beruházás</t>
  </si>
  <si>
    <t>25.</t>
  </si>
  <si>
    <t>II/2. Üzleti vagyon (26+30)</t>
  </si>
  <si>
    <t>26.</t>
  </si>
  <si>
    <t>a./ Forgalomképes ingatlanok (27+28+29)</t>
  </si>
  <si>
    <t>27.</t>
  </si>
  <si>
    <t>1. Telkek, zártkerti-és külterületi földterületek</t>
  </si>
  <si>
    <t>28.</t>
  </si>
  <si>
    <t>2. Épületek</t>
  </si>
  <si>
    <t>29.</t>
  </si>
  <si>
    <t>3. Folyamatban lévő ingatlan beruházás</t>
  </si>
  <si>
    <t>30.</t>
  </si>
  <si>
    <t>b./ Egyéb tárgyi eszközök (31+32+33+34)</t>
  </si>
  <si>
    <t>31.</t>
  </si>
  <si>
    <t>1. Gépek, berendezések, felszerelések, járművek</t>
  </si>
  <si>
    <t>32.</t>
  </si>
  <si>
    <t>2. Tenyészállatok</t>
  </si>
  <si>
    <t>33.</t>
  </si>
  <si>
    <t>3. Beruházások, felújítások</t>
  </si>
  <si>
    <t>34.</t>
  </si>
  <si>
    <t>4. Tárgyi eszközök értékhelyesbítése</t>
  </si>
  <si>
    <t>35.</t>
  </si>
  <si>
    <t>III. Befektetett pénzügyi eszközök (36+40)</t>
  </si>
  <si>
    <t>36.</t>
  </si>
  <si>
    <t>III/1. Törzsvagyon (37+38)</t>
  </si>
  <si>
    <t>37.</t>
  </si>
  <si>
    <t>a./ Forgalomképtelen</t>
  </si>
  <si>
    <t>38.</t>
  </si>
  <si>
    <t>b./ Korlátozottan forgalomképes (39)</t>
  </si>
  <si>
    <t>39.</t>
  </si>
  <si>
    <t>1. Tartós részesedések</t>
  </si>
  <si>
    <t>40.</t>
  </si>
  <si>
    <t>III/2. Üzleti vagyon (41+42)</t>
  </si>
  <si>
    <t>41.</t>
  </si>
  <si>
    <t>1. Tartós hitelviszonyt megtestesítő értékpapírok</t>
  </si>
  <si>
    <t>42.</t>
  </si>
  <si>
    <t>2. Befektetett pénzügyi eszközök értékhelyesbítése</t>
  </si>
  <si>
    <t>43.</t>
  </si>
  <si>
    <t>IV. Koncesszióba, vagyonkezelésbe adott eszközök</t>
  </si>
  <si>
    <t>44.</t>
  </si>
  <si>
    <t>A.) Nemzeti vagyonba tartozó befektetett  eszközök összesen (1+2+35+43)</t>
  </si>
  <si>
    <t>45.</t>
  </si>
  <si>
    <t>I.  Készletek</t>
  </si>
  <si>
    <t>46.</t>
  </si>
  <si>
    <t>II. Értékpapírok</t>
  </si>
  <si>
    <t>47.</t>
  </si>
  <si>
    <t>B.) Nemzeti vagyonba tartozó forgóeszközök (45+46)</t>
  </si>
  <si>
    <t>48.</t>
  </si>
  <si>
    <t>I.    Lekötött bankbetétek</t>
  </si>
  <si>
    <t>49.</t>
  </si>
  <si>
    <t>II.   Pénztárak, csekkek, betétkönyvek</t>
  </si>
  <si>
    <t>50.</t>
  </si>
  <si>
    <t>III.  Forintszámlák</t>
  </si>
  <si>
    <t>51.</t>
  </si>
  <si>
    <t>IV. Devizaszámlák</t>
  </si>
  <si>
    <t>52.</t>
  </si>
  <si>
    <t>C.) Pénzeszközök (48+49+50+51)</t>
  </si>
  <si>
    <t>53.</t>
  </si>
  <si>
    <t>I.   Költségvetési évben esedékes követelések                                                                  (54-től 61-ig)</t>
  </si>
  <si>
    <t>54.</t>
  </si>
  <si>
    <t xml:space="preserve">1. Költségvetési évben esedékes követelések működési célú támogatások bevételeire államháztartáson belülről </t>
  </si>
  <si>
    <t>55.</t>
  </si>
  <si>
    <t xml:space="preserve">2. Költségvetési évben esedékes követelések felhalmozási célú támogatások bevételeire államháztartáson belülről </t>
  </si>
  <si>
    <t>56.</t>
  </si>
  <si>
    <t>3. Költségvetési évben esedékes követelések közhatalmi bevételre</t>
  </si>
  <si>
    <t>57.</t>
  </si>
  <si>
    <t>4. Költségvetési évben esedékes követelések működési bevételre</t>
  </si>
  <si>
    <t>58.</t>
  </si>
  <si>
    <t>5. Költségvetési évben esedékes követelések felhalmozási bevételre</t>
  </si>
  <si>
    <t>59.</t>
  </si>
  <si>
    <t>6. Költségvetési évben esedékes követelések működési célú átvett pénzeszközre</t>
  </si>
  <si>
    <t>60.</t>
  </si>
  <si>
    <t xml:space="preserve">7. Költségvetési évben esedékes követelések felhalmozási célú átvett pénzeszközre </t>
  </si>
  <si>
    <t>61.</t>
  </si>
  <si>
    <t xml:space="preserve">8. Költségvetési évben esedékes követelések finanszírozási bevételekre </t>
  </si>
  <si>
    <t>62.</t>
  </si>
  <si>
    <t>II.  Költségvetési évet követően esedékes követelések                                                     (63-tól 70-ig)</t>
  </si>
  <si>
    <t>63.</t>
  </si>
  <si>
    <t>1. Költségvetési évet követően esedékes követelések működési célú támogatások bevételeire államháztartáson belülről</t>
  </si>
  <si>
    <t>64.</t>
  </si>
  <si>
    <t>2. Költségvetési évet követően esedékes követelések felhalmozási célú támogatások bevételeire államháztartáson belülről</t>
  </si>
  <si>
    <t>65.</t>
  </si>
  <si>
    <t>3. Költségvetési évet követően esedékes követelések közhatalmi bevételre</t>
  </si>
  <si>
    <t>66.</t>
  </si>
  <si>
    <t>4. Költségvetési évet követően esedékes követelések működési bevételre</t>
  </si>
  <si>
    <t>67.</t>
  </si>
  <si>
    <t>5. Költségvetési évet követően esedékes követelések felhalmozási bevételre</t>
  </si>
  <si>
    <t>68.</t>
  </si>
  <si>
    <t xml:space="preserve">6. Költségvetési évet követően esedékes követelések működési célú átvett pénzeszközre </t>
  </si>
  <si>
    <t>69.</t>
  </si>
  <si>
    <t>7. Költségvetési évet követően esedékes követelések felhalmozási célú átvett pénzeszközre</t>
  </si>
  <si>
    <t>70.</t>
  </si>
  <si>
    <t>8. Költségvetési évet követően esedékes követelések finanszírozási bevételekre</t>
  </si>
  <si>
    <t>71.</t>
  </si>
  <si>
    <t>III. Követelés jellegű sajátos elszámolások</t>
  </si>
  <si>
    <t>72.</t>
  </si>
  <si>
    <t>D.) Követelések összesen (53+62+71)</t>
  </si>
  <si>
    <t>73.</t>
  </si>
  <si>
    <t>I.   December havi illetmények, munkabérek elszámolása</t>
  </si>
  <si>
    <t>74.</t>
  </si>
  <si>
    <t>II. Utalványok, bérletek és más hasonló készpénz-helyettesítő fizetési eszköznek nem minősülő eszközök elszámolásai</t>
  </si>
  <si>
    <t>75.</t>
  </si>
  <si>
    <t>E.) Egyéb sajátos eszközoldali elszámolások (73+74)</t>
  </si>
  <si>
    <t>76.</t>
  </si>
  <si>
    <t>F.) Aktív időbeli elhatárolások</t>
  </si>
  <si>
    <t>77.</t>
  </si>
  <si>
    <t>Eszközök összesen: (44+47+52+72+75+76)</t>
  </si>
  <si>
    <t xml:space="preserve">FORRÁSOK  </t>
  </si>
  <si>
    <t>78.</t>
  </si>
  <si>
    <t>I.    Nemzeti vagyon induláskori értéke</t>
  </si>
  <si>
    <t>79.</t>
  </si>
  <si>
    <t>II.   Nemzeti vagyon változásai</t>
  </si>
  <si>
    <t>80.</t>
  </si>
  <si>
    <t>III.  Egyéb eszközök induláskori értéke és változásai</t>
  </si>
  <si>
    <t>81.</t>
  </si>
  <si>
    <t>IV. Felhalmozott eredmény</t>
  </si>
  <si>
    <t>82.</t>
  </si>
  <si>
    <t>V.  Eszközök értékhelyesbítésének forrása</t>
  </si>
  <si>
    <t>83.</t>
  </si>
  <si>
    <t>VI. Mérleg szerinti eredmény</t>
  </si>
  <si>
    <t>84.</t>
  </si>
  <si>
    <t>G.) Saját tőke összesen (78+79+80+81+82+83)</t>
  </si>
  <si>
    <t>85.</t>
  </si>
  <si>
    <t>I. Költségvetési évben esedékes kötelezettségek                                                  (86-tól 94-ig)</t>
  </si>
  <si>
    <t>86.</t>
  </si>
  <si>
    <t>1. Költségvetési évben esedékes kötelezettségek személyi juttatásokra</t>
  </si>
  <si>
    <t>87.</t>
  </si>
  <si>
    <t>2. Költségvetési évben esedékes kötelezettségek munkaadót terhelő járulékokra és szociális hozzájárulási adóra</t>
  </si>
  <si>
    <t>88.</t>
  </si>
  <si>
    <t>3. Költségvetési évben esedékes kötelezettségek dologi kiadásokra</t>
  </si>
  <si>
    <t>89.</t>
  </si>
  <si>
    <t>4. Költségvetési évben esedékes kötelezettségek ellátottak pénzbeli juttatásaira</t>
  </si>
  <si>
    <t>90.</t>
  </si>
  <si>
    <t>5. Költségvetési évben esedékes kötelezettségek egyéb működési célú kiadásokra</t>
  </si>
  <si>
    <t>91.</t>
  </si>
  <si>
    <t>6. Költségvetési évben esedékes kötelezettségek beruházásokra</t>
  </si>
  <si>
    <t>92.</t>
  </si>
  <si>
    <t>7. Költségvetési évben esedékes kötelezettségek felújításokra</t>
  </si>
  <si>
    <t>93.</t>
  </si>
  <si>
    <t>8. Költségvetési évben esedékes kötelezettségek egyéb felhalmozási célú kiadásokra</t>
  </si>
  <si>
    <t>94.</t>
  </si>
  <si>
    <t>9. Költségvetési évben esedékes kötelezettségek finanszírozási kiadásokra</t>
  </si>
  <si>
    <t>95.</t>
  </si>
  <si>
    <t>II. Költségvetési évet követően esedékes kötelezettségek                                   (96-tól 104-ig)</t>
  </si>
  <si>
    <t>96.</t>
  </si>
  <si>
    <t>1. Költségvetési évet követően esedékes kötelezettségek személyi juttatásokra</t>
  </si>
  <si>
    <t>97.</t>
  </si>
  <si>
    <t>2. Költségvetési évet követően esedékes kötelezettségek munkaadót terhelő járulékokra és szociális hozzájárulási adóra</t>
  </si>
  <si>
    <t>98.</t>
  </si>
  <si>
    <t>3. Költségvetési évet követően esedékes kötelezettségek dologi kiadásokra</t>
  </si>
  <si>
    <t>99.</t>
  </si>
  <si>
    <t>4. Költségvetési évet követően esedékes kötelezettségek ellátottak pénzbeli juttatásaira</t>
  </si>
  <si>
    <t>100.</t>
  </si>
  <si>
    <t>5. Költségvetési évet követően esedékes kötelezettségek egyéb működési célú kiadásokra</t>
  </si>
  <si>
    <t>101.</t>
  </si>
  <si>
    <t>6. Költségvetési évet követően esedékes kötelezettségek beruházásokra</t>
  </si>
  <si>
    <t>102.</t>
  </si>
  <si>
    <t>7. Költségvetési évet követően esedékes kötelezettségek felújításokra</t>
  </si>
  <si>
    <t>103.</t>
  </si>
  <si>
    <t>8. Költségvetési évet követően esedékes kötelezettségek egyéb felhalmozási célú kiadásokra</t>
  </si>
  <si>
    <t>104.</t>
  </si>
  <si>
    <t>9. Költségvetési évet követően esedékes kötelezettségek finanszírozási kiadásokra</t>
  </si>
  <si>
    <t>105.</t>
  </si>
  <si>
    <t>III. Kötelezettség jellegű sajátos elszámolások</t>
  </si>
  <si>
    <t>106.</t>
  </si>
  <si>
    <t>H.) Kötelezettségek összesen (85+95+105)</t>
  </si>
  <si>
    <t>108.</t>
  </si>
  <si>
    <t>109.</t>
  </si>
  <si>
    <t>110.</t>
  </si>
  <si>
    <t>Források összesen: (84+106+107+108)</t>
  </si>
  <si>
    <t>ESZKÖZÖK</t>
  </si>
  <si>
    <t>sor-
szám</t>
  </si>
  <si>
    <t>Bruttó érték</t>
  </si>
  <si>
    <t>Nettó érték</t>
  </si>
  <si>
    <t>A/I. Immateriális javak (2+3)</t>
  </si>
  <si>
    <t>"0"-ra leírt, de használatban lévő</t>
  </si>
  <si>
    <t>"0"-ra leírt, használaton kívüli</t>
  </si>
  <si>
    <t>A/II. Tárgyi eszközök (5+8+11+14)</t>
  </si>
  <si>
    <t>1. Ingatlanok és kapcsolódó vagyoni értékű jogok (6+7)</t>
  </si>
  <si>
    <t>2. Gépek, berendezések, felszerelések és járművek (9+10)</t>
  </si>
  <si>
    <t>3. Tenyészállatok (12+13)</t>
  </si>
  <si>
    <t>A/IV. Koncesszióba, vagyonkezelésbe adott eszközök (15+16)</t>
  </si>
  <si>
    <t>ÖSSZESEN (1+4+14)</t>
  </si>
  <si>
    <t>Mennyiség (db)</t>
  </si>
  <si>
    <t>Érték
(eFt)</t>
  </si>
  <si>
    <t>A/I. Immateriális javak</t>
  </si>
  <si>
    <t>A/II. Tárgyi eszközök (3+4+5)</t>
  </si>
  <si>
    <t>1. Ingatlanok és kapcsolódó vagyoni értékű jogok</t>
  </si>
  <si>
    <t>2. Gépek, berendezések, felszerelések és járművek</t>
  </si>
  <si>
    <t>3. Tenyészállatok</t>
  </si>
  <si>
    <t>B/I. Készletek (7+8+9+10+11)</t>
  </si>
  <si>
    <t>1. Vásárolt készletek</t>
  </si>
  <si>
    <t>2. Átsorolt, követelés fejében átvett készletek</t>
  </si>
  <si>
    <t>3. Egyéb készletek</t>
  </si>
  <si>
    <t>4. Befejezetlen termelés, félkész termékek, késztermékek</t>
  </si>
  <si>
    <t>5. Növendék-, hízó és egyéb állatok</t>
  </si>
  <si>
    <t>ÖSSZESEN (1+2+6)</t>
  </si>
  <si>
    <t>I. Befektetett eszközök (2+3+4+5)</t>
  </si>
  <si>
    <t>1. Államháztartáson belüli vagyonkezelésbe adott eszközök</t>
  </si>
  <si>
    <t>2. Bérbe vett befektetett eszközök</t>
  </si>
  <si>
    <t>3. Letétbe, bizományba, üzemeltetésre átvett befektetett eszközök</t>
  </si>
  <si>
    <t>4. PPP konstrukcióban használt befektetett eszközök</t>
  </si>
  <si>
    <t>II. Készletek (7+8+9)</t>
  </si>
  <si>
    <t>1. Bérbe vett készletek</t>
  </si>
  <si>
    <t>2. Letétbe, bizományba vett készletek</t>
  </si>
  <si>
    <t>3. Intervenciós készletek</t>
  </si>
  <si>
    <t>ÖSSZESEN (1+6)</t>
  </si>
  <si>
    <t>Képzőművészeti alkotások(kisplasztika)</t>
  </si>
  <si>
    <t>Képzőművészeti alkotások</t>
  </si>
  <si>
    <t>Kép- és hangarchívum</t>
  </si>
  <si>
    <t>Gyűjtemények</t>
  </si>
  <si>
    <t>Kulturális javak</t>
  </si>
  <si>
    <t>Régészeti leletek</t>
  </si>
  <si>
    <t>Összesen (1+2+3+4+5)</t>
  </si>
  <si>
    <t>I. Függő követelések (2+3)</t>
  </si>
  <si>
    <t xml:space="preserve"> </t>
  </si>
  <si>
    <t>1. Támogatási célú előlegekkel kapcsolatos elszámolási követelések</t>
  </si>
  <si>
    <t>2. Egyéb függő követelések</t>
  </si>
  <si>
    <t>II. Biztos (jövőbeni) követelések</t>
  </si>
  <si>
    <t>III. Függő kötelezettségek (6+7+8+9+10)</t>
  </si>
  <si>
    <t>1. Kezességgel-, garanciavállalással kapcsolatos függő kötelezettségek</t>
  </si>
  <si>
    <t>2. Peres ügyekkel kapcsolatos függő kötelezettségek</t>
  </si>
  <si>
    <t>3. El nem ismert tartozások</t>
  </si>
  <si>
    <t>4. Támogatási célú előlegekkel kapcsolatos elszámolási kötelezettségek</t>
  </si>
  <si>
    <t>5. Egyéb függő Kötelezettségek</t>
  </si>
  <si>
    <t>Összesen (1+4+5)</t>
  </si>
  <si>
    <t>2016. év</t>
  </si>
  <si>
    <t>Önkorm</t>
  </si>
  <si>
    <t>Hivatal</t>
  </si>
  <si>
    <t>BLESZ</t>
  </si>
  <si>
    <t>BL Közter- Felügy</t>
  </si>
  <si>
    <t>Int</t>
  </si>
  <si>
    <t>I.)  Kincstári számlavezetéssel kapcsolatos elszámolások</t>
  </si>
  <si>
    <t>J.)  Passzív időbeli elhatárolások</t>
  </si>
  <si>
    <t>2017. év</t>
  </si>
  <si>
    <t>Előző év bruttó 2016. év</t>
  </si>
  <si>
    <t>Előző év nettó 2016. év</t>
  </si>
  <si>
    <t>Tárgyév bruttó 2017. év</t>
  </si>
  <si>
    <t>Tárgyév nettó 2017. év</t>
  </si>
  <si>
    <t>Önkormányzat VAGYONKIMUTATÁS a "0"-ra leírt eszközökről 2017.</t>
  </si>
  <si>
    <t>Önkormányzat VAGYONKIMUTATÁS a használatban lévő kisértékű eszközökről és készletekről 2017.</t>
  </si>
  <si>
    <t>Önkormányzat VAGYONKIMUTATÁS a 01-02 számlacsoportba nyilvántartott eszközökről 2017.</t>
  </si>
  <si>
    <t>Önkormányzat VAGYONKIMUTATÁS a NVT. 1.§ (2) bekezdés g) és h) pontja szerinti kulturális javakról és régészeti leleltekről 2017.</t>
  </si>
  <si>
    <t>Önkormányzat VAGYONKIMUTATÁS a függő követelésekről és kötelezettségekről, a biztos (jövőbeni) követelésekről 2017.</t>
  </si>
  <si>
    <t>17/a. sz. mell</t>
  </si>
  <si>
    <t>17. sz. mell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</si>
</sst>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[$-40E]yyyy\.\ mmmm\ d\."/>
    <numFmt numFmtId="169" formatCode="#,##0.00\ &quot;Ft&quot;"/>
    <numFmt numFmtId="170" formatCode="#,##0.0\ &quot;Ft&quot;"/>
    <numFmt numFmtId="171" formatCode="#,##0\ &quot;Ft&quot;"/>
  </numFmts>
  <fonts count="45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ill="0" applyBorder="0" applyAlignment="0" applyProtection="0"/>
  </cellStyleXfs>
  <cellXfs count="169">
    <xf numFmtId="0" fontId="0" fillId="0" borderId="0" xfId="0" applyAlignment="1">
      <alignment/>
    </xf>
    <xf numFmtId="0" fontId="6" fillId="0" borderId="0" xfId="60" applyFont="1" applyFill="1" applyBorder="1" applyAlignment="1">
      <alignment vertical="center"/>
      <protection/>
    </xf>
    <xf numFmtId="3" fontId="6" fillId="0" borderId="0" xfId="60" applyNumberFormat="1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3" fontId="6" fillId="0" borderId="11" xfId="60" applyNumberFormat="1" applyFont="1" applyFill="1" applyBorder="1" applyAlignment="1">
      <alignment horizontal="center" vertical="center" wrapText="1"/>
      <protection/>
    </xf>
    <xf numFmtId="4" fontId="6" fillId="0" borderId="12" xfId="60" applyNumberFormat="1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vertical="center" wrapText="1"/>
      <protection/>
    </xf>
    <xf numFmtId="0" fontId="6" fillId="0" borderId="13" xfId="60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horizontal="left" vertical="center" wrapText="1"/>
      <protection/>
    </xf>
    <xf numFmtId="0" fontId="6" fillId="0" borderId="0" xfId="60" applyNumberFormat="1" applyFont="1" applyFill="1" applyBorder="1" applyAlignment="1">
      <alignment vertical="center"/>
      <protection/>
    </xf>
    <xf numFmtId="0" fontId="6" fillId="0" borderId="15" xfId="60" applyFont="1" applyFill="1" applyBorder="1" applyAlignment="1">
      <alignment horizontal="left" vertical="center"/>
      <protection/>
    </xf>
    <xf numFmtId="3" fontId="6" fillId="0" borderId="15" xfId="60" applyNumberFormat="1" applyFont="1" applyFill="1" applyBorder="1" applyAlignment="1">
      <alignment vertical="center"/>
      <protection/>
    </xf>
    <xf numFmtId="0" fontId="8" fillId="0" borderId="0" xfId="57" applyFont="1" applyAlignment="1">
      <alignment vertical="center"/>
      <protection/>
    </xf>
    <xf numFmtId="3" fontId="8" fillId="0" borderId="0" xfId="57" applyNumberFormat="1" applyFont="1" applyAlignment="1">
      <alignment vertical="center"/>
      <protection/>
    </xf>
    <xf numFmtId="3" fontId="9" fillId="0" borderId="0" xfId="60" applyNumberFormat="1" applyFont="1" applyBorder="1" applyAlignment="1">
      <alignment/>
      <protection/>
    </xf>
    <xf numFmtId="3" fontId="9" fillId="0" borderId="0" xfId="60" applyNumberFormat="1" applyFont="1" applyBorder="1" applyAlignment="1">
      <alignment vertical="center"/>
      <protection/>
    </xf>
    <xf numFmtId="3" fontId="10" fillId="0" borderId="0" xfId="60" applyNumberFormat="1" applyFont="1" applyBorder="1" applyAlignment="1">
      <alignment vertical="center"/>
      <protection/>
    </xf>
    <xf numFmtId="0" fontId="8" fillId="0" borderId="0" xfId="60" applyFont="1" applyBorder="1">
      <alignment/>
      <protection/>
    </xf>
    <xf numFmtId="0" fontId="9" fillId="0" borderId="0" xfId="60" applyFont="1" applyBorder="1" applyAlignment="1">
      <alignment vertical="center"/>
      <protection/>
    </xf>
    <xf numFmtId="4" fontId="8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/>
      <protection/>
    </xf>
    <xf numFmtId="3" fontId="8" fillId="33" borderId="0" xfId="60" applyNumberFormat="1" applyFont="1" applyFill="1" applyBorder="1" applyAlignment="1">
      <alignment/>
      <protection/>
    </xf>
    <xf numFmtId="3" fontId="8" fillId="33" borderId="0" xfId="60" applyNumberFormat="1" applyFont="1" applyFill="1" applyBorder="1">
      <alignment/>
      <protection/>
    </xf>
    <xf numFmtId="0" fontId="8" fillId="0" borderId="0" xfId="60" applyFont="1" applyBorder="1" applyAlignment="1">
      <alignment horizontal="center"/>
      <protection/>
    </xf>
    <xf numFmtId="0" fontId="8" fillId="0" borderId="0" xfId="60" applyFont="1" applyBorder="1" applyAlignment="1">
      <alignment horizontal="center" vertical="center"/>
      <protection/>
    </xf>
    <xf numFmtId="3" fontId="8" fillId="0" borderId="0" xfId="60" applyNumberFormat="1" applyFont="1" applyBorder="1" applyAlignment="1">
      <alignment horizontal="center" vertic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/>
      <protection/>
    </xf>
    <xf numFmtId="3" fontId="8" fillId="0" borderId="0" xfId="60" applyNumberFormat="1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vertical="center"/>
      <protection/>
    </xf>
    <xf numFmtId="0" fontId="9" fillId="0" borderId="16" xfId="62" applyFont="1" applyFill="1" applyBorder="1" applyAlignment="1">
      <alignment horizontal="center" vertical="center"/>
      <protection/>
    </xf>
    <xf numFmtId="3" fontId="9" fillId="0" borderId="16" xfId="57" applyNumberFormat="1" applyFont="1" applyBorder="1" applyAlignment="1">
      <alignment vertical="center"/>
      <protection/>
    </xf>
    <xf numFmtId="3" fontId="9" fillId="0" borderId="12" xfId="57" applyNumberFormat="1" applyFont="1" applyBorder="1" applyAlignment="1">
      <alignment vertical="center"/>
      <protection/>
    </xf>
    <xf numFmtId="0" fontId="8" fillId="0" borderId="17" xfId="57" applyFont="1" applyBorder="1" applyAlignment="1">
      <alignment vertical="center"/>
      <protection/>
    </xf>
    <xf numFmtId="0" fontId="8" fillId="0" borderId="18" xfId="62" applyFont="1" applyFill="1" applyBorder="1" applyAlignment="1">
      <alignment horizontal="center" vertical="center"/>
      <protection/>
    </xf>
    <xf numFmtId="3" fontId="8" fillId="0" borderId="18" xfId="57" applyNumberFormat="1" applyFont="1" applyBorder="1" applyAlignment="1">
      <alignment vertical="center"/>
      <protection/>
    </xf>
    <xf numFmtId="3" fontId="8" fillId="0" borderId="19" xfId="57" applyNumberFormat="1" applyFont="1" applyBorder="1" applyAlignment="1">
      <alignment vertical="center"/>
      <protection/>
    </xf>
    <xf numFmtId="0" fontId="8" fillId="0" borderId="20" xfId="57" applyFont="1" applyBorder="1" applyAlignment="1">
      <alignment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3" fontId="8" fillId="0" borderId="21" xfId="57" applyNumberFormat="1" applyFont="1" applyBorder="1" applyAlignment="1">
      <alignment vertical="center"/>
      <protection/>
    </xf>
    <xf numFmtId="3" fontId="8" fillId="0" borderId="22" xfId="57" applyNumberFormat="1" applyFont="1" applyBorder="1" applyAlignment="1">
      <alignment vertical="center"/>
      <protection/>
    </xf>
    <xf numFmtId="0" fontId="8" fillId="0" borderId="23" xfId="57" applyFont="1" applyBorder="1" applyAlignment="1">
      <alignment vertical="center"/>
      <protection/>
    </xf>
    <xf numFmtId="0" fontId="8" fillId="0" borderId="24" xfId="62" applyFont="1" applyFill="1" applyBorder="1" applyAlignment="1">
      <alignment horizontal="center" vertical="center"/>
      <protection/>
    </xf>
    <xf numFmtId="3" fontId="8" fillId="0" borderId="24" xfId="57" applyNumberFormat="1" applyFont="1" applyBorder="1" applyAlignment="1">
      <alignment vertical="center"/>
      <protection/>
    </xf>
    <xf numFmtId="3" fontId="8" fillId="0" borderId="25" xfId="57" applyNumberFormat="1" applyFont="1" applyBorder="1" applyAlignment="1">
      <alignment vertical="center"/>
      <protection/>
    </xf>
    <xf numFmtId="0" fontId="8" fillId="0" borderId="26" xfId="57" applyFont="1" applyBorder="1" applyAlignment="1">
      <alignment vertical="center"/>
      <protection/>
    </xf>
    <xf numFmtId="0" fontId="8" fillId="0" borderId="27" xfId="62" applyFont="1" applyFill="1" applyBorder="1" applyAlignment="1">
      <alignment horizontal="center" vertical="center"/>
      <protection/>
    </xf>
    <xf numFmtId="3" fontId="8" fillId="0" borderId="27" xfId="57" applyNumberFormat="1" applyFont="1" applyBorder="1" applyAlignment="1">
      <alignment vertical="center"/>
      <protection/>
    </xf>
    <xf numFmtId="3" fontId="8" fillId="0" borderId="28" xfId="57" applyNumberFormat="1" applyFont="1" applyBorder="1" applyAlignment="1">
      <alignment vertical="center"/>
      <protection/>
    </xf>
    <xf numFmtId="3" fontId="8" fillId="0" borderId="29" xfId="57" applyNumberFormat="1" applyFont="1" applyBorder="1" applyAlignment="1">
      <alignment vertical="center"/>
      <protection/>
    </xf>
    <xf numFmtId="0" fontId="9" fillId="0" borderId="10" xfId="57" applyFont="1" applyBorder="1" applyAlignment="1">
      <alignment vertical="center" wrapText="1"/>
      <protection/>
    </xf>
    <xf numFmtId="0" fontId="8" fillId="0" borderId="30" xfId="57" applyFont="1" applyBorder="1" applyAlignment="1">
      <alignment vertical="center"/>
      <protection/>
    </xf>
    <xf numFmtId="0" fontId="8" fillId="0" borderId="31" xfId="62" applyFont="1" applyFill="1" applyBorder="1" applyAlignment="1">
      <alignment horizontal="center" vertical="center"/>
      <protection/>
    </xf>
    <xf numFmtId="3" fontId="8" fillId="0" borderId="31" xfId="57" applyNumberFormat="1" applyFont="1" applyBorder="1" applyAlignment="1">
      <alignment vertical="center"/>
      <protection/>
    </xf>
    <xf numFmtId="3" fontId="8" fillId="0" borderId="32" xfId="57" applyNumberFormat="1" applyFont="1" applyBorder="1" applyAlignment="1">
      <alignment vertical="center"/>
      <protection/>
    </xf>
    <xf numFmtId="0" fontId="9" fillId="34" borderId="16" xfId="57" applyFont="1" applyFill="1" applyBorder="1" applyAlignment="1">
      <alignment vertical="center"/>
      <protection/>
    </xf>
    <xf numFmtId="0" fontId="9" fillId="34" borderId="16" xfId="62" applyFont="1" applyFill="1" applyBorder="1" applyAlignment="1">
      <alignment horizontal="center" vertical="center"/>
      <protection/>
    </xf>
    <xf numFmtId="3" fontId="8" fillId="34" borderId="16" xfId="57" applyNumberFormat="1" applyFont="1" applyFill="1" applyBorder="1" applyAlignment="1">
      <alignment vertical="center"/>
      <protection/>
    </xf>
    <xf numFmtId="3" fontId="8" fillId="34" borderId="12" xfId="57" applyNumberFormat="1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3" fontId="8" fillId="0" borderId="33" xfId="57" applyNumberFormat="1" applyFont="1" applyBorder="1" applyAlignment="1">
      <alignment vertical="center"/>
      <protection/>
    </xf>
    <xf numFmtId="3" fontId="9" fillId="34" borderId="16" xfId="57" applyNumberFormat="1" applyFont="1" applyFill="1" applyBorder="1" applyAlignment="1">
      <alignment vertical="center"/>
      <protection/>
    </xf>
    <xf numFmtId="3" fontId="9" fillId="34" borderId="12" xfId="57" applyNumberFormat="1" applyFont="1" applyFill="1" applyBorder="1" applyAlignment="1">
      <alignment vertical="center"/>
      <protection/>
    </xf>
    <xf numFmtId="0" fontId="9" fillId="0" borderId="0" xfId="57" applyFont="1" applyAlignment="1">
      <alignment vertical="center"/>
      <protection/>
    </xf>
    <xf numFmtId="3" fontId="8" fillId="0" borderId="34" xfId="57" applyNumberFormat="1" applyFont="1" applyBorder="1" applyAlignment="1">
      <alignment vertical="center"/>
      <protection/>
    </xf>
    <xf numFmtId="0" fontId="8" fillId="0" borderId="18" xfId="57" applyFont="1" applyBorder="1" applyAlignment="1">
      <alignment vertical="center"/>
      <protection/>
    </xf>
    <xf numFmtId="0" fontId="9" fillId="0" borderId="18" xfId="57" applyFont="1" applyBorder="1" applyAlignment="1">
      <alignment horizontal="center" vertical="center"/>
      <protection/>
    </xf>
    <xf numFmtId="3" fontId="8" fillId="0" borderId="19" xfId="57" applyNumberFormat="1" applyFont="1" applyFill="1" applyBorder="1" applyAlignment="1">
      <alignment vertical="center"/>
      <protection/>
    </xf>
    <xf numFmtId="0" fontId="8" fillId="0" borderId="27" xfId="57" applyFont="1" applyBorder="1" applyAlignment="1">
      <alignment vertical="center"/>
      <protection/>
    </xf>
    <xf numFmtId="0" fontId="9" fillId="0" borderId="27" xfId="57" applyFont="1" applyBorder="1" applyAlignment="1">
      <alignment horizontal="center" vertical="center"/>
      <protection/>
    </xf>
    <xf numFmtId="3" fontId="8" fillId="0" borderId="28" xfId="57" applyNumberFormat="1" applyFont="1" applyFill="1" applyBorder="1" applyAlignment="1">
      <alignment vertical="center"/>
      <protection/>
    </xf>
    <xf numFmtId="11" fontId="8" fillId="0" borderId="27" xfId="57" applyNumberFormat="1" applyFont="1" applyBorder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3" fontId="8" fillId="0" borderId="0" xfId="57" applyNumberFormat="1" applyFont="1" applyFill="1" applyAlignment="1">
      <alignment vertical="center"/>
      <protection/>
    </xf>
    <xf numFmtId="0" fontId="9" fillId="0" borderId="16" xfId="57" applyFont="1" applyBorder="1" applyAlignment="1">
      <alignment horizontal="center" vertical="center"/>
      <protection/>
    </xf>
    <xf numFmtId="3" fontId="9" fillId="0" borderId="16" xfId="57" applyNumberFormat="1" applyFont="1" applyFill="1" applyBorder="1" applyAlignment="1">
      <alignment vertical="center"/>
      <protection/>
    </xf>
    <xf numFmtId="3" fontId="9" fillId="0" borderId="0" xfId="57" applyNumberFormat="1" applyFont="1" applyAlignment="1">
      <alignment vertical="center"/>
      <protection/>
    </xf>
    <xf numFmtId="0" fontId="8" fillId="0" borderId="18" xfId="57" applyFont="1" applyBorder="1" applyAlignment="1">
      <alignment horizontal="center" vertical="center"/>
      <protection/>
    </xf>
    <xf numFmtId="3" fontId="8" fillId="0" borderId="18" xfId="57" applyNumberFormat="1" applyFont="1" applyFill="1" applyBorder="1" applyAlignment="1">
      <alignment vertical="center"/>
      <protection/>
    </xf>
    <xf numFmtId="0" fontId="8" fillId="0" borderId="35" xfId="57" applyFont="1" applyBorder="1" applyAlignment="1">
      <alignment vertical="center"/>
      <protection/>
    </xf>
    <xf numFmtId="0" fontId="8" fillId="0" borderId="36" xfId="57" applyFont="1" applyBorder="1" applyAlignment="1">
      <alignment horizontal="center" vertical="center"/>
      <protection/>
    </xf>
    <xf numFmtId="3" fontId="8" fillId="0" borderId="36" xfId="57" applyNumberFormat="1" applyFont="1" applyBorder="1" applyAlignment="1">
      <alignment vertical="center"/>
      <protection/>
    </xf>
    <xf numFmtId="3" fontId="8" fillId="0" borderId="36" xfId="57" applyNumberFormat="1" applyFont="1" applyFill="1" applyBorder="1" applyAlignment="1">
      <alignment vertical="center"/>
      <protection/>
    </xf>
    <xf numFmtId="0" fontId="9" fillId="0" borderId="37" xfId="57" applyFont="1" applyBorder="1" applyAlignment="1">
      <alignment vertical="center"/>
      <protection/>
    </xf>
    <xf numFmtId="0" fontId="9" fillId="0" borderId="38" xfId="57" applyFont="1" applyBorder="1" applyAlignment="1">
      <alignment horizontal="center" vertical="center"/>
      <protection/>
    </xf>
    <xf numFmtId="3" fontId="9" fillId="0" borderId="38" xfId="57" applyNumberFormat="1" applyFont="1" applyBorder="1" applyAlignment="1">
      <alignment vertical="center"/>
      <protection/>
    </xf>
    <xf numFmtId="3" fontId="9" fillId="0" borderId="38" xfId="57" applyNumberFormat="1" applyFont="1" applyFill="1" applyBorder="1" applyAlignment="1">
      <alignment vertical="center"/>
      <protection/>
    </xf>
    <xf numFmtId="3" fontId="9" fillId="0" borderId="0" xfId="57" applyNumberFormat="1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9" fillId="34" borderId="10" xfId="57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3" fontId="5" fillId="0" borderId="0" xfId="60" applyNumberFormat="1" applyFont="1" applyFill="1" applyBorder="1" applyAlignment="1">
      <alignment horizontal="right" vertical="center"/>
      <protection/>
    </xf>
    <xf numFmtId="3" fontId="5" fillId="0" borderId="0" xfId="60" applyNumberFormat="1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39" xfId="60" applyFont="1" applyFill="1" applyBorder="1" applyAlignment="1">
      <alignment horizontal="center" vertical="center"/>
      <protection/>
    </xf>
    <xf numFmtId="0" fontId="5" fillId="0" borderId="40" xfId="60" applyFont="1" applyFill="1" applyBorder="1" applyAlignment="1">
      <alignment vertical="center"/>
      <protection/>
    </xf>
    <xf numFmtId="0" fontId="6" fillId="0" borderId="41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vertical="center"/>
      <protection/>
    </xf>
    <xf numFmtId="0" fontId="5" fillId="0" borderId="41" xfId="60" applyFont="1" applyFill="1" applyBorder="1" applyAlignment="1">
      <alignment horizontal="center" vertical="center"/>
      <protection/>
    </xf>
    <xf numFmtId="0" fontId="5" fillId="0" borderId="15" xfId="60" applyFont="1" applyFill="1" applyBorder="1" applyAlignment="1">
      <alignment horizontal="left" vertical="center"/>
      <protection/>
    </xf>
    <xf numFmtId="0" fontId="5" fillId="0" borderId="15" xfId="60" applyFont="1" applyFill="1" applyBorder="1" applyAlignment="1">
      <alignment horizontal="left" vertical="center" wrapText="1"/>
      <protection/>
    </xf>
    <xf numFmtId="0" fontId="6" fillId="0" borderId="15" xfId="60" applyFont="1" applyFill="1" applyBorder="1" applyAlignment="1">
      <alignment vertical="center" wrapText="1"/>
      <protection/>
    </xf>
    <xf numFmtId="0" fontId="5" fillId="0" borderId="15" xfId="60" applyFont="1" applyFill="1" applyBorder="1" applyAlignment="1">
      <alignment vertical="center"/>
      <protection/>
    </xf>
    <xf numFmtId="0" fontId="5" fillId="0" borderId="15" xfId="60" applyFont="1" applyFill="1" applyBorder="1" applyAlignment="1">
      <alignment vertical="center" wrapText="1"/>
      <protection/>
    </xf>
    <xf numFmtId="0" fontId="5" fillId="0" borderId="41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6" fillId="0" borderId="15" xfId="60" applyFont="1" applyFill="1" applyBorder="1" applyAlignment="1">
      <alignment horizontal="left" vertical="center" wrapText="1"/>
      <protection/>
    </xf>
    <xf numFmtId="0" fontId="6" fillId="0" borderId="42" xfId="60" applyFont="1" applyFill="1" applyBorder="1" applyAlignment="1">
      <alignment horizontal="center" vertical="center"/>
      <protection/>
    </xf>
    <xf numFmtId="0" fontId="6" fillId="0" borderId="43" xfId="60" applyFont="1" applyFill="1" applyBorder="1" applyAlignment="1">
      <alignment horizontal="left" vertical="center"/>
      <protection/>
    </xf>
    <xf numFmtId="3" fontId="6" fillId="0" borderId="43" xfId="60" applyNumberFormat="1" applyFont="1" applyFill="1" applyBorder="1" applyAlignment="1">
      <alignment vertical="center"/>
      <protection/>
    </xf>
    <xf numFmtId="0" fontId="6" fillId="0" borderId="44" xfId="60" applyFont="1" applyFill="1" applyBorder="1" applyAlignment="1">
      <alignment horizontal="center" vertical="center"/>
      <protection/>
    </xf>
    <xf numFmtId="0" fontId="6" fillId="0" borderId="45" xfId="60" applyNumberFormat="1" applyFont="1" applyFill="1" applyBorder="1" applyAlignment="1">
      <alignment vertical="center"/>
      <protection/>
    </xf>
    <xf numFmtId="3" fontId="6" fillId="0" borderId="45" xfId="60" applyNumberFormat="1" applyFont="1" applyFill="1" applyBorder="1" applyAlignment="1">
      <alignment vertical="center"/>
      <protection/>
    </xf>
    <xf numFmtId="10" fontId="5" fillId="0" borderId="0" xfId="60" applyNumberFormat="1" applyFont="1" applyFill="1" applyBorder="1" applyAlignment="1">
      <alignment vertical="center"/>
      <protection/>
    </xf>
    <xf numFmtId="3" fontId="5" fillId="0" borderId="0" xfId="60" applyNumberFormat="1" applyFont="1" applyFill="1" applyBorder="1" applyAlignment="1">
      <alignment vertical="center" wrapText="1"/>
      <protection/>
    </xf>
    <xf numFmtId="3" fontId="5" fillId="0" borderId="0" xfId="60" applyNumberFormat="1" applyFont="1" applyFill="1" applyBorder="1" applyAlignment="1">
      <alignment horizontal="left" vertical="center" wrapText="1"/>
      <protection/>
    </xf>
    <xf numFmtId="3" fontId="8" fillId="0" borderId="0" xfId="60" applyNumberFormat="1" applyFont="1" applyBorder="1">
      <alignment/>
      <protection/>
    </xf>
    <xf numFmtId="0" fontId="8" fillId="0" borderId="46" xfId="60" applyFont="1" applyBorder="1" applyAlignment="1">
      <alignment horizontal="center"/>
      <protection/>
    </xf>
    <xf numFmtId="0" fontId="8" fillId="0" borderId="47" xfId="60" applyFont="1" applyBorder="1" applyAlignment="1">
      <alignment horizontal="center"/>
      <protection/>
    </xf>
    <xf numFmtId="0" fontId="8" fillId="35" borderId="0" xfId="57" applyFont="1" applyFill="1" applyAlignment="1">
      <alignment vertical="center"/>
      <protection/>
    </xf>
    <xf numFmtId="0" fontId="8" fillId="35" borderId="46" xfId="60" applyFont="1" applyFill="1" applyBorder="1" applyAlignment="1">
      <alignment horizontal="center"/>
      <protection/>
    </xf>
    <xf numFmtId="0" fontId="8" fillId="35" borderId="47" xfId="60" applyFont="1" applyFill="1" applyBorder="1" applyAlignment="1">
      <alignment horizontal="center"/>
      <protection/>
    </xf>
    <xf numFmtId="3" fontId="8" fillId="35" borderId="0" xfId="57" applyNumberFormat="1" applyFont="1" applyFill="1" applyAlignment="1">
      <alignment vertical="center"/>
      <protection/>
    </xf>
    <xf numFmtId="3" fontId="8" fillId="35" borderId="0" xfId="60" applyNumberFormat="1" applyFont="1" applyFill="1" applyBorder="1">
      <alignment/>
      <protection/>
    </xf>
    <xf numFmtId="3" fontId="8" fillId="35" borderId="0" xfId="60" applyNumberFormat="1" applyFont="1" applyFill="1" applyBorder="1" applyAlignment="1">
      <alignment horizontal="center"/>
      <protection/>
    </xf>
    <xf numFmtId="3" fontId="9" fillId="35" borderId="0" xfId="57" applyNumberFormat="1" applyFont="1" applyFill="1" applyAlignment="1">
      <alignment vertical="center"/>
      <protection/>
    </xf>
    <xf numFmtId="3" fontId="9" fillId="35" borderId="0" xfId="57" applyNumberFormat="1" applyFont="1" applyFill="1" applyBorder="1" applyAlignment="1">
      <alignment vertical="center"/>
      <protection/>
    </xf>
    <xf numFmtId="0" fontId="8" fillId="36" borderId="0" xfId="57" applyFont="1" applyFill="1" applyAlignment="1">
      <alignment vertical="center"/>
      <protection/>
    </xf>
    <xf numFmtId="0" fontId="8" fillId="36" borderId="46" xfId="60" applyFont="1" applyFill="1" applyBorder="1" applyAlignment="1">
      <alignment horizontal="center"/>
      <protection/>
    </xf>
    <xf numFmtId="0" fontId="8" fillId="36" borderId="47" xfId="60" applyFont="1" applyFill="1" applyBorder="1" applyAlignment="1">
      <alignment horizontal="center"/>
      <protection/>
    </xf>
    <xf numFmtId="3" fontId="8" fillId="36" borderId="0" xfId="57" applyNumberFormat="1" applyFont="1" applyFill="1" applyAlignment="1">
      <alignment vertical="center"/>
      <protection/>
    </xf>
    <xf numFmtId="3" fontId="8" fillId="36" borderId="0" xfId="60" applyNumberFormat="1" applyFont="1" applyFill="1" applyBorder="1">
      <alignment/>
      <protection/>
    </xf>
    <xf numFmtId="3" fontId="8" fillId="36" borderId="0" xfId="60" applyNumberFormat="1" applyFont="1" applyFill="1" applyBorder="1" applyAlignment="1">
      <alignment horizontal="center"/>
      <protection/>
    </xf>
    <xf numFmtId="3" fontId="9" fillId="36" borderId="0" xfId="57" applyNumberFormat="1" applyFont="1" applyFill="1" applyAlignment="1">
      <alignment vertical="center"/>
      <protection/>
    </xf>
    <xf numFmtId="3" fontId="9" fillId="36" borderId="0" xfId="57" applyNumberFormat="1" applyFont="1" applyFill="1" applyBorder="1" applyAlignment="1">
      <alignment vertical="center"/>
      <protection/>
    </xf>
    <xf numFmtId="0" fontId="8" fillId="37" borderId="0" xfId="57" applyFont="1" applyFill="1" applyAlignment="1">
      <alignment vertical="center"/>
      <protection/>
    </xf>
    <xf numFmtId="0" fontId="8" fillId="37" borderId="46" xfId="60" applyFont="1" applyFill="1" applyBorder="1" applyAlignment="1">
      <alignment horizontal="center"/>
      <protection/>
    </xf>
    <xf numFmtId="0" fontId="8" fillId="37" borderId="47" xfId="60" applyFont="1" applyFill="1" applyBorder="1" applyAlignment="1">
      <alignment horizontal="center"/>
      <protection/>
    </xf>
    <xf numFmtId="3" fontId="8" fillId="37" borderId="0" xfId="57" applyNumberFormat="1" applyFont="1" applyFill="1" applyAlignment="1">
      <alignment vertical="center"/>
      <protection/>
    </xf>
    <xf numFmtId="3" fontId="8" fillId="37" borderId="0" xfId="60" applyNumberFormat="1" applyFont="1" applyFill="1" applyBorder="1">
      <alignment/>
      <protection/>
    </xf>
    <xf numFmtId="3" fontId="8" fillId="37" borderId="0" xfId="60" applyNumberFormat="1" applyFont="1" applyFill="1" applyBorder="1" applyAlignment="1">
      <alignment horizontal="center"/>
      <protection/>
    </xf>
    <xf numFmtId="3" fontId="9" fillId="37" borderId="0" xfId="57" applyNumberFormat="1" applyFont="1" applyFill="1" applyAlignment="1">
      <alignment vertical="center"/>
      <protection/>
    </xf>
    <xf numFmtId="3" fontId="9" fillId="37" borderId="0" xfId="57" applyNumberFormat="1" applyFont="1" applyFill="1" applyBorder="1" applyAlignment="1">
      <alignment vertical="center"/>
      <protection/>
    </xf>
    <xf numFmtId="3" fontId="8" fillId="38" borderId="0" xfId="57" applyNumberFormat="1" applyFont="1" applyFill="1" applyAlignment="1">
      <alignment vertical="center"/>
      <protection/>
    </xf>
    <xf numFmtId="0" fontId="6" fillId="0" borderId="43" xfId="60" applyFont="1" applyFill="1" applyBorder="1" applyAlignment="1">
      <alignment vertical="center"/>
      <protection/>
    </xf>
    <xf numFmtId="0" fontId="6" fillId="0" borderId="39" xfId="60" applyNumberFormat="1" applyFont="1" applyFill="1" applyBorder="1" applyAlignment="1">
      <alignment horizontal="center" vertical="center"/>
      <protection/>
    </xf>
    <xf numFmtId="0" fontId="6" fillId="0" borderId="40" xfId="60" applyFont="1" applyFill="1" applyBorder="1" applyAlignment="1">
      <alignment vertical="center"/>
      <protection/>
    </xf>
    <xf numFmtId="0" fontId="6" fillId="0" borderId="44" xfId="60" applyNumberFormat="1" applyFont="1" applyFill="1" applyBorder="1" applyAlignment="1">
      <alignment horizontal="center" vertical="center"/>
      <protection/>
    </xf>
    <xf numFmtId="0" fontId="6" fillId="0" borderId="45" xfId="60" applyFont="1" applyFill="1" applyBorder="1" applyAlignment="1">
      <alignment vertical="center"/>
      <protection/>
    </xf>
    <xf numFmtId="10" fontId="5" fillId="0" borderId="48" xfId="60" applyNumberFormat="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9" fillId="34" borderId="16" xfId="57" applyFont="1" applyFill="1" applyBorder="1" applyAlignment="1">
      <alignment horizontal="center" vertical="center"/>
      <protection/>
    </xf>
    <xf numFmtId="0" fontId="9" fillId="0" borderId="16" xfId="62" applyFont="1" applyFill="1" applyBorder="1" applyAlignment="1">
      <alignment horizontal="center" vertical="center"/>
      <protection/>
    </xf>
    <xf numFmtId="0" fontId="9" fillId="0" borderId="16" xfId="62" applyFont="1" applyFill="1" applyBorder="1" applyAlignment="1">
      <alignment horizontal="center" vertical="center" wrapText="1"/>
      <protection/>
    </xf>
    <xf numFmtId="3" fontId="9" fillId="0" borderId="16" xfId="62" applyNumberFormat="1" applyFont="1" applyFill="1" applyBorder="1" applyAlignment="1">
      <alignment horizontal="center" vertical="center" wrapText="1"/>
      <protection/>
    </xf>
    <xf numFmtId="3" fontId="9" fillId="0" borderId="12" xfId="62" applyNumberFormat="1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horizontal="center" vertical="center"/>
      <protection/>
    </xf>
    <xf numFmtId="3" fontId="9" fillId="0" borderId="16" xfId="62" applyNumberFormat="1" applyFont="1" applyFill="1" applyBorder="1" applyAlignment="1">
      <alignment horizontal="center" vertical="center"/>
      <protection/>
    </xf>
    <xf numFmtId="0" fontId="8" fillId="0" borderId="44" xfId="60" applyFont="1" applyBorder="1" applyAlignment="1">
      <alignment horizontal="center"/>
      <protection/>
    </xf>
    <xf numFmtId="0" fontId="8" fillId="0" borderId="45" xfId="60" applyFont="1" applyBorder="1" applyAlignment="1">
      <alignment horizontal="center"/>
      <protection/>
    </xf>
    <xf numFmtId="0" fontId="8" fillId="0" borderId="48" xfId="60" applyFont="1" applyBorder="1" applyAlignment="1">
      <alignment horizontal="center"/>
      <protection/>
    </xf>
    <xf numFmtId="0" fontId="8" fillId="0" borderId="0" xfId="0" applyFont="1" applyBorder="1" applyAlignment="1">
      <alignment horizontal="left" vertical="top"/>
    </xf>
    <xf numFmtId="0" fontId="9" fillId="0" borderId="0" xfId="60" applyFont="1" applyBorder="1" applyAlignment="1">
      <alignment horizontal="center"/>
      <protection/>
    </xf>
    <xf numFmtId="0" fontId="9" fillId="0" borderId="0" xfId="60" applyFont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ál 5" xfId="59"/>
    <cellStyle name="Normál_08_A_rszámadás 6.4. sz. mellékletek vagyonkimutatás" xfId="60"/>
    <cellStyle name="Normál_minta 2" xfId="61"/>
    <cellStyle name="Normál_vagyonkimutat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zpucsek\AppData\Local\Temp\1412kr_1_19_melle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.tám.elszám."/>
      <sheetName val="3.onki"/>
      <sheetName val="4.inbe"/>
      <sheetName val="5.inki"/>
      <sheetName val="6.Önk.műk."/>
      <sheetName val="7.Beruh"/>
      <sheetName val="8.Felúj"/>
      <sheetName val="9.képv"/>
      <sheetName val="10.EU beru"/>
      <sheetName val="11.pfjel"/>
      <sheetName val="12.mérleg"/>
      <sheetName val="13.mérlegÖssz."/>
      <sheetName val="14.pm"/>
      <sheetName val="15. pe.vált."/>
      <sheetName val="16.hitel"/>
      <sheetName val="17.Üzletrész"/>
      <sheetName val="18.Közvetett tám."/>
      <sheetName val="19.Vagyonmérleg"/>
      <sheetName val="19.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tabSelected="1" zoomScaleSheetLayoutView="100" zoomScalePageLayoutView="0" workbookViewId="0" topLeftCell="A1">
      <selection activeCell="H1" sqref="H1:J16384"/>
    </sheetView>
  </sheetViews>
  <sheetFormatPr defaultColWidth="9.00390625" defaultRowHeight="12.75"/>
  <cols>
    <col min="1" max="1" width="7.375" style="3" bestFit="1" customWidth="1"/>
    <col min="2" max="2" width="53.375" style="95" customWidth="1"/>
    <col min="3" max="3" width="9.125" style="94" customWidth="1"/>
    <col min="4" max="6" width="9.625" style="94" customWidth="1"/>
    <col min="7" max="7" width="10.75390625" style="95" bestFit="1" customWidth="1"/>
    <col min="8" max="12" width="9.125" style="94" customWidth="1"/>
    <col min="13" max="16384" width="9.125" style="95" customWidth="1"/>
  </cols>
  <sheetData>
    <row r="1" spans="1:7" ht="11.25">
      <c r="A1" s="152"/>
      <c r="B1" s="152"/>
      <c r="G1" s="93" t="s">
        <v>309</v>
      </c>
    </row>
    <row r="2" spans="1:7" ht="11.25">
      <c r="A2" s="153" t="s">
        <v>0</v>
      </c>
      <c r="B2" s="153"/>
      <c r="C2" s="153"/>
      <c r="D2" s="153"/>
      <c r="E2" s="153"/>
      <c r="F2" s="153"/>
      <c r="G2" s="153"/>
    </row>
    <row r="3" spans="1:7" ht="11.25">
      <c r="A3" s="153" t="s">
        <v>1</v>
      </c>
      <c r="B3" s="153"/>
      <c r="C3" s="153"/>
      <c r="D3" s="153"/>
      <c r="E3" s="153"/>
      <c r="F3" s="153"/>
      <c r="G3" s="153"/>
    </row>
    <row r="4" spans="1:7" ht="11.25">
      <c r="A4" s="153" t="s">
        <v>298</v>
      </c>
      <c r="B4" s="153"/>
      <c r="C4" s="153"/>
      <c r="D4" s="153"/>
      <c r="E4" s="153"/>
      <c r="F4" s="153"/>
      <c r="G4" s="153"/>
    </row>
    <row r="5" spans="1:7" ht="11.25">
      <c r="A5" s="154" t="s">
        <v>2</v>
      </c>
      <c r="B5" s="154"/>
      <c r="C5" s="154"/>
      <c r="D5" s="154"/>
      <c r="E5" s="154"/>
      <c r="F5" s="154"/>
      <c r="G5" s="154"/>
    </row>
    <row r="6" ht="12" thickBot="1">
      <c r="B6" s="1"/>
    </row>
    <row r="7" spans="1:12" s="8" customFormat="1" ht="32.25" thickBot="1">
      <c r="A7" s="4" t="s">
        <v>8</v>
      </c>
      <c r="B7" s="5" t="s">
        <v>9</v>
      </c>
      <c r="C7" s="6" t="s">
        <v>299</v>
      </c>
      <c r="D7" s="6" t="s">
        <v>300</v>
      </c>
      <c r="E7" s="6" t="s">
        <v>301</v>
      </c>
      <c r="F7" s="6" t="s">
        <v>302</v>
      </c>
      <c r="G7" s="7" t="s">
        <v>10</v>
      </c>
      <c r="H7" s="116"/>
      <c r="I7" s="116"/>
      <c r="J7" s="116"/>
      <c r="K7" s="116"/>
      <c r="L7" s="116"/>
    </row>
    <row r="8" spans="1:12" s="8" customFormat="1" ht="12" customHeight="1">
      <c r="A8" s="9"/>
      <c r="B8" s="10" t="s">
        <v>16</v>
      </c>
      <c r="C8" s="116"/>
      <c r="D8" s="116"/>
      <c r="E8" s="116"/>
      <c r="F8" s="116"/>
      <c r="H8" s="116"/>
      <c r="I8" s="116"/>
      <c r="J8" s="116"/>
      <c r="K8" s="116"/>
      <c r="L8" s="116"/>
    </row>
    <row r="9" spans="1:7" ht="11.25">
      <c r="A9" s="96" t="s">
        <v>17</v>
      </c>
      <c r="B9" s="97" t="s">
        <v>18</v>
      </c>
      <c r="C9" s="94">
        <v>1004002</v>
      </c>
      <c r="D9" s="94">
        <v>87257</v>
      </c>
      <c r="E9" s="94">
        <v>1052239</v>
      </c>
      <c r="F9" s="94">
        <v>107269</v>
      </c>
      <c r="G9" s="115">
        <f>+F9/D9</f>
        <v>1.229345496636373</v>
      </c>
    </row>
    <row r="10" spans="1:12" s="1" customFormat="1" ht="11.25">
      <c r="A10" s="98" t="s">
        <v>19</v>
      </c>
      <c r="B10" s="99" t="s">
        <v>20</v>
      </c>
      <c r="C10" s="13">
        <f>SUM(C11,C33)</f>
        <v>75721831</v>
      </c>
      <c r="D10" s="13">
        <f>SUM(D11,D33)</f>
        <v>57906193</v>
      </c>
      <c r="E10" s="13">
        <f>SUM(E11,E33)</f>
        <v>71803567</v>
      </c>
      <c r="F10" s="13">
        <f>SUM(F11,F33)</f>
        <v>53611883</v>
      </c>
      <c r="G10" s="115">
        <f aca="true" t="shared" si="0" ref="G10:G73">+F10/D10</f>
        <v>0.9258402292134799</v>
      </c>
      <c r="H10" s="2"/>
      <c r="I10" s="2"/>
      <c r="J10" s="2"/>
      <c r="K10" s="2"/>
      <c r="L10" s="2"/>
    </row>
    <row r="11" spans="1:12" s="1" customFormat="1" ht="11.25">
      <c r="A11" s="98" t="s">
        <v>21</v>
      </c>
      <c r="B11" s="99" t="s">
        <v>22</v>
      </c>
      <c r="C11" s="13">
        <f>SUM(C12,C20:C21)</f>
        <v>51651021</v>
      </c>
      <c r="D11" s="13">
        <f>SUM(D12,D20:D21)</f>
        <v>41347041</v>
      </c>
      <c r="E11" s="13">
        <f>SUM(E12,E20:E21)</f>
        <v>47521327</v>
      </c>
      <c r="F11" s="13">
        <f>SUM(F12,F20:F21)</f>
        <v>37137583</v>
      </c>
      <c r="G11" s="115">
        <f t="shared" si="0"/>
        <v>0.8981920374906635</v>
      </c>
      <c r="H11" s="2"/>
      <c r="I11" s="2"/>
      <c r="J11" s="2"/>
      <c r="K11" s="2"/>
      <c r="L11" s="2"/>
    </row>
    <row r="12" spans="1:12" s="1" customFormat="1" ht="11.25">
      <c r="A12" s="98" t="s">
        <v>23</v>
      </c>
      <c r="B12" s="99" t="s">
        <v>24</v>
      </c>
      <c r="C12" s="13">
        <f>SUM(C13:C19)</f>
        <v>29014222</v>
      </c>
      <c r="D12" s="13">
        <f>SUM(D13:D19)</f>
        <v>23232063</v>
      </c>
      <c r="E12" s="13">
        <f>SUM(E13:E19)</f>
        <v>29569532</v>
      </c>
      <c r="F12" s="13">
        <f>SUM(F13:F19)</f>
        <v>23046485</v>
      </c>
      <c r="G12" s="115">
        <f t="shared" si="0"/>
        <v>0.9920119879151499</v>
      </c>
      <c r="H12" s="2"/>
      <c r="I12" s="2"/>
      <c r="J12" s="2"/>
      <c r="K12" s="2"/>
      <c r="L12" s="2"/>
    </row>
    <row r="13" spans="1:7" ht="11.25">
      <c r="A13" s="100" t="s">
        <v>25</v>
      </c>
      <c r="B13" s="101" t="s">
        <v>26</v>
      </c>
      <c r="C13" s="94">
        <v>19453758</v>
      </c>
      <c r="D13" s="94">
        <v>15877536</v>
      </c>
      <c r="E13" s="94">
        <v>19731008</v>
      </c>
      <c r="F13" s="94">
        <v>15619146</v>
      </c>
      <c r="G13" s="115">
        <f t="shared" si="0"/>
        <v>0.9837260642961225</v>
      </c>
    </row>
    <row r="14" spans="1:7" ht="11.25">
      <c r="A14" s="100" t="s">
        <v>27</v>
      </c>
      <c r="B14" s="101" t="s">
        <v>28</v>
      </c>
      <c r="C14" s="94">
        <v>0</v>
      </c>
      <c r="D14" s="94">
        <v>0</v>
      </c>
      <c r="E14" s="94">
        <v>0</v>
      </c>
      <c r="F14" s="94">
        <v>0</v>
      </c>
      <c r="G14" s="115">
        <v>0</v>
      </c>
    </row>
    <row r="15" spans="1:7" ht="11.25">
      <c r="A15" s="100" t="s">
        <v>29</v>
      </c>
      <c r="B15" s="101" t="s">
        <v>30</v>
      </c>
      <c r="C15" s="94">
        <v>8795769</v>
      </c>
      <c r="D15" s="94">
        <v>6589832</v>
      </c>
      <c r="E15" s="94">
        <v>8792189</v>
      </c>
      <c r="F15" s="94">
        <f>6381003+1</f>
        <v>6381004</v>
      </c>
      <c r="G15" s="115">
        <f t="shared" si="0"/>
        <v>0.9683105730161254</v>
      </c>
    </row>
    <row r="16" spans="1:7" ht="11.25">
      <c r="A16" s="100" t="s">
        <v>31</v>
      </c>
      <c r="B16" s="102" t="s">
        <v>32</v>
      </c>
      <c r="C16" s="94">
        <v>0</v>
      </c>
      <c r="D16" s="94">
        <v>0</v>
      </c>
      <c r="E16" s="94">
        <v>0</v>
      </c>
      <c r="F16" s="94">
        <v>0</v>
      </c>
      <c r="G16" s="115">
        <v>0</v>
      </c>
    </row>
    <row r="17" spans="1:7" ht="11.25">
      <c r="A17" s="100" t="s">
        <v>33</v>
      </c>
      <c r="B17" s="101" t="s">
        <v>34</v>
      </c>
      <c r="C17" s="94">
        <v>0</v>
      </c>
      <c r="D17" s="94">
        <v>0</v>
      </c>
      <c r="E17" s="94">
        <v>0</v>
      </c>
      <c r="F17" s="94">
        <v>0</v>
      </c>
      <c r="G17" s="115">
        <v>0</v>
      </c>
    </row>
    <row r="18" spans="1:7" ht="11.25">
      <c r="A18" s="100" t="s">
        <v>35</v>
      </c>
      <c r="B18" s="101" t="s">
        <v>36</v>
      </c>
      <c r="C18" s="94">
        <v>0</v>
      </c>
      <c r="D18" s="94">
        <v>0</v>
      </c>
      <c r="E18" s="94">
        <v>0</v>
      </c>
      <c r="F18" s="94">
        <v>0</v>
      </c>
      <c r="G18" s="115">
        <v>0</v>
      </c>
    </row>
    <row r="19" spans="1:7" ht="11.25">
      <c r="A19" s="100" t="s">
        <v>37</v>
      </c>
      <c r="B19" s="102" t="s">
        <v>38</v>
      </c>
      <c r="C19" s="94">
        <v>764695</v>
      </c>
      <c r="D19" s="94">
        <v>764695</v>
      </c>
      <c r="E19" s="94">
        <v>1046335</v>
      </c>
      <c r="F19" s="94">
        <v>1046335</v>
      </c>
      <c r="G19" s="115">
        <f t="shared" si="0"/>
        <v>1.3683037027834626</v>
      </c>
    </row>
    <row r="20" spans="1:12" s="1" customFormat="1" ht="11.25">
      <c r="A20" s="98" t="s">
        <v>39</v>
      </c>
      <c r="B20" s="103" t="s">
        <v>40</v>
      </c>
      <c r="C20" s="2">
        <v>0</v>
      </c>
      <c r="D20" s="2">
        <v>0</v>
      </c>
      <c r="E20" s="2"/>
      <c r="F20" s="2"/>
      <c r="G20" s="115">
        <v>0</v>
      </c>
      <c r="H20" s="2"/>
      <c r="I20" s="2"/>
      <c r="J20" s="2"/>
      <c r="K20" s="2"/>
      <c r="L20" s="2"/>
    </row>
    <row r="21" spans="1:12" s="1" customFormat="1" ht="11.25">
      <c r="A21" s="98" t="s">
        <v>41</v>
      </c>
      <c r="B21" s="103" t="s">
        <v>42</v>
      </c>
      <c r="C21" s="13">
        <f>SUM(C22:C32)</f>
        <v>22636799</v>
      </c>
      <c r="D21" s="13">
        <f>SUM(D22:D32)</f>
        <v>18114978</v>
      </c>
      <c r="E21" s="13">
        <f>SUM(E22:E32)</f>
        <v>17951795</v>
      </c>
      <c r="F21" s="13">
        <f>SUM(F22:F32)</f>
        <v>14091098</v>
      </c>
      <c r="G21" s="115">
        <f t="shared" si="0"/>
        <v>0.7778700034855135</v>
      </c>
      <c r="H21" s="2"/>
      <c r="I21" s="2"/>
      <c r="J21" s="2"/>
      <c r="K21" s="2"/>
      <c r="L21" s="2"/>
    </row>
    <row r="22" spans="1:7" ht="11.25">
      <c r="A22" s="100" t="s">
        <v>43</v>
      </c>
      <c r="B22" s="101" t="s">
        <v>44</v>
      </c>
      <c r="C22" s="94">
        <v>0</v>
      </c>
      <c r="D22" s="94">
        <v>0</v>
      </c>
      <c r="E22" s="94">
        <v>0</v>
      </c>
      <c r="F22" s="94">
        <v>0</v>
      </c>
      <c r="G22" s="115">
        <v>0</v>
      </c>
    </row>
    <row r="23" spans="1:7" ht="11.25">
      <c r="A23" s="100" t="s">
        <v>45</v>
      </c>
      <c r="B23" s="102" t="s">
        <v>46</v>
      </c>
      <c r="C23" s="94">
        <v>0</v>
      </c>
      <c r="D23" s="94">
        <v>0</v>
      </c>
      <c r="E23" s="94">
        <v>0</v>
      </c>
      <c r="F23" s="94">
        <v>0</v>
      </c>
      <c r="G23" s="115">
        <v>0</v>
      </c>
    </row>
    <row r="24" spans="1:7" ht="11.25">
      <c r="A24" s="100" t="s">
        <v>47</v>
      </c>
      <c r="B24" s="101" t="s">
        <v>48</v>
      </c>
      <c r="C24" s="94">
        <v>0</v>
      </c>
      <c r="D24" s="94">
        <v>0</v>
      </c>
      <c r="E24" s="94">
        <v>0</v>
      </c>
      <c r="F24" s="94">
        <v>0</v>
      </c>
      <c r="G24" s="115">
        <v>0</v>
      </c>
    </row>
    <row r="25" spans="1:7" ht="11.25">
      <c r="A25" s="100" t="s">
        <v>49</v>
      </c>
      <c r="B25" s="101" t="s">
        <v>50</v>
      </c>
      <c r="C25" s="94">
        <v>0</v>
      </c>
      <c r="D25" s="94">
        <v>0</v>
      </c>
      <c r="E25" s="94">
        <v>0</v>
      </c>
      <c r="F25" s="94">
        <v>0</v>
      </c>
      <c r="G25" s="115">
        <v>0</v>
      </c>
    </row>
    <row r="26" spans="1:7" ht="11.25">
      <c r="A26" s="100" t="s">
        <v>51</v>
      </c>
      <c r="B26" s="101" t="s">
        <v>52</v>
      </c>
      <c r="C26" s="94">
        <v>7394809</v>
      </c>
      <c r="D26" s="94">
        <f>5881477-1</f>
        <v>5881476</v>
      </c>
      <c r="E26" s="94">
        <f>2210951+361869</f>
        <v>2572820</v>
      </c>
      <c r="F26" s="94">
        <f>1713208+279876</f>
        <v>1993084</v>
      </c>
      <c r="G26" s="115">
        <f t="shared" si="0"/>
        <v>0.3388747994551028</v>
      </c>
    </row>
    <row r="27" spans="1:7" ht="11.25">
      <c r="A27" s="100" t="s">
        <v>53</v>
      </c>
      <c r="B27" s="101" t="s">
        <v>54</v>
      </c>
      <c r="C27" s="94">
        <v>0</v>
      </c>
      <c r="D27" s="94">
        <v>0</v>
      </c>
      <c r="E27" s="94">
        <v>0</v>
      </c>
      <c r="F27" s="94">
        <v>0</v>
      </c>
      <c r="G27" s="115">
        <v>0</v>
      </c>
    </row>
    <row r="28" spans="1:7" ht="11.25">
      <c r="A28" s="100" t="s">
        <v>55</v>
      </c>
      <c r="B28" s="101" t="s">
        <v>56</v>
      </c>
      <c r="C28" s="94">
        <v>0</v>
      </c>
      <c r="D28" s="94">
        <v>0</v>
      </c>
      <c r="E28" s="94">
        <v>0</v>
      </c>
      <c r="F28" s="94">
        <v>0</v>
      </c>
      <c r="G28" s="115">
        <v>0</v>
      </c>
    </row>
    <row r="29" spans="1:7" ht="11.25">
      <c r="A29" s="100" t="s">
        <v>57</v>
      </c>
      <c r="B29" s="101" t="s">
        <v>58</v>
      </c>
      <c r="C29" s="94">
        <f>10407+(15135906-9073427)</f>
        <v>6072886</v>
      </c>
      <c r="D29" s="94">
        <f>12137824-7471667</f>
        <v>4666157</v>
      </c>
      <c r="E29" s="94">
        <v>6095942</v>
      </c>
      <c r="F29" s="94">
        <v>4592863</v>
      </c>
      <c r="G29" s="115">
        <f t="shared" si="0"/>
        <v>0.9842924273658173</v>
      </c>
    </row>
    <row r="30" spans="1:7" ht="11.25">
      <c r="A30" s="100" t="s">
        <v>59</v>
      </c>
      <c r="B30" s="101" t="s">
        <v>60</v>
      </c>
      <c r="C30" s="94">
        <v>9073427</v>
      </c>
      <c r="D30" s="94">
        <f>9073427-1601759</f>
        <v>7471668</v>
      </c>
      <c r="E30" s="94">
        <v>9102279</v>
      </c>
      <c r="F30" s="94">
        <v>7324397</v>
      </c>
      <c r="G30" s="115">
        <f t="shared" si="0"/>
        <v>0.9802894079340785</v>
      </c>
    </row>
    <row r="31" spans="1:7" ht="11.25">
      <c r="A31" s="100" t="s">
        <v>61</v>
      </c>
      <c r="B31" s="101" t="s">
        <v>62</v>
      </c>
      <c r="C31" s="94">
        <v>0</v>
      </c>
      <c r="D31" s="94">
        <v>0</v>
      </c>
      <c r="E31" s="94">
        <v>0</v>
      </c>
      <c r="F31" s="94">
        <v>0</v>
      </c>
      <c r="G31" s="115">
        <v>0</v>
      </c>
    </row>
    <row r="32" spans="1:7" ht="11.25">
      <c r="A32" s="100" t="s">
        <v>63</v>
      </c>
      <c r="B32" s="101" t="s">
        <v>64</v>
      </c>
      <c r="C32" s="94">
        <f>87167+8510</f>
        <v>95677</v>
      </c>
      <c r="D32" s="94">
        <f>87167+8510</f>
        <v>95677</v>
      </c>
      <c r="E32" s="94">
        <v>180754</v>
      </c>
      <c r="F32" s="94">
        <f>158522+22232</f>
        <v>180754</v>
      </c>
      <c r="G32" s="115">
        <f t="shared" si="0"/>
        <v>1.8892105730739885</v>
      </c>
    </row>
    <row r="33" spans="1:12" s="1" customFormat="1" ht="11.25">
      <c r="A33" s="98" t="s">
        <v>65</v>
      </c>
      <c r="B33" s="99" t="s">
        <v>66</v>
      </c>
      <c r="C33" s="13">
        <f>SUM(C34,C38)</f>
        <v>24070810</v>
      </c>
      <c r="D33" s="13">
        <f>SUM(D34,D38)</f>
        <v>16559152</v>
      </c>
      <c r="E33" s="13">
        <f>SUM(E34,E38)</f>
        <v>24282240</v>
      </c>
      <c r="F33" s="13">
        <f>SUM(F34,F38)</f>
        <v>16474300</v>
      </c>
      <c r="G33" s="115">
        <f t="shared" si="0"/>
        <v>0.994875824559132</v>
      </c>
      <c r="H33" s="2"/>
      <c r="I33" s="2"/>
      <c r="J33" s="2"/>
      <c r="K33" s="2"/>
      <c r="L33" s="2"/>
    </row>
    <row r="34" spans="1:12" s="1" customFormat="1" ht="11.25">
      <c r="A34" s="98" t="s">
        <v>67</v>
      </c>
      <c r="B34" s="99" t="s">
        <v>68</v>
      </c>
      <c r="C34" s="13">
        <f>SUM(C35:C37)</f>
        <v>21422693</v>
      </c>
      <c r="D34" s="13">
        <f>SUM(D35:D37)</f>
        <v>16050565</v>
      </c>
      <c r="E34" s="13">
        <f>SUM(E35:E37)</f>
        <v>21647769</v>
      </c>
      <c r="F34" s="13">
        <f>SUM(F35:F37)</f>
        <v>15979851</v>
      </c>
      <c r="G34" s="115">
        <f t="shared" si="0"/>
        <v>0.9955942983938572</v>
      </c>
      <c r="H34" s="2"/>
      <c r="I34" s="2"/>
      <c r="J34" s="2"/>
      <c r="K34" s="2"/>
      <c r="L34" s="2"/>
    </row>
    <row r="35" spans="1:7" ht="11.25">
      <c r="A35" s="100" t="s">
        <v>69</v>
      </c>
      <c r="B35" s="101" t="s">
        <v>70</v>
      </c>
      <c r="C35" s="94">
        <v>0</v>
      </c>
      <c r="D35" s="94">
        <v>0</v>
      </c>
      <c r="E35" s="94">
        <v>0</v>
      </c>
      <c r="F35" s="94">
        <v>0</v>
      </c>
      <c r="G35" s="115">
        <v>0</v>
      </c>
    </row>
    <row r="36" spans="1:7" ht="11.25">
      <c r="A36" s="100" t="s">
        <v>71</v>
      </c>
      <c r="B36" s="102" t="s">
        <v>72</v>
      </c>
      <c r="C36" s="94">
        <f>19798576-1</f>
        <v>19798575</v>
      </c>
      <c r="D36" s="94">
        <v>14426447</v>
      </c>
      <c r="E36" s="94">
        <v>19897587</v>
      </c>
      <c r="F36" s="94">
        <v>14229669</v>
      </c>
      <c r="G36" s="115">
        <f t="shared" si="0"/>
        <v>0.9863599124580016</v>
      </c>
    </row>
    <row r="37" spans="1:7" ht="11.25">
      <c r="A37" s="100" t="s">
        <v>73</v>
      </c>
      <c r="B37" s="101" t="s">
        <v>74</v>
      </c>
      <c r="C37" s="94">
        <v>1624118</v>
      </c>
      <c r="D37" s="94">
        <v>1624118</v>
      </c>
      <c r="E37" s="94">
        <v>1750182</v>
      </c>
      <c r="F37" s="94">
        <v>1750182</v>
      </c>
      <c r="G37" s="115">
        <f t="shared" si="0"/>
        <v>1.0776199758884515</v>
      </c>
    </row>
    <row r="38" spans="1:12" s="1" customFormat="1" ht="11.25">
      <c r="A38" s="98" t="s">
        <v>75</v>
      </c>
      <c r="B38" s="99" t="s">
        <v>76</v>
      </c>
      <c r="C38" s="13">
        <f>SUM(C39:C42)</f>
        <v>2648117</v>
      </c>
      <c r="D38" s="13">
        <f>SUM(D39:D42)</f>
        <v>508587</v>
      </c>
      <c r="E38" s="13">
        <f>SUM(E39:E42)</f>
        <v>2634471</v>
      </c>
      <c r="F38" s="13">
        <f>SUM(F39:F42)</f>
        <v>494449</v>
      </c>
      <c r="G38" s="115">
        <f t="shared" si="0"/>
        <v>0.9722014129342669</v>
      </c>
      <c r="H38" s="2"/>
      <c r="I38" s="2"/>
      <c r="J38" s="2"/>
      <c r="K38" s="2"/>
      <c r="L38" s="2"/>
    </row>
    <row r="39" spans="1:7" ht="11.25">
      <c r="A39" s="100" t="s">
        <v>77</v>
      </c>
      <c r="B39" s="101" t="s">
        <v>78</v>
      </c>
      <c r="C39" s="94">
        <v>2648117</v>
      </c>
      <c r="D39" s="94">
        <v>508587</v>
      </c>
      <c r="E39" s="94">
        <v>2634471</v>
      </c>
      <c r="F39" s="94">
        <v>494449</v>
      </c>
      <c r="G39" s="115">
        <f t="shared" si="0"/>
        <v>0.9722014129342669</v>
      </c>
    </row>
    <row r="40" spans="1:7" ht="11.25">
      <c r="A40" s="100" t="s">
        <v>79</v>
      </c>
      <c r="B40" s="101" t="s">
        <v>80</v>
      </c>
      <c r="C40" s="94">
        <v>0</v>
      </c>
      <c r="D40" s="94">
        <v>0</v>
      </c>
      <c r="E40" s="94">
        <v>0</v>
      </c>
      <c r="F40" s="94">
        <v>0</v>
      </c>
      <c r="G40" s="115">
        <v>0</v>
      </c>
    </row>
    <row r="41" spans="1:7" ht="11.25">
      <c r="A41" s="100" t="s">
        <v>81</v>
      </c>
      <c r="B41" s="101" t="s">
        <v>82</v>
      </c>
      <c r="C41" s="94">
        <v>0</v>
      </c>
      <c r="D41" s="94">
        <v>0</v>
      </c>
      <c r="E41" s="94">
        <v>0</v>
      </c>
      <c r="F41" s="94">
        <v>0</v>
      </c>
      <c r="G41" s="115">
        <v>0</v>
      </c>
    </row>
    <row r="42" spans="1:7" ht="11.25">
      <c r="A42" s="100" t="s">
        <v>83</v>
      </c>
      <c r="B42" s="101" t="s">
        <v>84</v>
      </c>
      <c r="C42" s="94">
        <v>0</v>
      </c>
      <c r="D42" s="94">
        <v>0</v>
      </c>
      <c r="E42" s="94">
        <v>0</v>
      </c>
      <c r="F42" s="94">
        <v>0</v>
      </c>
      <c r="G42" s="115">
        <v>0</v>
      </c>
    </row>
    <row r="43" spans="1:12" s="1" customFormat="1" ht="11.25">
      <c r="A43" s="98" t="s">
        <v>85</v>
      </c>
      <c r="B43" s="99" t="s">
        <v>86</v>
      </c>
      <c r="C43" s="13">
        <f>SUM(C44,C48)</f>
        <v>3220743</v>
      </c>
      <c r="D43" s="13">
        <f>SUM(D44,D48)</f>
        <v>2942037</v>
      </c>
      <c r="E43" s="13">
        <f>SUM(E44,E48)</f>
        <v>3220743</v>
      </c>
      <c r="F43" s="13">
        <f>SUM(F44,F48)</f>
        <v>2906574</v>
      </c>
      <c r="G43" s="115">
        <f t="shared" si="0"/>
        <v>0.9879461067280935</v>
      </c>
      <c r="H43" s="2"/>
      <c r="I43" s="2"/>
      <c r="J43" s="2"/>
      <c r="K43" s="2"/>
      <c r="L43" s="2"/>
    </row>
    <row r="44" spans="1:12" s="1" customFormat="1" ht="11.25">
      <c r="A44" s="98" t="s">
        <v>87</v>
      </c>
      <c r="B44" s="99" t="s">
        <v>88</v>
      </c>
      <c r="C44" s="13">
        <f>SUM(C45:C46)</f>
        <v>3220743</v>
      </c>
      <c r="D44" s="13">
        <f>SUM(D45:D46)</f>
        <v>2942037</v>
      </c>
      <c r="E44" s="13">
        <f>SUM(E45:E46)</f>
        <v>3220743</v>
      </c>
      <c r="F44" s="13">
        <f>SUM(F45:F46)</f>
        <v>2906574</v>
      </c>
      <c r="G44" s="115">
        <f t="shared" si="0"/>
        <v>0.9879461067280935</v>
      </c>
      <c r="H44" s="2"/>
      <c r="I44" s="2"/>
      <c r="J44" s="2"/>
      <c r="K44" s="2"/>
      <c r="L44" s="2"/>
    </row>
    <row r="45" spans="1:12" s="1" customFormat="1" ht="11.25">
      <c r="A45" s="98" t="s">
        <v>89</v>
      </c>
      <c r="B45" s="99" t="s">
        <v>90</v>
      </c>
      <c r="C45" s="2"/>
      <c r="D45" s="2"/>
      <c r="E45" s="2"/>
      <c r="F45" s="2"/>
      <c r="G45" s="115">
        <v>0</v>
      </c>
      <c r="H45" s="2"/>
      <c r="I45" s="2"/>
      <c r="J45" s="2"/>
      <c r="K45" s="2"/>
      <c r="L45" s="2"/>
    </row>
    <row r="46" spans="1:12" s="1" customFormat="1" ht="11.25">
      <c r="A46" s="98" t="s">
        <v>91</v>
      </c>
      <c r="B46" s="99" t="s">
        <v>92</v>
      </c>
      <c r="C46" s="13">
        <f>SUM(C47)</f>
        <v>3220743</v>
      </c>
      <c r="D46" s="13">
        <f>SUM(D47)</f>
        <v>2942037</v>
      </c>
      <c r="E46" s="13">
        <f>SUM(E47)</f>
        <v>3220743</v>
      </c>
      <c r="F46" s="13">
        <f>SUM(F47)</f>
        <v>2906574</v>
      </c>
      <c r="G46" s="115">
        <f t="shared" si="0"/>
        <v>0.9879461067280935</v>
      </c>
      <c r="H46" s="2"/>
      <c r="I46" s="2"/>
      <c r="J46" s="2"/>
      <c r="K46" s="2"/>
      <c r="L46" s="2"/>
    </row>
    <row r="47" spans="1:7" ht="11.25">
      <c r="A47" s="100" t="s">
        <v>93</v>
      </c>
      <c r="B47" s="101" t="s">
        <v>94</v>
      </c>
      <c r="C47" s="94">
        <v>3220743</v>
      </c>
      <c r="D47" s="94">
        <v>2942037</v>
      </c>
      <c r="E47" s="94">
        <v>3220743</v>
      </c>
      <c r="F47" s="94">
        <v>2906574</v>
      </c>
      <c r="G47" s="115">
        <f t="shared" si="0"/>
        <v>0.9879461067280935</v>
      </c>
    </row>
    <row r="48" spans="1:12" s="1" customFormat="1" ht="11.25">
      <c r="A48" s="98" t="s">
        <v>95</v>
      </c>
      <c r="B48" s="99" t="s">
        <v>96</v>
      </c>
      <c r="C48" s="13">
        <f>SUM(C49:C50)</f>
        <v>0</v>
      </c>
      <c r="D48" s="13">
        <f>SUM(D49:D50)</f>
        <v>0</v>
      </c>
      <c r="E48" s="13">
        <f>SUM(E49:E50)</f>
        <v>0</v>
      </c>
      <c r="F48" s="13">
        <f>SUM(F49:F50)</f>
        <v>0</v>
      </c>
      <c r="G48" s="115">
        <v>0</v>
      </c>
      <c r="H48" s="2"/>
      <c r="I48" s="2"/>
      <c r="J48" s="2"/>
      <c r="K48" s="2"/>
      <c r="L48" s="2"/>
    </row>
    <row r="49" spans="1:7" ht="11.25">
      <c r="A49" s="100" t="s">
        <v>97</v>
      </c>
      <c r="B49" s="101" t="s">
        <v>98</v>
      </c>
      <c r="C49" s="94">
        <v>0</v>
      </c>
      <c r="D49" s="94">
        <v>0</v>
      </c>
      <c r="E49" s="94">
        <v>0</v>
      </c>
      <c r="F49" s="94">
        <v>0</v>
      </c>
      <c r="G49" s="115">
        <v>0</v>
      </c>
    </row>
    <row r="50" spans="1:7" ht="11.25">
      <c r="A50" s="100" t="s">
        <v>99</v>
      </c>
      <c r="B50" s="101" t="s">
        <v>100</v>
      </c>
      <c r="C50" s="94">
        <v>0</v>
      </c>
      <c r="D50" s="94">
        <v>0</v>
      </c>
      <c r="E50" s="94">
        <v>0</v>
      </c>
      <c r="F50" s="94">
        <v>0</v>
      </c>
      <c r="G50" s="115">
        <v>0</v>
      </c>
    </row>
    <row r="51" spans="1:12" s="1" customFormat="1" ht="11.25">
      <c r="A51" s="98" t="s">
        <v>101</v>
      </c>
      <c r="B51" s="103" t="s">
        <v>102</v>
      </c>
      <c r="C51" s="2">
        <v>0</v>
      </c>
      <c r="D51" s="2">
        <v>0</v>
      </c>
      <c r="E51" s="2">
        <v>0</v>
      </c>
      <c r="F51" s="2">
        <v>0</v>
      </c>
      <c r="G51" s="115">
        <v>0</v>
      </c>
      <c r="H51" s="2"/>
      <c r="I51" s="2"/>
      <c r="J51" s="2"/>
      <c r="K51" s="2"/>
      <c r="L51" s="2"/>
    </row>
    <row r="52" spans="1:12" s="1" customFormat="1" ht="21">
      <c r="A52" s="98" t="s">
        <v>103</v>
      </c>
      <c r="B52" s="103" t="s">
        <v>104</v>
      </c>
      <c r="C52" s="13">
        <f>SUM(C9:C10,C43,C51)</f>
        <v>79946576</v>
      </c>
      <c r="D52" s="13">
        <f>SUM(D9:D10,D43,D51)</f>
        <v>60935487</v>
      </c>
      <c r="E52" s="13">
        <f>SUM(E9:E10,E43,E51)</f>
        <v>76076549</v>
      </c>
      <c r="F52" s="13">
        <f>SUM(F9:F10,F43,F51)</f>
        <v>56625726</v>
      </c>
      <c r="G52" s="115">
        <f t="shared" si="0"/>
        <v>0.9292733805508111</v>
      </c>
      <c r="H52" s="2"/>
      <c r="I52" s="2"/>
      <c r="J52" s="2"/>
      <c r="K52" s="2"/>
      <c r="L52" s="2"/>
    </row>
    <row r="53" spans="1:7" ht="11.25">
      <c r="A53" s="100" t="s">
        <v>105</v>
      </c>
      <c r="B53" s="104" t="s">
        <v>106</v>
      </c>
      <c r="C53" s="94">
        <v>19833</v>
      </c>
      <c r="D53" s="94">
        <v>19833</v>
      </c>
      <c r="F53" s="94">
        <v>18201</v>
      </c>
      <c r="G53" s="115">
        <f t="shared" si="0"/>
        <v>0.9177129027378611</v>
      </c>
    </row>
    <row r="54" spans="1:7" ht="11.25">
      <c r="A54" s="100" t="s">
        <v>107</v>
      </c>
      <c r="B54" s="104" t="s">
        <v>108</v>
      </c>
      <c r="C54" s="94">
        <v>6601203</v>
      </c>
      <c r="D54" s="94">
        <v>6601021</v>
      </c>
      <c r="E54" s="94">
        <v>8601203</v>
      </c>
      <c r="F54" s="94">
        <v>8600960</v>
      </c>
      <c r="G54" s="115">
        <f t="shared" si="0"/>
        <v>1.302974191416752</v>
      </c>
    </row>
    <row r="55" spans="1:12" s="1" customFormat="1" ht="11.25">
      <c r="A55" s="98" t="s">
        <v>109</v>
      </c>
      <c r="B55" s="103" t="s">
        <v>110</v>
      </c>
      <c r="C55" s="13">
        <f>SUM(C53:C54)</f>
        <v>6621036</v>
      </c>
      <c r="D55" s="13">
        <f>SUM(D53:D54)</f>
        <v>6620854</v>
      </c>
      <c r="E55" s="13">
        <f>SUM(E53:E54)</f>
        <v>8601203</v>
      </c>
      <c r="F55" s="13">
        <f>SUM(F53:F54)</f>
        <v>8619161</v>
      </c>
      <c r="G55" s="115">
        <f t="shared" si="0"/>
        <v>1.3018201277357875</v>
      </c>
      <c r="H55" s="2"/>
      <c r="I55" s="2"/>
      <c r="J55" s="2"/>
      <c r="K55" s="2"/>
      <c r="L55" s="2"/>
    </row>
    <row r="56" spans="1:7" ht="11.25">
      <c r="A56" s="100" t="s">
        <v>111</v>
      </c>
      <c r="B56" s="105" t="s">
        <v>112</v>
      </c>
      <c r="C56" s="94">
        <v>0</v>
      </c>
      <c r="D56" s="94">
        <v>0</v>
      </c>
      <c r="E56" s="94">
        <v>0</v>
      </c>
      <c r="F56" s="94">
        <v>0</v>
      </c>
      <c r="G56" s="115"/>
    </row>
    <row r="57" spans="1:7" ht="11.25">
      <c r="A57" s="100" t="s">
        <v>113</v>
      </c>
      <c r="B57" s="105" t="s">
        <v>114</v>
      </c>
      <c r="C57" s="94">
        <v>2748</v>
      </c>
      <c r="D57" s="94">
        <v>2748</v>
      </c>
      <c r="E57" s="94">
        <v>2817</v>
      </c>
      <c r="F57" s="94">
        <v>2817</v>
      </c>
      <c r="G57" s="115">
        <f t="shared" si="0"/>
        <v>1.025109170305677</v>
      </c>
    </row>
    <row r="58" spans="1:7" ht="11.25">
      <c r="A58" s="100" t="s">
        <v>115</v>
      </c>
      <c r="B58" s="105" t="s">
        <v>116</v>
      </c>
      <c r="C58" s="94">
        <v>3065509</v>
      </c>
      <c r="D58" s="94">
        <f>3065509</f>
        <v>3065509</v>
      </c>
      <c r="E58" s="94">
        <v>4266075</v>
      </c>
      <c r="F58" s="94">
        <v>4266075</v>
      </c>
      <c r="G58" s="115">
        <f t="shared" si="0"/>
        <v>1.3916367559188376</v>
      </c>
    </row>
    <row r="59" spans="1:7" ht="11.25">
      <c r="A59" s="100" t="s">
        <v>117</v>
      </c>
      <c r="B59" s="104" t="s">
        <v>118</v>
      </c>
      <c r="C59" s="94">
        <v>17282</v>
      </c>
      <c r="D59" s="94">
        <v>17282</v>
      </c>
      <c r="E59" s="94">
        <v>26809</v>
      </c>
      <c r="F59" s="94">
        <v>26809</v>
      </c>
      <c r="G59" s="115">
        <f t="shared" si="0"/>
        <v>1.5512672144427728</v>
      </c>
    </row>
    <row r="60" spans="1:12" s="1" customFormat="1" ht="11.25">
      <c r="A60" s="98" t="s">
        <v>119</v>
      </c>
      <c r="B60" s="103" t="s">
        <v>120</v>
      </c>
      <c r="C60" s="13">
        <f>SUM(C56:C59)</f>
        <v>3085539</v>
      </c>
      <c r="D60" s="13">
        <f>SUM(D56:D59)</f>
        <v>3085539</v>
      </c>
      <c r="E60" s="13">
        <f>SUM(E56:E59)</f>
        <v>4295701</v>
      </c>
      <c r="F60" s="13">
        <f>SUM(F56:F59)</f>
        <v>4295701</v>
      </c>
      <c r="G60" s="115">
        <f t="shared" si="0"/>
        <v>1.3922044090189754</v>
      </c>
      <c r="H60" s="2"/>
      <c r="I60" s="2"/>
      <c r="J60" s="2"/>
      <c r="K60" s="2"/>
      <c r="L60" s="2"/>
    </row>
    <row r="61" spans="1:12" s="1" customFormat="1" ht="21">
      <c r="A61" s="98" t="s">
        <v>121</v>
      </c>
      <c r="B61" s="103" t="s">
        <v>122</v>
      </c>
      <c r="C61" s="13">
        <f>SUM(C62:C69)</f>
        <v>5119063</v>
      </c>
      <c r="D61" s="13">
        <f>SUM(D62:D69)</f>
        <v>1384460</v>
      </c>
      <c r="E61" s="13">
        <f>SUM(E62:E69)</f>
        <v>5094423</v>
      </c>
      <c r="F61" s="13">
        <f>SUM(F62:F69)</f>
        <v>1151432</v>
      </c>
      <c r="G61" s="115">
        <f t="shared" si="0"/>
        <v>0.8316831111046906</v>
      </c>
      <c r="H61" s="2"/>
      <c r="I61" s="2"/>
      <c r="J61" s="2"/>
      <c r="K61" s="2"/>
      <c r="L61" s="2"/>
    </row>
    <row r="62" spans="1:7" ht="22.5">
      <c r="A62" s="100" t="s">
        <v>123</v>
      </c>
      <c r="B62" s="102" t="s">
        <v>124</v>
      </c>
      <c r="C62" s="94">
        <v>0</v>
      </c>
      <c r="D62" s="94">
        <v>0</v>
      </c>
      <c r="E62" s="94">
        <v>0</v>
      </c>
      <c r="F62" s="94">
        <v>0</v>
      </c>
      <c r="G62" s="115">
        <v>0</v>
      </c>
    </row>
    <row r="63" spans="1:7" ht="22.5">
      <c r="A63" s="100" t="s">
        <v>125</v>
      </c>
      <c r="B63" s="102" t="s">
        <v>126</v>
      </c>
      <c r="C63" s="94">
        <v>0</v>
      </c>
      <c r="D63" s="94">
        <v>0</v>
      </c>
      <c r="E63" s="94">
        <v>0</v>
      </c>
      <c r="F63" s="94">
        <v>0</v>
      </c>
      <c r="G63" s="115">
        <v>0</v>
      </c>
    </row>
    <row r="64" spans="1:7" ht="11.25">
      <c r="A64" s="100" t="s">
        <v>127</v>
      </c>
      <c r="B64" s="102" t="s">
        <v>128</v>
      </c>
      <c r="C64" s="94">
        <v>905543</v>
      </c>
      <c r="D64" s="94">
        <v>519202</v>
      </c>
      <c r="E64" s="94">
        <v>685039</v>
      </c>
      <c r="F64" s="94">
        <v>307312</v>
      </c>
      <c r="G64" s="115">
        <f t="shared" si="0"/>
        <v>0.5918929434016048</v>
      </c>
    </row>
    <row r="65" spans="1:7" ht="11.25">
      <c r="A65" s="100" t="s">
        <v>129</v>
      </c>
      <c r="B65" s="102" t="s">
        <v>130</v>
      </c>
      <c r="C65" s="94">
        <v>4154769</v>
      </c>
      <c r="D65" s="94">
        <v>833565</v>
      </c>
      <c r="E65" s="94">
        <v>4320597</v>
      </c>
      <c r="F65" s="94">
        <v>833456</v>
      </c>
      <c r="G65" s="115">
        <f t="shared" si="0"/>
        <v>0.9998692363522941</v>
      </c>
    </row>
    <row r="66" spans="1:7" ht="11.25">
      <c r="A66" s="100" t="s">
        <v>131</v>
      </c>
      <c r="B66" s="102" t="s">
        <v>132</v>
      </c>
      <c r="C66" s="94">
        <v>46900</v>
      </c>
      <c r="D66" s="94">
        <f>29371</f>
        <v>29371</v>
      </c>
      <c r="E66" s="94">
        <v>77934</v>
      </c>
      <c r="F66" s="94">
        <v>7874</v>
      </c>
      <c r="G66" s="115">
        <f t="shared" si="0"/>
        <v>0.2680875693711484</v>
      </c>
    </row>
    <row r="67" spans="1:7" ht="22.5">
      <c r="A67" s="100" t="s">
        <v>133</v>
      </c>
      <c r="B67" s="102" t="s">
        <v>134</v>
      </c>
      <c r="C67" s="94">
        <v>408</v>
      </c>
      <c r="D67" s="94">
        <v>41</v>
      </c>
      <c r="E67" s="94">
        <v>408</v>
      </c>
      <c r="F67" s="94">
        <v>41</v>
      </c>
      <c r="G67" s="115">
        <f t="shared" si="0"/>
        <v>1</v>
      </c>
    </row>
    <row r="68" spans="1:7" ht="22.5">
      <c r="A68" s="100" t="s">
        <v>135</v>
      </c>
      <c r="B68" s="102" t="s">
        <v>136</v>
      </c>
      <c r="C68" s="94">
        <f>5193+6250</f>
        <v>11443</v>
      </c>
      <c r="D68" s="94">
        <v>2281</v>
      </c>
      <c r="E68" s="94">
        <v>10445</v>
      </c>
      <c r="F68" s="94">
        <v>2749</v>
      </c>
      <c r="G68" s="115">
        <f t="shared" si="0"/>
        <v>1.2051731696624288</v>
      </c>
    </row>
    <row r="69" spans="1:7" ht="11.25">
      <c r="A69" s="100" t="s">
        <v>137</v>
      </c>
      <c r="B69" s="102" t="s">
        <v>138</v>
      </c>
      <c r="C69" s="94">
        <v>0</v>
      </c>
      <c r="D69" s="94">
        <v>0</v>
      </c>
      <c r="E69" s="94">
        <v>0</v>
      </c>
      <c r="F69" s="94">
        <v>0</v>
      </c>
      <c r="G69" s="115">
        <v>0</v>
      </c>
    </row>
    <row r="70" spans="1:12" s="1" customFormat="1" ht="21">
      <c r="A70" s="98" t="s">
        <v>139</v>
      </c>
      <c r="B70" s="103" t="s">
        <v>140</v>
      </c>
      <c r="C70" s="13">
        <f>SUM(C71:C78)</f>
        <v>2647577</v>
      </c>
      <c r="D70" s="13">
        <f>SUM(D71:D78)</f>
        <v>2647577</v>
      </c>
      <c r="E70" s="13">
        <f>SUM(E71:E78)</f>
        <v>2446048</v>
      </c>
      <c r="F70" s="13">
        <f>SUM(F71:F78)</f>
        <v>2446048</v>
      </c>
      <c r="G70" s="115">
        <f t="shared" si="0"/>
        <v>0.9238817227978638</v>
      </c>
      <c r="H70" s="2"/>
      <c r="I70" s="2"/>
      <c r="J70" s="2"/>
      <c r="K70" s="2"/>
      <c r="L70" s="2"/>
    </row>
    <row r="71" spans="1:7" ht="22.5">
      <c r="A71" s="100" t="s">
        <v>141</v>
      </c>
      <c r="B71" s="102" t="s">
        <v>142</v>
      </c>
      <c r="C71" s="94">
        <v>0</v>
      </c>
      <c r="D71" s="94">
        <v>0</v>
      </c>
      <c r="E71" s="94">
        <v>0</v>
      </c>
      <c r="F71" s="94">
        <v>0</v>
      </c>
      <c r="G71" s="115">
        <v>0</v>
      </c>
    </row>
    <row r="72" spans="1:7" ht="22.5">
      <c r="A72" s="100" t="s">
        <v>143</v>
      </c>
      <c r="B72" s="102" t="s">
        <v>144</v>
      </c>
      <c r="C72" s="94">
        <v>0</v>
      </c>
      <c r="D72" s="94">
        <v>0</v>
      </c>
      <c r="E72" s="94">
        <v>0</v>
      </c>
      <c r="F72" s="94">
        <v>0</v>
      </c>
      <c r="G72" s="115">
        <v>0</v>
      </c>
    </row>
    <row r="73" spans="1:7" ht="11.25">
      <c r="A73" s="100" t="s">
        <v>145</v>
      </c>
      <c r="B73" s="102" t="s">
        <v>146</v>
      </c>
      <c r="C73" s="94">
        <v>17763</v>
      </c>
      <c r="D73" s="94">
        <v>17763</v>
      </c>
      <c r="E73" s="94">
        <v>5346</v>
      </c>
      <c r="F73" s="94">
        <v>5346</v>
      </c>
      <c r="G73" s="115">
        <f t="shared" si="0"/>
        <v>0.3009626752237798</v>
      </c>
    </row>
    <row r="74" spans="1:7" ht="11.25">
      <c r="A74" s="100" t="s">
        <v>147</v>
      </c>
      <c r="B74" s="102" t="s">
        <v>148</v>
      </c>
      <c r="C74" s="94">
        <v>307455</v>
      </c>
      <c r="D74" s="94">
        <v>307455</v>
      </c>
      <c r="E74" s="94">
        <v>284546</v>
      </c>
      <c r="F74" s="94">
        <v>284546</v>
      </c>
      <c r="G74" s="115">
        <f aca="true" t="shared" si="1" ref="G74:G118">+F74/D74</f>
        <v>0.9254882828381389</v>
      </c>
    </row>
    <row r="75" spans="1:7" ht="11.25">
      <c r="A75" s="100" t="s">
        <v>149</v>
      </c>
      <c r="B75" s="102" t="s">
        <v>150</v>
      </c>
      <c r="C75" s="94">
        <v>2198390</v>
      </c>
      <c r="D75" s="94">
        <v>2198390</v>
      </c>
      <c r="E75" s="94">
        <v>2047909</v>
      </c>
      <c r="F75" s="94">
        <v>2047909</v>
      </c>
      <c r="G75" s="115">
        <f t="shared" si="1"/>
        <v>0.9315494520990362</v>
      </c>
    </row>
    <row r="76" spans="1:7" ht="22.5">
      <c r="A76" s="100" t="s">
        <v>151</v>
      </c>
      <c r="B76" s="102" t="s">
        <v>152</v>
      </c>
      <c r="C76" s="94">
        <v>0</v>
      </c>
      <c r="D76" s="94">
        <v>0</v>
      </c>
      <c r="E76" s="94">
        <v>0</v>
      </c>
      <c r="F76" s="94">
        <v>0</v>
      </c>
      <c r="G76" s="115">
        <v>0</v>
      </c>
    </row>
    <row r="77" spans="1:7" ht="22.5">
      <c r="A77" s="100" t="s">
        <v>153</v>
      </c>
      <c r="B77" s="102" t="s">
        <v>154</v>
      </c>
      <c r="C77" s="94">
        <v>123969</v>
      </c>
      <c r="D77" s="94">
        <v>123969</v>
      </c>
      <c r="E77" s="94">
        <v>108247</v>
      </c>
      <c r="F77" s="94">
        <v>108247</v>
      </c>
      <c r="G77" s="115">
        <f t="shared" si="1"/>
        <v>0.8731779719123329</v>
      </c>
    </row>
    <row r="78" spans="1:7" ht="22.5">
      <c r="A78" s="100" t="s">
        <v>155</v>
      </c>
      <c r="B78" s="102" t="s">
        <v>156</v>
      </c>
      <c r="C78" s="94">
        <v>0</v>
      </c>
      <c r="D78" s="94">
        <v>0</v>
      </c>
      <c r="E78" s="94">
        <v>0</v>
      </c>
      <c r="F78" s="94">
        <v>0</v>
      </c>
      <c r="G78" s="115">
        <v>0</v>
      </c>
    </row>
    <row r="79" spans="1:12" s="1" customFormat="1" ht="11.25">
      <c r="A79" s="98" t="s">
        <v>157</v>
      </c>
      <c r="B79" s="99" t="s">
        <v>158</v>
      </c>
      <c r="C79" s="13">
        <v>34420</v>
      </c>
      <c r="D79" s="13">
        <v>34420</v>
      </c>
      <c r="E79" s="2">
        <v>3930104</v>
      </c>
      <c r="F79" s="2">
        <v>3930104</v>
      </c>
      <c r="G79" s="115">
        <f t="shared" si="1"/>
        <v>114.18082510168507</v>
      </c>
      <c r="H79" s="2"/>
      <c r="I79" s="2"/>
      <c r="J79" s="2"/>
      <c r="K79" s="2"/>
      <c r="L79" s="2"/>
    </row>
    <row r="80" spans="1:12" s="1" customFormat="1" ht="11.25">
      <c r="A80" s="98" t="s">
        <v>159</v>
      </c>
      <c r="B80" s="99" t="s">
        <v>160</v>
      </c>
      <c r="C80" s="13">
        <f>SUM(C61,C70,C79)</f>
        <v>7801060</v>
      </c>
      <c r="D80" s="13">
        <f>SUM(D61,D70,D79)</f>
        <v>4066457</v>
      </c>
      <c r="E80" s="13">
        <f>SUM(E61,E70,E79)</f>
        <v>11470575</v>
      </c>
      <c r="F80" s="13">
        <f>SUM(F61,F70,F79)</f>
        <v>7527584</v>
      </c>
      <c r="G80" s="115">
        <f t="shared" si="1"/>
        <v>1.8511406858599513</v>
      </c>
      <c r="H80" s="2"/>
      <c r="I80" s="2"/>
      <c r="J80" s="2"/>
      <c r="K80" s="2"/>
      <c r="L80" s="2"/>
    </row>
    <row r="81" spans="1:7" ht="11.25">
      <c r="A81" s="100" t="s">
        <v>161</v>
      </c>
      <c r="B81" s="104" t="s">
        <v>162</v>
      </c>
      <c r="C81" s="94">
        <v>0</v>
      </c>
      <c r="D81" s="94">
        <v>0</v>
      </c>
      <c r="E81" s="94">
        <v>0</v>
      </c>
      <c r="F81" s="94">
        <v>0</v>
      </c>
      <c r="G81" s="115">
        <v>0</v>
      </c>
    </row>
    <row r="82" spans="1:7" ht="22.5">
      <c r="A82" s="100" t="s">
        <v>163</v>
      </c>
      <c r="B82" s="105" t="s">
        <v>164</v>
      </c>
      <c r="C82" s="94">
        <v>20175</v>
      </c>
      <c r="D82" s="94">
        <v>20175</v>
      </c>
      <c r="E82" s="94">
        <v>17643</v>
      </c>
      <c r="F82" s="94">
        <v>17643</v>
      </c>
      <c r="G82" s="115">
        <f t="shared" si="1"/>
        <v>0.8744981412639405</v>
      </c>
    </row>
    <row r="83" spans="1:12" s="1" customFormat="1" ht="11.25">
      <c r="A83" s="98" t="s">
        <v>165</v>
      </c>
      <c r="B83" s="99" t="s">
        <v>166</v>
      </c>
      <c r="C83" s="13">
        <v>-20817</v>
      </c>
      <c r="D83" s="13">
        <v>-20817</v>
      </c>
      <c r="E83" s="2">
        <v>-102287</v>
      </c>
      <c r="F83" s="2">
        <v>-102287</v>
      </c>
      <c r="G83" s="115">
        <f t="shared" si="1"/>
        <v>4.913628284575107</v>
      </c>
      <c r="H83" s="2"/>
      <c r="I83" s="2"/>
      <c r="J83" s="2"/>
      <c r="K83" s="2"/>
      <c r="L83" s="2"/>
    </row>
    <row r="84" spans="1:12" s="1" customFormat="1" ht="12" thickBot="1">
      <c r="A84" s="109" t="s">
        <v>167</v>
      </c>
      <c r="B84" s="146" t="s">
        <v>168</v>
      </c>
      <c r="C84" s="111">
        <v>73234</v>
      </c>
      <c r="D84" s="111">
        <v>73234</v>
      </c>
      <c r="E84" s="2">
        <v>134837</v>
      </c>
      <c r="F84" s="2">
        <v>134837</v>
      </c>
      <c r="G84" s="115">
        <f t="shared" si="1"/>
        <v>1.8411803260780513</v>
      </c>
      <c r="H84" s="2"/>
      <c r="I84" s="2"/>
      <c r="J84" s="2"/>
      <c r="K84" s="2"/>
      <c r="L84" s="2"/>
    </row>
    <row r="85" spans="1:12" s="11" customFormat="1" ht="12" thickBot="1">
      <c r="A85" s="149" t="s">
        <v>169</v>
      </c>
      <c r="B85" s="150" t="s">
        <v>170</v>
      </c>
      <c r="C85" s="114">
        <f>SUM(C52,C55,C60,C80,C83:C84)</f>
        <v>97506628</v>
      </c>
      <c r="D85" s="114">
        <f>SUM(D52,D55,D60,D80,D83:D84)</f>
        <v>74760754</v>
      </c>
      <c r="E85" s="114">
        <f>SUM(E52,E55,E60,E80,E83:E84)</f>
        <v>100476578</v>
      </c>
      <c r="F85" s="114">
        <f>SUM(F52,F55,F60,F80,F83:F84)</f>
        <v>77100722</v>
      </c>
      <c r="G85" s="151">
        <f t="shared" si="1"/>
        <v>1.0312994168036347</v>
      </c>
      <c r="H85" s="2"/>
      <c r="I85" s="2"/>
      <c r="J85" s="2"/>
      <c r="K85" s="2"/>
      <c r="L85" s="2"/>
    </row>
    <row r="86" spans="1:12" s="11" customFormat="1" ht="11.25">
      <c r="A86" s="147"/>
      <c r="B86" s="148" t="s">
        <v>171</v>
      </c>
      <c r="C86" s="2"/>
      <c r="D86" s="2"/>
      <c r="E86" s="2"/>
      <c r="F86" s="2"/>
      <c r="G86" s="115"/>
      <c r="H86" s="2"/>
      <c r="I86" s="2"/>
      <c r="J86" s="2"/>
      <c r="K86" s="2"/>
      <c r="L86" s="2"/>
    </row>
    <row r="87" spans="1:7" ht="11.25">
      <c r="A87" s="96" t="s">
        <v>172</v>
      </c>
      <c r="B87" s="97" t="s">
        <v>173</v>
      </c>
      <c r="C87" s="94">
        <v>84173534</v>
      </c>
      <c r="D87" s="94">
        <v>84173534</v>
      </c>
      <c r="E87" s="94">
        <v>84173534</v>
      </c>
      <c r="F87" s="94">
        <v>84173534</v>
      </c>
      <c r="G87" s="115">
        <f t="shared" si="1"/>
        <v>1</v>
      </c>
    </row>
    <row r="88" spans="1:7" ht="11.25">
      <c r="A88" s="100" t="s">
        <v>174</v>
      </c>
      <c r="B88" s="104" t="s">
        <v>175</v>
      </c>
      <c r="C88" s="94">
        <v>-51491</v>
      </c>
      <c r="D88" s="94">
        <v>-51491</v>
      </c>
      <c r="E88" s="94">
        <v>-44679</v>
      </c>
      <c r="F88" s="94">
        <v>-44679</v>
      </c>
      <c r="G88" s="115">
        <f t="shared" si="1"/>
        <v>0.8677050358315045</v>
      </c>
    </row>
    <row r="89" spans="1:7" ht="11.25">
      <c r="A89" s="100" t="s">
        <v>176</v>
      </c>
      <c r="B89" s="104" t="s">
        <v>177</v>
      </c>
      <c r="C89" s="94">
        <v>2551721</v>
      </c>
      <c r="D89" s="94">
        <v>2551721</v>
      </c>
      <c r="E89" s="94">
        <v>2551720</v>
      </c>
      <c r="F89" s="94">
        <v>2551720</v>
      </c>
      <c r="G89" s="115">
        <f t="shared" si="1"/>
        <v>0.9999996081076262</v>
      </c>
    </row>
    <row r="90" spans="1:7" ht="11.25">
      <c r="A90" s="100" t="s">
        <v>178</v>
      </c>
      <c r="B90" s="104" t="s">
        <v>179</v>
      </c>
      <c r="C90" s="94">
        <v>-22081424</v>
      </c>
      <c r="D90" s="94">
        <v>-22081424</v>
      </c>
      <c r="E90" s="94">
        <v>-20719745</v>
      </c>
      <c r="F90" s="94">
        <v>-20719745</v>
      </c>
      <c r="G90" s="115">
        <f t="shared" si="1"/>
        <v>0.9383337324621818</v>
      </c>
    </row>
    <row r="91" spans="1:7" ht="11.25">
      <c r="A91" s="100" t="s">
        <v>180</v>
      </c>
      <c r="B91" s="104" t="s">
        <v>181</v>
      </c>
      <c r="G91" s="115">
        <v>0</v>
      </c>
    </row>
    <row r="92" spans="1:7" ht="11.25">
      <c r="A92" s="100" t="s">
        <v>182</v>
      </c>
      <c r="B92" s="104" t="s">
        <v>183</v>
      </c>
      <c r="C92" s="94">
        <v>1371410</v>
      </c>
      <c r="D92" s="94">
        <v>1371410</v>
      </c>
      <c r="E92" s="94">
        <v>1029119</v>
      </c>
      <c r="F92" s="94">
        <v>1029119</v>
      </c>
      <c r="G92" s="115">
        <f t="shared" si="1"/>
        <v>0.7504094326277335</v>
      </c>
    </row>
    <row r="93" spans="1:12" s="1" customFormat="1" ht="11.25">
      <c r="A93" s="98" t="s">
        <v>184</v>
      </c>
      <c r="B93" s="99" t="s">
        <v>185</v>
      </c>
      <c r="C93" s="13">
        <f>SUM(C87:C92)</f>
        <v>65963750</v>
      </c>
      <c r="D93" s="13">
        <f>SUM(D87:D92)</f>
        <v>65963750</v>
      </c>
      <c r="E93" s="13">
        <f>SUM(E87:E92)</f>
        <v>66989949</v>
      </c>
      <c r="F93" s="13">
        <f>SUM(F87:F92)</f>
        <v>66989949</v>
      </c>
      <c r="G93" s="115">
        <f t="shared" si="1"/>
        <v>1.015557014269201</v>
      </c>
      <c r="H93" s="2"/>
      <c r="I93" s="2"/>
      <c r="J93" s="2"/>
      <c r="K93" s="2"/>
      <c r="L93" s="2"/>
    </row>
    <row r="94" spans="1:12" s="1" customFormat="1" ht="21">
      <c r="A94" s="98" t="s">
        <v>186</v>
      </c>
      <c r="B94" s="103" t="s">
        <v>187</v>
      </c>
      <c r="C94" s="13">
        <f>SUM(C95:C103)</f>
        <v>279045</v>
      </c>
      <c r="D94" s="13">
        <f>SUM(D95:D103)</f>
        <v>279045</v>
      </c>
      <c r="E94" s="13">
        <f>SUM(E95:E103)</f>
        <v>102521</v>
      </c>
      <c r="F94" s="13">
        <f>SUM(F95:F103)</f>
        <v>102521</v>
      </c>
      <c r="G94" s="115">
        <f t="shared" si="1"/>
        <v>0.36739952337436615</v>
      </c>
      <c r="H94" s="2"/>
      <c r="I94" s="2"/>
      <c r="J94" s="2"/>
      <c r="K94" s="2"/>
      <c r="L94" s="2"/>
    </row>
    <row r="95" spans="1:12" s="107" customFormat="1" ht="11.25">
      <c r="A95" s="106" t="s">
        <v>188</v>
      </c>
      <c r="B95" s="102" t="s">
        <v>189</v>
      </c>
      <c r="C95" s="116">
        <v>155</v>
      </c>
      <c r="D95" s="116">
        <v>155</v>
      </c>
      <c r="E95" s="116">
        <v>58</v>
      </c>
      <c r="F95" s="116">
        <v>58</v>
      </c>
      <c r="G95" s="115">
        <f t="shared" si="1"/>
        <v>0.3741935483870968</v>
      </c>
      <c r="H95" s="117"/>
      <c r="I95" s="117"/>
      <c r="J95" s="117"/>
      <c r="K95" s="117"/>
      <c r="L95" s="117"/>
    </row>
    <row r="96" spans="1:12" s="107" customFormat="1" ht="22.5">
      <c r="A96" s="106" t="s">
        <v>190</v>
      </c>
      <c r="B96" s="102" t="s">
        <v>191</v>
      </c>
      <c r="C96" s="116">
        <v>0</v>
      </c>
      <c r="D96" s="116">
        <v>0</v>
      </c>
      <c r="E96" s="116">
        <v>0</v>
      </c>
      <c r="F96" s="116">
        <v>0</v>
      </c>
      <c r="G96" s="115">
        <v>0</v>
      </c>
      <c r="H96" s="117"/>
      <c r="I96" s="117"/>
      <c r="J96" s="117"/>
      <c r="K96" s="117"/>
      <c r="L96" s="117"/>
    </row>
    <row r="97" spans="1:12" s="107" customFormat="1" ht="11.25">
      <c r="A97" s="106" t="s">
        <v>192</v>
      </c>
      <c r="B97" s="102" t="s">
        <v>193</v>
      </c>
      <c r="C97" s="116">
        <v>208879</v>
      </c>
      <c r="D97" s="116">
        <v>208879</v>
      </c>
      <c r="E97" s="116">
        <v>57328</v>
      </c>
      <c r="F97" s="116">
        <v>57328</v>
      </c>
      <c r="G97" s="115">
        <f t="shared" si="1"/>
        <v>0.2744555460338282</v>
      </c>
      <c r="H97" s="117"/>
      <c r="I97" s="117"/>
      <c r="J97" s="117"/>
      <c r="K97" s="117"/>
      <c r="L97" s="117"/>
    </row>
    <row r="98" spans="1:12" s="107" customFormat="1" ht="22.5">
      <c r="A98" s="106" t="s">
        <v>194</v>
      </c>
      <c r="B98" s="102" t="s">
        <v>195</v>
      </c>
      <c r="C98" s="116">
        <v>16986</v>
      </c>
      <c r="D98" s="116">
        <v>16986</v>
      </c>
      <c r="E98" s="116">
        <v>0</v>
      </c>
      <c r="F98" s="116">
        <v>0</v>
      </c>
      <c r="G98" s="115">
        <f t="shared" si="1"/>
        <v>0</v>
      </c>
      <c r="H98" s="117"/>
      <c r="I98" s="117"/>
      <c r="J98" s="117"/>
      <c r="K98" s="117"/>
      <c r="L98" s="117"/>
    </row>
    <row r="99" spans="1:12" s="107" customFormat="1" ht="22.5">
      <c r="A99" s="106" t="s">
        <v>196</v>
      </c>
      <c r="B99" s="102" t="s">
        <v>197</v>
      </c>
      <c r="C99" s="116">
        <v>0</v>
      </c>
      <c r="D99" s="116">
        <v>0</v>
      </c>
      <c r="E99" s="116">
        <v>0</v>
      </c>
      <c r="F99" s="116">
        <v>0</v>
      </c>
      <c r="G99" s="115">
        <v>0</v>
      </c>
      <c r="H99" s="117"/>
      <c r="I99" s="117"/>
      <c r="J99" s="117"/>
      <c r="K99" s="117"/>
      <c r="L99" s="117"/>
    </row>
    <row r="100" spans="1:12" s="107" customFormat="1" ht="11.25">
      <c r="A100" s="106" t="s">
        <v>198</v>
      </c>
      <c r="B100" s="102" t="s">
        <v>199</v>
      </c>
      <c r="C100" s="116">
        <v>34507</v>
      </c>
      <c r="D100" s="116">
        <v>34507</v>
      </c>
      <c r="E100" s="116">
        <v>11713</v>
      </c>
      <c r="F100" s="116">
        <v>11713</v>
      </c>
      <c r="G100" s="115">
        <f t="shared" si="1"/>
        <v>0.3394383748224998</v>
      </c>
      <c r="H100" s="117"/>
      <c r="I100" s="117"/>
      <c r="J100" s="117"/>
      <c r="K100" s="117"/>
      <c r="L100" s="117"/>
    </row>
    <row r="101" spans="1:12" s="107" customFormat="1" ht="11.25">
      <c r="A101" s="106" t="s">
        <v>200</v>
      </c>
      <c r="B101" s="102" t="s">
        <v>201</v>
      </c>
      <c r="C101" s="116">
        <v>18518</v>
      </c>
      <c r="D101" s="116">
        <v>18518</v>
      </c>
      <c r="E101" s="116">
        <v>33422</v>
      </c>
      <c r="F101" s="116">
        <v>33422</v>
      </c>
      <c r="G101" s="115">
        <f t="shared" si="1"/>
        <v>1.8048385354789933</v>
      </c>
      <c r="H101" s="117"/>
      <c r="I101" s="117"/>
      <c r="J101" s="117"/>
      <c r="K101" s="117"/>
      <c r="L101" s="117"/>
    </row>
    <row r="102" spans="1:12" s="107" customFormat="1" ht="22.5">
      <c r="A102" s="106" t="s">
        <v>202</v>
      </c>
      <c r="B102" s="102" t="s">
        <v>203</v>
      </c>
      <c r="C102" s="116">
        <v>0</v>
      </c>
      <c r="D102" s="116">
        <v>0</v>
      </c>
      <c r="E102" s="116">
        <v>0</v>
      </c>
      <c r="F102" s="116">
        <v>0</v>
      </c>
      <c r="G102" s="115">
        <v>0</v>
      </c>
      <c r="H102" s="117"/>
      <c r="I102" s="117"/>
      <c r="J102" s="117"/>
      <c r="K102" s="117"/>
      <c r="L102" s="117"/>
    </row>
    <row r="103" spans="1:12" s="107" customFormat="1" ht="11.25">
      <c r="A103" s="106" t="s">
        <v>204</v>
      </c>
      <c r="B103" s="102" t="s">
        <v>205</v>
      </c>
      <c r="C103" s="116">
        <v>0</v>
      </c>
      <c r="D103" s="116">
        <v>0</v>
      </c>
      <c r="E103" s="116">
        <v>0</v>
      </c>
      <c r="F103" s="116">
        <v>0</v>
      </c>
      <c r="G103" s="115">
        <v>0</v>
      </c>
      <c r="H103" s="117"/>
      <c r="I103" s="117"/>
      <c r="J103" s="117"/>
      <c r="K103" s="117"/>
      <c r="L103" s="117"/>
    </row>
    <row r="104" spans="1:12" s="1" customFormat="1" ht="21">
      <c r="A104" s="98" t="s">
        <v>206</v>
      </c>
      <c r="B104" s="108" t="s">
        <v>207</v>
      </c>
      <c r="C104" s="13">
        <f>SUM(C105:C113)</f>
        <v>614947</v>
      </c>
      <c r="D104" s="13">
        <f>SUM(D105:D113)</f>
        <v>614947</v>
      </c>
      <c r="E104" s="13">
        <f>SUM(E105:E113)</f>
        <v>605636</v>
      </c>
      <c r="F104" s="13">
        <f>SUM(F105:F113)</f>
        <v>605636</v>
      </c>
      <c r="G104" s="115">
        <f t="shared" si="1"/>
        <v>0.9848588577552212</v>
      </c>
      <c r="H104" s="2"/>
      <c r="I104" s="2"/>
      <c r="J104" s="2"/>
      <c r="K104" s="2"/>
      <c r="L104" s="2"/>
    </row>
    <row r="105" spans="1:7" ht="22.5">
      <c r="A105" s="100" t="s">
        <v>208</v>
      </c>
      <c r="B105" s="102" t="s">
        <v>209</v>
      </c>
      <c r="C105" s="94">
        <v>0</v>
      </c>
      <c r="D105" s="94">
        <v>0</v>
      </c>
      <c r="E105" s="94">
        <v>574</v>
      </c>
      <c r="F105" s="94">
        <v>574</v>
      </c>
      <c r="G105" s="115">
        <v>0</v>
      </c>
    </row>
    <row r="106" spans="1:7" ht="22.5">
      <c r="A106" s="100" t="s">
        <v>210</v>
      </c>
      <c r="B106" s="102" t="s">
        <v>211</v>
      </c>
      <c r="C106" s="94">
        <v>0</v>
      </c>
      <c r="D106" s="94">
        <v>0</v>
      </c>
      <c r="E106" s="94">
        <v>0</v>
      </c>
      <c r="F106" s="94">
        <v>0</v>
      </c>
      <c r="G106" s="115">
        <v>0</v>
      </c>
    </row>
    <row r="107" spans="1:7" ht="11.25">
      <c r="A107" s="100" t="s">
        <v>212</v>
      </c>
      <c r="B107" s="102" t="s">
        <v>213</v>
      </c>
      <c r="C107" s="94">
        <v>194624</v>
      </c>
      <c r="D107" s="94">
        <v>194624</v>
      </c>
      <c r="E107" s="94">
        <v>174823</v>
      </c>
      <c r="F107" s="94">
        <v>174823</v>
      </c>
      <c r="G107" s="115">
        <f t="shared" si="1"/>
        <v>0.8982602351200263</v>
      </c>
    </row>
    <row r="108" spans="1:7" ht="22.5">
      <c r="A108" s="100" t="s">
        <v>214</v>
      </c>
      <c r="B108" s="102" t="s">
        <v>215</v>
      </c>
      <c r="C108" s="94">
        <v>0</v>
      </c>
      <c r="D108" s="94">
        <v>0</v>
      </c>
      <c r="E108" s="94">
        <v>17328</v>
      </c>
      <c r="F108" s="94">
        <v>17328</v>
      </c>
      <c r="G108" s="115">
        <v>0</v>
      </c>
    </row>
    <row r="109" spans="1:7" ht="22.5">
      <c r="A109" s="100" t="s">
        <v>216</v>
      </c>
      <c r="B109" s="102" t="s">
        <v>217</v>
      </c>
      <c r="C109" s="94">
        <v>0</v>
      </c>
      <c r="D109" s="94">
        <v>0</v>
      </c>
      <c r="E109" s="94">
        <v>0</v>
      </c>
      <c r="F109" s="94">
        <v>0</v>
      </c>
      <c r="G109" s="115">
        <v>0</v>
      </c>
    </row>
    <row r="110" spans="1:7" ht="11.25">
      <c r="A110" s="100" t="s">
        <v>218</v>
      </c>
      <c r="B110" s="102" t="s">
        <v>219</v>
      </c>
      <c r="C110" s="94">
        <v>301408</v>
      </c>
      <c r="D110" s="94">
        <v>301408</v>
      </c>
      <c r="E110" s="94">
        <v>329958</v>
      </c>
      <c r="F110" s="94">
        <v>329958</v>
      </c>
      <c r="G110" s="115">
        <f t="shared" si="1"/>
        <v>1.094722104257352</v>
      </c>
    </row>
    <row r="111" spans="1:7" ht="11.25">
      <c r="A111" s="100" t="s">
        <v>220</v>
      </c>
      <c r="B111" s="102" t="s">
        <v>221</v>
      </c>
      <c r="E111" s="94">
        <v>0</v>
      </c>
      <c r="F111" s="94">
        <v>0</v>
      </c>
      <c r="G111" s="115">
        <v>0</v>
      </c>
    </row>
    <row r="112" spans="1:7" ht="22.5">
      <c r="A112" s="100" t="s">
        <v>222</v>
      </c>
      <c r="B112" s="102" t="s">
        <v>223</v>
      </c>
      <c r="C112" s="94">
        <v>40000</v>
      </c>
      <c r="D112" s="94">
        <v>40000</v>
      </c>
      <c r="E112" s="94">
        <v>0</v>
      </c>
      <c r="F112" s="94">
        <v>0</v>
      </c>
      <c r="G112" s="115">
        <f t="shared" si="1"/>
        <v>0</v>
      </c>
    </row>
    <row r="113" spans="1:7" ht="22.5">
      <c r="A113" s="100" t="s">
        <v>224</v>
      </c>
      <c r="B113" s="102" t="s">
        <v>225</v>
      </c>
      <c r="C113" s="94">
        <v>78915</v>
      </c>
      <c r="D113" s="94">
        <v>78915</v>
      </c>
      <c r="E113" s="94">
        <v>82953</v>
      </c>
      <c r="F113" s="94">
        <v>82953</v>
      </c>
      <c r="G113" s="115">
        <f t="shared" si="1"/>
        <v>1.0511689792815053</v>
      </c>
    </row>
    <row r="114" spans="1:12" s="1" customFormat="1" ht="11.25">
      <c r="A114" s="98" t="s">
        <v>226</v>
      </c>
      <c r="B114" s="108" t="s">
        <v>227</v>
      </c>
      <c r="C114" s="13">
        <f>607154+17939+1+181176</f>
        <v>806270</v>
      </c>
      <c r="D114" s="13">
        <f>607154+17939+1+181176</f>
        <v>806270</v>
      </c>
      <c r="E114" s="2">
        <v>1178568</v>
      </c>
      <c r="F114" s="2">
        <v>1178568</v>
      </c>
      <c r="G114" s="115">
        <f t="shared" si="1"/>
        <v>1.4617535068897516</v>
      </c>
      <c r="H114" s="2"/>
      <c r="I114" s="2"/>
      <c r="J114" s="2"/>
      <c r="K114" s="2"/>
      <c r="L114" s="2"/>
    </row>
    <row r="115" spans="1:12" s="1" customFormat="1" ht="11.25">
      <c r="A115" s="98" t="s">
        <v>228</v>
      </c>
      <c r="B115" s="12" t="s">
        <v>229</v>
      </c>
      <c r="C115" s="13">
        <f>SUM(C94,C104,C114)</f>
        <v>1700262</v>
      </c>
      <c r="D115" s="13">
        <f>SUM(D94,D104,D114)</f>
        <v>1700262</v>
      </c>
      <c r="E115" s="13">
        <f>SUM(E94,E104,E114)</f>
        <v>1886725</v>
      </c>
      <c r="F115" s="13">
        <f>SUM(F94,F104,F114)</f>
        <v>1886725</v>
      </c>
      <c r="G115" s="115">
        <f t="shared" si="1"/>
        <v>1.1096672159937704</v>
      </c>
      <c r="H115" s="2"/>
      <c r="I115" s="2"/>
      <c r="J115" s="2"/>
      <c r="K115" s="2"/>
      <c r="L115" s="2"/>
    </row>
    <row r="116" spans="1:12" s="1" customFormat="1" ht="11.25">
      <c r="A116" s="98" t="s">
        <v>230</v>
      </c>
      <c r="B116" s="12" t="s">
        <v>296</v>
      </c>
      <c r="C116" s="13">
        <v>0</v>
      </c>
      <c r="D116" s="13">
        <v>0</v>
      </c>
      <c r="E116" s="2">
        <v>0</v>
      </c>
      <c r="F116" s="2">
        <v>0</v>
      </c>
      <c r="G116" s="115">
        <v>0</v>
      </c>
      <c r="H116" s="2"/>
      <c r="I116" s="2"/>
      <c r="J116" s="2"/>
      <c r="K116" s="2"/>
      <c r="L116" s="2"/>
    </row>
    <row r="117" spans="1:12" s="1" customFormat="1" ht="12" thickBot="1">
      <c r="A117" s="109" t="s">
        <v>231</v>
      </c>
      <c r="B117" s="110" t="s">
        <v>297</v>
      </c>
      <c r="C117" s="111">
        <v>7096742</v>
      </c>
      <c r="D117" s="111">
        <v>7096742</v>
      </c>
      <c r="E117" s="2">
        <v>8224048</v>
      </c>
      <c r="F117" s="2">
        <v>8224048</v>
      </c>
      <c r="G117" s="115">
        <f t="shared" si="1"/>
        <v>1.1588483842303976</v>
      </c>
      <c r="H117" s="2"/>
      <c r="I117" s="2"/>
      <c r="J117" s="2"/>
      <c r="K117" s="2"/>
      <c r="L117" s="2"/>
    </row>
    <row r="118" spans="1:12" s="11" customFormat="1" ht="12" thickBot="1">
      <c r="A118" s="112" t="s">
        <v>232</v>
      </c>
      <c r="B118" s="113" t="s">
        <v>233</v>
      </c>
      <c r="C118" s="114">
        <f>SUM(C93,C115:C117)</f>
        <v>74760754</v>
      </c>
      <c r="D118" s="114">
        <f>SUM(D93,D115:D117)</f>
        <v>74760754</v>
      </c>
      <c r="E118" s="114">
        <f>SUM(E93,E115:E117)</f>
        <v>77100722</v>
      </c>
      <c r="F118" s="114">
        <f>SUM(F93,F115:F117)</f>
        <v>77100722</v>
      </c>
      <c r="G118" s="151">
        <f t="shared" si="1"/>
        <v>1.0312994168036347</v>
      </c>
      <c r="H118" s="2"/>
      <c r="I118" s="2"/>
      <c r="J118" s="2"/>
      <c r="K118" s="2"/>
      <c r="L118" s="2"/>
    </row>
    <row r="122" spans="4:6" ht="11.25">
      <c r="D122" s="94">
        <f>+D118-D85</f>
        <v>0</v>
      </c>
      <c r="F122" s="94">
        <f>+F118-F85</f>
        <v>0</v>
      </c>
    </row>
  </sheetData>
  <sheetProtection selectLockedCells="1" selectUnlockedCells="1"/>
  <mergeCells count="5">
    <mergeCell ref="A1:B1"/>
    <mergeCell ref="A2:G2"/>
    <mergeCell ref="A3:G3"/>
    <mergeCell ref="A4:G4"/>
    <mergeCell ref="A5:G5"/>
  </mergeCells>
  <printOptions horizontalCentered="1"/>
  <pageMargins left="0" right="0" top="0.1968503937007874" bottom="0.1968503937007874" header="0.5118110236220472" footer="0.5118110236220472"/>
  <pageSetup fitToHeight="0" fitToWidth="1" horizontalDpi="600" verticalDpi="600" orientation="portrait" paperSize="9" scale="94" r:id="rId1"/>
  <rowBreaks count="1" manualBreakCount="1">
    <brk id="6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zoomScale="80" zoomScaleNormal="80" zoomScaleSheetLayoutView="80" zoomScalePageLayoutView="0" workbookViewId="0" topLeftCell="A1">
      <pane xSplit="12" ySplit="7" topLeftCell="M62" activePane="bottomRight" state="frozen"/>
      <selection pane="topLeft" activeCell="A1" sqref="A1"/>
      <selection pane="topRight" activeCell="M1" sqref="M1"/>
      <selection pane="bottomLeft" activeCell="A8" sqref="A8"/>
      <selection pane="bottomRight" activeCell="A74" sqref="A74"/>
    </sheetView>
  </sheetViews>
  <sheetFormatPr defaultColWidth="10.25390625" defaultRowHeight="12.75"/>
  <cols>
    <col min="1" max="1" width="88.875" style="14" customWidth="1"/>
    <col min="2" max="2" width="8.75390625" style="14" customWidth="1"/>
    <col min="3" max="3" width="15.00390625" style="15" customWidth="1"/>
    <col min="4" max="4" width="14.75390625" style="15" customWidth="1"/>
    <col min="5" max="9" width="10.25390625" style="15" hidden="1" customWidth="1"/>
    <col min="10" max="12" width="10.25390625" style="14" hidden="1" customWidth="1"/>
    <col min="13" max="16" width="10.25390625" style="14" customWidth="1"/>
    <col min="17" max="18" width="10.25390625" style="121" customWidth="1"/>
    <col min="19" max="20" width="17.875" style="129" customWidth="1"/>
    <col min="21" max="22" width="10.25390625" style="137" customWidth="1"/>
    <col min="23" max="16384" width="10.25390625" style="14" customWidth="1"/>
  </cols>
  <sheetData>
    <row r="1" spans="1:4" ht="15">
      <c r="A1" s="165"/>
      <c r="B1" s="165"/>
      <c r="D1" s="15" t="s">
        <v>308</v>
      </c>
    </row>
    <row r="2" spans="1:5" ht="15">
      <c r="A2" s="166" t="s">
        <v>0</v>
      </c>
      <c r="B2" s="166"/>
      <c r="C2" s="166"/>
      <c r="D2" s="166"/>
      <c r="E2" s="16"/>
    </row>
    <row r="3" spans="1:5" ht="15">
      <c r="A3" s="167" t="s">
        <v>1</v>
      </c>
      <c r="B3" s="167"/>
      <c r="C3" s="167"/>
      <c r="D3" s="167"/>
      <c r="E3" s="17"/>
    </row>
    <row r="4" spans="1:5" ht="15">
      <c r="A4" s="167" t="s">
        <v>298</v>
      </c>
      <c r="B4" s="167"/>
      <c r="C4" s="167"/>
      <c r="D4" s="167"/>
      <c r="E4" s="17"/>
    </row>
    <row r="5" spans="1:5" ht="15.75" thickBot="1">
      <c r="A5" s="168" t="s">
        <v>2</v>
      </c>
      <c r="B5" s="168"/>
      <c r="C5" s="168"/>
      <c r="D5" s="168"/>
      <c r="E5" s="18"/>
    </row>
    <row r="6" spans="2:24" s="19" customFormat="1" ht="15.75" thickBot="1">
      <c r="B6" s="20"/>
      <c r="C6" s="17"/>
      <c r="D6" s="21" t="s">
        <v>3</v>
      </c>
      <c r="E6" s="22"/>
      <c r="F6" s="23"/>
      <c r="G6" s="22"/>
      <c r="H6" s="24"/>
      <c r="I6" s="24"/>
      <c r="M6" s="162" t="s">
        <v>290</v>
      </c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4"/>
    </row>
    <row r="7" spans="1:22" s="25" customFormat="1" ht="15.75" thickBot="1">
      <c r="A7" s="25" t="s">
        <v>4</v>
      </c>
      <c r="B7" s="26" t="s">
        <v>5</v>
      </c>
      <c r="C7" s="27" t="s">
        <v>6</v>
      </c>
      <c r="D7" s="27" t="s">
        <v>7</v>
      </c>
      <c r="E7" s="28"/>
      <c r="F7" s="29"/>
      <c r="G7" s="28"/>
      <c r="H7" s="29"/>
      <c r="I7" s="29"/>
      <c r="M7" s="119" t="s">
        <v>291</v>
      </c>
      <c r="N7" s="120"/>
      <c r="O7" s="119" t="s">
        <v>292</v>
      </c>
      <c r="P7" s="120"/>
      <c r="Q7" s="122" t="s">
        <v>293</v>
      </c>
      <c r="R7" s="123"/>
      <c r="S7" s="130" t="s">
        <v>294</v>
      </c>
      <c r="T7" s="131"/>
      <c r="U7" s="138" t="s">
        <v>295</v>
      </c>
      <c r="V7" s="139"/>
    </row>
    <row r="8" spans="1:22" ht="30" customHeight="1" thickBot="1">
      <c r="A8" s="160" t="s">
        <v>234</v>
      </c>
      <c r="B8" s="157" t="s">
        <v>235</v>
      </c>
      <c r="C8" s="161" t="s">
        <v>236</v>
      </c>
      <c r="D8" s="159" t="s">
        <v>237</v>
      </c>
      <c r="E8" s="30" t="s">
        <v>11</v>
      </c>
      <c r="F8" s="30" t="s">
        <v>12</v>
      </c>
      <c r="G8" s="30" t="s">
        <v>13</v>
      </c>
      <c r="H8" s="30" t="s">
        <v>14</v>
      </c>
      <c r="I8" s="30" t="s">
        <v>15</v>
      </c>
      <c r="M8" s="15"/>
      <c r="N8" s="15"/>
      <c r="O8" s="15"/>
      <c r="P8" s="15"/>
      <c r="Q8" s="124"/>
      <c r="R8" s="124"/>
      <c r="S8" s="132"/>
      <c r="T8" s="132"/>
      <c r="U8" s="140"/>
      <c r="V8" s="140"/>
    </row>
    <row r="9" spans="1:22" ht="17.25" customHeight="1">
      <c r="A9" s="160"/>
      <c r="B9" s="157"/>
      <c r="C9" s="161"/>
      <c r="D9" s="159"/>
      <c r="M9" s="15"/>
      <c r="N9" s="15"/>
      <c r="O9" s="15"/>
      <c r="P9" s="15"/>
      <c r="Q9" s="124"/>
      <c r="R9" s="124"/>
      <c r="S9" s="132"/>
      <c r="T9" s="132"/>
      <c r="U9" s="140"/>
      <c r="V9" s="140"/>
    </row>
    <row r="10" spans="1:22" ht="24.75" customHeight="1" thickBot="1">
      <c r="A10" s="155" t="s">
        <v>303</v>
      </c>
      <c r="B10" s="155"/>
      <c r="C10" s="155"/>
      <c r="D10" s="155"/>
      <c r="M10" s="15"/>
      <c r="N10" s="15"/>
      <c r="O10" s="15"/>
      <c r="P10" s="15"/>
      <c r="Q10" s="124"/>
      <c r="R10" s="124"/>
      <c r="S10" s="132"/>
      <c r="T10" s="132"/>
      <c r="U10" s="140"/>
      <c r="V10" s="140"/>
    </row>
    <row r="11" spans="1:24" ht="15.75" thickBot="1">
      <c r="A11" s="31" t="s">
        <v>238</v>
      </c>
      <c r="B11" s="32">
        <v>1</v>
      </c>
      <c r="C11" s="33">
        <f aca="true" t="shared" si="0" ref="C11:H11">C12+C13</f>
        <v>966722</v>
      </c>
      <c r="D11" s="34">
        <f t="shared" si="0"/>
        <v>0</v>
      </c>
      <c r="E11" s="34">
        <f t="shared" si="0"/>
        <v>157989</v>
      </c>
      <c r="F11" s="34">
        <f t="shared" si="0"/>
        <v>404514</v>
      </c>
      <c r="G11" s="34">
        <f t="shared" si="0"/>
        <v>20639</v>
      </c>
      <c r="H11" s="34">
        <f t="shared" si="0"/>
        <v>-1434</v>
      </c>
      <c r="I11" s="34">
        <f>SUM(E11:H11)</f>
        <v>581708</v>
      </c>
      <c r="M11" s="15">
        <f>+M12</f>
        <v>16384</v>
      </c>
      <c r="N11" s="15">
        <f>+N12</f>
        <v>0</v>
      </c>
      <c r="O11" s="15">
        <f>+O12</f>
        <v>807849</v>
      </c>
      <c r="P11" s="15">
        <f>+P12</f>
        <v>0</v>
      </c>
      <c r="Q11" s="124">
        <v>18774</v>
      </c>
      <c r="R11" s="124">
        <v>0</v>
      </c>
      <c r="S11" s="132">
        <v>119625</v>
      </c>
      <c r="T11" s="132">
        <v>0</v>
      </c>
      <c r="U11" s="140">
        <v>4090</v>
      </c>
      <c r="V11" s="140">
        <v>0</v>
      </c>
      <c r="W11" s="15">
        <f>+M11+O11+Q11+S11+U11</f>
        <v>966722</v>
      </c>
      <c r="X11" s="15">
        <f>+N11+P11+R11+T11+V11</f>
        <v>0</v>
      </c>
    </row>
    <row r="12" spans="1:24" ht="15">
      <c r="A12" s="35" t="s">
        <v>239</v>
      </c>
      <c r="B12" s="36">
        <v>2</v>
      </c>
      <c r="C12" s="37">
        <f>+M12+O12+Q12+S12+U12</f>
        <v>966722</v>
      </c>
      <c r="D12" s="37">
        <f>+N12+P12+R12+T12+V12</f>
        <v>0</v>
      </c>
      <c r="E12" s="15">
        <v>157989</v>
      </c>
      <c r="F12" s="15">
        <v>404514</v>
      </c>
      <c r="G12" s="15">
        <v>20639</v>
      </c>
      <c r="H12" s="15">
        <v>-1434</v>
      </c>
      <c r="I12" s="15">
        <f>SUM(E12:H12)</f>
        <v>581708</v>
      </c>
      <c r="M12" s="145">
        <v>16384</v>
      </c>
      <c r="N12" s="15">
        <v>0</v>
      </c>
      <c r="O12" s="145">
        <v>807849</v>
      </c>
      <c r="P12" s="15">
        <v>0</v>
      </c>
      <c r="Q12" s="124">
        <v>18774</v>
      </c>
      <c r="R12" s="124">
        <v>0</v>
      </c>
      <c r="S12" s="132">
        <v>119625</v>
      </c>
      <c r="T12" s="132">
        <v>0</v>
      </c>
      <c r="U12" s="140">
        <v>4090</v>
      </c>
      <c r="V12" s="140">
        <v>0</v>
      </c>
      <c r="W12" s="15">
        <f>+M12+O12+Q12+S12+U12</f>
        <v>966722</v>
      </c>
      <c r="X12" s="15">
        <f>+N12+P12+R12+T12+V12</f>
        <v>0</v>
      </c>
    </row>
    <row r="13" spans="1:24" ht="15.75" thickBot="1">
      <c r="A13" s="39" t="s">
        <v>240</v>
      </c>
      <c r="B13" s="40">
        <v>3</v>
      </c>
      <c r="C13" s="37">
        <f>+M13+O13+Q13+S13+U13</f>
        <v>0</v>
      </c>
      <c r="D13" s="42"/>
      <c r="I13" s="15">
        <f>SUM(E13:H13)</f>
        <v>0</v>
      </c>
      <c r="M13" s="15">
        <v>0</v>
      </c>
      <c r="N13" s="15">
        <v>0</v>
      </c>
      <c r="O13" s="15">
        <v>0</v>
      </c>
      <c r="P13" s="15">
        <v>0</v>
      </c>
      <c r="Q13" s="124"/>
      <c r="R13" s="124"/>
      <c r="S13" s="132">
        <v>0</v>
      </c>
      <c r="T13" s="132"/>
      <c r="U13" s="140"/>
      <c r="V13" s="140"/>
      <c r="W13" s="15">
        <f aca="true" t="shared" si="1" ref="W13:W76">+M13+O13+Q13+S13+U13</f>
        <v>0</v>
      </c>
      <c r="X13" s="15">
        <f aca="true" t="shared" si="2" ref="X13:X76">+N13+P13+R13+T13+V13</f>
        <v>0</v>
      </c>
    </row>
    <row r="14" spans="1:24" ht="15.75" thickBot="1">
      <c r="A14" s="31" t="s">
        <v>241</v>
      </c>
      <c r="B14" s="32">
        <v>4</v>
      </c>
      <c r="C14" s="33">
        <f>C15+C18+C21</f>
        <v>3089624</v>
      </c>
      <c r="D14" s="34">
        <f>D15+D18+D21</f>
        <v>0</v>
      </c>
      <c r="E14" s="34" t="e">
        <f>E15+E18+#REF!+E21</f>
        <v>#REF!</v>
      </c>
      <c r="F14" s="34" t="e">
        <f>F15+F18+#REF!+F21</f>
        <v>#REF!</v>
      </c>
      <c r="G14" s="34" t="e">
        <f>G15+G18+#REF!+G21</f>
        <v>#REF!</v>
      </c>
      <c r="H14" s="34" t="e">
        <f>H15+H18+#REF!+H21</f>
        <v>#REF!</v>
      </c>
      <c r="I14" s="34" t="e">
        <f>SUM(E14:H14)</f>
        <v>#REF!</v>
      </c>
      <c r="M14" s="15">
        <f>+M15+M18+M21+M24</f>
        <v>1272707</v>
      </c>
      <c r="N14" s="15">
        <f>+N15+N18+N21+N24</f>
        <v>0</v>
      </c>
      <c r="O14" s="15">
        <f>+O15+O18+O21+O24</f>
        <v>525978</v>
      </c>
      <c r="P14" s="15">
        <f>+P15+P18+P21+P24</f>
        <v>0</v>
      </c>
      <c r="Q14" s="124">
        <v>665958</v>
      </c>
      <c r="R14" s="124">
        <v>0</v>
      </c>
      <c r="S14" s="132">
        <v>467884</v>
      </c>
      <c r="T14" s="132">
        <v>0</v>
      </c>
      <c r="U14" s="140">
        <v>157097</v>
      </c>
      <c r="V14" s="140">
        <v>0</v>
      </c>
      <c r="W14" s="15">
        <f t="shared" si="1"/>
        <v>3089624</v>
      </c>
      <c r="X14" s="15">
        <f t="shared" si="2"/>
        <v>0</v>
      </c>
    </row>
    <row r="15" spans="1:24" ht="15">
      <c r="A15" s="43" t="s">
        <v>242</v>
      </c>
      <c r="B15" s="44">
        <v>5</v>
      </c>
      <c r="C15" s="45">
        <f aca="true" t="shared" si="3" ref="C15:I15">+C16+C17</f>
        <v>1139920</v>
      </c>
      <c r="D15" s="45">
        <f t="shared" si="3"/>
        <v>0</v>
      </c>
      <c r="E15" s="15">
        <f t="shared" si="3"/>
        <v>5990</v>
      </c>
      <c r="F15" s="15">
        <f t="shared" si="3"/>
        <v>0</v>
      </c>
      <c r="G15" s="15">
        <f t="shared" si="3"/>
        <v>1039</v>
      </c>
      <c r="H15" s="15">
        <f t="shared" si="3"/>
        <v>0</v>
      </c>
      <c r="I15" s="15">
        <f t="shared" si="3"/>
        <v>7029</v>
      </c>
      <c r="M15" s="15">
        <f>+M16+M17</f>
        <v>1139920</v>
      </c>
      <c r="N15" s="15">
        <f>+N16+N17</f>
        <v>0</v>
      </c>
      <c r="O15" s="15">
        <v>0</v>
      </c>
      <c r="P15" s="15">
        <f>+P16+P17</f>
        <v>0</v>
      </c>
      <c r="Q15" s="124">
        <v>0</v>
      </c>
      <c r="R15" s="124">
        <v>0</v>
      </c>
      <c r="S15" s="132">
        <v>0</v>
      </c>
      <c r="T15" s="132">
        <v>0</v>
      </c>
      <c r="U15" s="140">
        <v>0</v>
      </c>
      <c r="V15" s="140">
        <v>0</v>
      </c>
      <c r="W15" s="15">
        <f t="shared" si="1"/>
        <v>1139920</v>
      </c>
      <c r="X15" s="15">
        <f t="shared" si="2"/>
        <v>0</v>
      </c>
    </row>
    <row r="16" spans="1:24" ht="15">
      <c r="A16" s="35" t="s">
        <v>239</v>
      </c>
      <c r="B16" s="36">
        <v>6</v>
      </c>
      <c r="C16" s="37">
        <f>+M16+O16+Q16+S16+U16</f>
        <v>1139920</v>
      </c>
      <c r="D16" s="37">
        <f>+N16+P16+R16+T16+V16</f>
        <v>0</v>
      </c>
      <c r="E16" s="15">
        <v>5990</v>
      </c>
      <c r="G16" s="15">
        <v>1039</v>
      </c>
      <c r="I16" s="15">
        <f>SUM(E16:H16)</f>
        <v>7029</v>
      </c>
      <c r="M16" s="145">
        <v>1139920</v>
      </c>
      <c r="N16" s="15">
        <v>0</v>
      </c>
      <c r="O16" s="145">
        <v>0</v>
      </c>
      <c r="P16" s="15">
        <v>0</v>
      </c>
      <c r="Q16" s="124"/>
      <c r="R16" s="124">
        <v>0</v>
      </c>
      <c r="S16" s="132">
        <v>0</v>
      </c>
      <c r="T16" s="132">
        <v>0</v>
      </c>
      <c r="U16" s="140"/>
      <c r="V16" s="140">
        <v>0</v>
      </c>
      <c r="W16" s="15">
        <f t="shared" si="1"/>
        <v>1139920</v>
      </c>
      <c r="X16" s="15">
        <f t="shared" si="2"/>
        <v>0</v>
      </c>
    </row>
    <row r="17" spans="1:24" ht="15">
      <c r="A17" s="47" t="s">
        <v>240</v>
      </c>
      <c r="B17" s="48">
        <v>7</v>
      </c>
      <c r="C17" s="50"/>
      <c r="D17" s="50"/>
      <c r="I17" s="15">
        <f>SUM(E17:H17)</f>
        <v>0</v>
      </c>
      <c r="M17" s="15">
        <v>0</v>
      </c>
      <c r="N17" s="15">
        <v>0</v>
      </c>
      <c r="O17" s="15">
        <v>0</v>
      </c>
      <c r="P17" s="15">
        <v>0</v>
      </c>
      <c r="Q17" s="124"/>
      <c r="R17" s="124"/>
      <c r="S17" s="132">
        <v>0</v>
      </c>
      <c r="T17" s="132"/>
      <c r="U17" s="140"/>
      <c r="V17" s="140"/>
      <c r="W17" s="15">
        <f t="shared" si="1"/>
        <v>0</v>
      </c>
      <c r="X17" s="15">
        <f t="shared" si="2"/>
        <v>0</v>
      </c>
    </row>
    <row r="18" spans="1:24" ht="15">
      <c r="A18" s="47" t="s">
        <v>243</v>
      </c>
      <c r="B18" s="48">
        <v>8</v>
      </c>
      <c r="C18" s="49">
        <v>1949704</v>
      </c>
      <c r="D18" s="49">
        <f aca="true" t="shared" si="4" ref="D18:I18">+D19+D20</f>
        <v>0</v>
      </c>
      <c r="E18" s="15">
        <f t="shared" si="4"/>
        <v>348616</v>
      </c>
      <c r="F18" s="15">
        <f t="shared" si="4"/>
        <v>19011</v>
      </c>
      <c r="G18" s="15">
        <f t="shared" si="4"/>
        <v>486559</v>
      </c>
      <c r="H18" s="15">
        <f t="shared" si="4"/>
        <v>134873</v>
      </c>
      <c r="I18" s="15">
        <f t="shared" si="4"/>
        <v>989059</v>
      </c>
      <c r="M18" s="15">
        <f>+M19+M20</f>
        <v>132787</v>
      </c>
      <c r="N18" s="15">
        <f>+N19+N20</f>
        <v>0</v>
      </c>
      <c r="O18" s="15">
        <f>+O19+O20</f>
        <v>525978</v>
      </c>
      <c r="P18" s="15">
        <f>+P19+P20</f>
        <v>0</v>
      </c>
      <c r="Q18" s="124">
        <v>665958</v>
      </c>
      <c r="R18" s="124">
        <v>0</v>
      </c>
      <c r="S18" s="132">
        <v>467884</v>
      </c>
      <c r="T18" s="132">
        <v>0</v>
      </c>
      <c r="U18" s="140">
        <v>157097</v>
      </c>
      <c r="V18" s="140">
        <v>0</v>
      </c>
      <c r="W18" s="15">
        <f t="shared" si="1"/>
        <v>1949704</v>
      </c>
      <c r="X18" s="15">
        <f t="shared" si="2"/>
        <v>0</v>
      </c>
    </row>
    <row r="19" spans="1:24" ht="15">
      <c r="A19" s="47" t="s">
        <v>239</v>
      </c>
      <c r="B19" s="48">
        <v>9</v>
      </c>
      <c r="C19" s="49">
        <f>+M19+O19+Q19+S19+U19</f>
        <v>1953704</v>
      </c>
      <c r="D19" s="49">
        <f>+N19+P19+R19+T19+V19</f>
        <v>0</v>
      </c>
      <c r="E19" s="15">
        <v>348616</v>
      </c>
      <c r="F19" s="15">
        <v>19011</v>
      </c>
      <c r="G19" s="15">
        <v>486559</v>
      </c>
      <c r="H19" s="15">
        <v>134873</v>
      </c>
      <c r="I19" s="15">
        <f>SUM(E19:H19)</f>
        <v>989059</v>
      </c>
      <c r="M19" s="145">
        <v>132787</v>
      </c>
      <c r="N19" s="15">
        <v>0</v>
      </c>
      <c r="O19" s="145">
        <v>525978</v>
      </c>
      <c r="P19" s="15">
        <v>0</v>
      </c>
      <c r="Q19" s="124">
        <v>669958</v>
      </c>
      <c r="R19" s="124">
        <v>0</v>
      </c>
      <c r="S19" s="132">
        <v>467884</v>
      </c>
      <c r="T19" s="132">
        <v>0</v>
      </c>
      <c r="U19" s="140">
        <v>157097</v>
      </c>
      <c r="V19" s="140">
        <v>0</v>
      </c>
      <c r="W19" s="15">
        <f t="shared" si="1"/>
        <v>1953704</v>
      </c>
      <c r="X19" s="15">
        <f t="shared" si="2"/>
        <v>0</v>
      </c>
    </row>
    <row r="20" spans="1:24" ht="15">
      <c r="A20" s="47" t="s">
        <v>240</v>
      </c>
      <c r="B20" s="48">
        <v>10</v>
      </c>
      <c r="C20" s="49">
        <f>+M20+O20+Q20+S20+U20</f>
        <v>0</v>
      </c>
      <c r="D20" s="49">
        <f>+N20+P20+R20+T20+V20</f>
        <v>0</v>
      </c>
      <c r="I20" s="15">
        <f>SUM(E20:H20)</f>
        <v>0</v>
      </c>
      <c r="M20" s="15">
        <v>0</v>
      </c>
      <c r="N20" s="15">
        <v>0</v>
      </c>
      <c r="O20" s="15">
        <v>0</v>
      </c>
      <c r="P20" s="15"/>
      <c r="Q20" s="124"/>
      <c r="R20" s="124"/>
      <c r="S20" s="132">
        <v>0</v>
      </c>
      <c r="T20" s="132">
        <v>0</v>
      </c>
      <c r="U20" s="140"/>
      <c r="V20" s="140"/>
      <c r="W20" s="15">
        <f t="shared" si="1"/>
        <v>0</v>
      </c>
      <c r="X20" s="15">
        <f t="shared" si="2"/>
        <v>0</v>
      </c>
    </row>
    <row r="21" spans="1:24" ht="15">
      <c r="A21" s="47" t="s">
        <v>244</v>
      </c>
      <c r="B21" s="48">
        <v>11</v>
      </c>
      <c r="C21" s="49"/>
      <c r="D21" s="50"/>
      <c r="E21" s="15">
        <f>+E22+E23</f>
        <v>0</v>
      </c>
      <c r="F21" s="15">
        <f>+F22+F23</f>
        <v>0</v>
      </c>
      <c r="G21" s="15">
        <f>+G22+G23</f>
        <v>0</v>
      </c>
      <c r="H21" s="15">
        <f>+H22+H23</f>
        <v>0</v>
      </c>
      <c r="I21" s="15">
        <f>+I22+I23</f>
        <v>0</v>
      </c>
      <c r="M21" s="15"/>
      <c r="N21" s="15"/>
      <c r="O21" s="15"/>
      <c r="P21" s="15"/>
      <c r="Q21" s="124">
        <v>0</v>
      </c>
      <c r="R21" s="124">
        <v>0</v>
      </c>
      <c r="S21" s="132">
        <v>0</v>
      </c>
      <c r="T21" s="132">
        <v>0</v>
      </c>
      <c r="U21" s="140"/>
      <c r="V21" s="140"/>
      <c r="W21" s="15">
        <f t="shared" si="1"/>
        <v>0</v>
      </c>
      <c r="X21" s="15">
        <f t="shared" si="2"/>
        <v>0</v>
      </c>
    </row>
    <row r="22" spans="1:24" ht="15">
      <c r="A22" s="47" t="s">
        <v>239</v>
      </c>
      <c r="B22" s="48">
        <v>12</v>
      </c>
      <c r="C22" s="49"/>
      <c r="D22" s="50"/>
      <c r="I22" s="15">
        <f aca="true" t="shared" si="5" ref="I22:I27">SUM(E22:H22)</f>
        <v>0</v>
      </c>
      <c r="M22" s="15">
        <v>0</v>
      </c>
      <c r="N22" s="15">
        <v>0</v>
      </c>
      <c r="O22" s="15">
        <v>0</v>
      </c>
      <c r="P22" s="15">
        <v>0</v>
      </c>
      <c r="Q22" s="124"/>
      <c r="R22" s="124"/>
      <c r="S22" s="132">
        <v>0</v>
      </c>
      <c r="T22" s="132">
        <v>0</v>
      </c>
      <c r="U22" s="140"/>
      <c r="V22" s="140"/>
      <c r="W22" s="15">
        <f t="shared" si="1"/>
        <v>0</v>
      </c>
      <c r="X22" s="15">
        <f t="shared" si="2"/>
        <v>0</v>
      </c>
    </row>
    <row r="23" spans="1:24" ht="15.75" thickBot="1">
      <c r="A23" s="39" t="s">
        <v>240</v>
      </c>
      <c r="B23" s="40">
        <v>13</v>
      </c>
      <c r="C23" s="41"/>
      <c r="D23" s="42"/>
      <c r="I23" s="15">
        <f t="shared" si="5"/>
        <v>0</v>
      </c>
      <c r="M23" s="15">
        <v>0</v>
      </c>
      <c r="N23" s="15">
        <v>0</v>
      </c>
      <c r="O23" s="15">
        <v>0</v>
      </c>
      <c r="P23" s="15">
        <v>0</v>
      </c>
      <c r="Q23" s="124"/>
      <c r="R23" s="124"/>
      <c r="S23" s="132">
        <v>0</v>
      </c>
      <c r="T23" s="132">
        <v>0</v>
      </c>
      <c r="U23" s="140"/>
      <c r="V23" s="140"/>
      <c r="W23" s="15">
        <f t="shared" si="1"/>
        <v>0</v>
      </c>
      <c r="X23" s="15">
        <f t="shared" si="2"/>
        <v>0</v>
      </c>
    </row>
    <row r="24" spans="1:24" ht="15.75" thickBot="1">
      <c r="A24" s="52" t="s">
        <v>245</v>
      </c>
      <c r="B24" s="32">
        <v>14</v>
      </c>
      <c r="C24" s="33">
        <f aca="true" t="shared" si="6" ref="C24:H24">C25+C26</f>
        <v>0</v>
      </c>
      <c r="D24" s="34">
        <f t="shared" si="6"/>
        <v>0</v>
      </c>
      <c r="E24" s="34">
        <f t="shared" si="6"/>
        <v>6602961</v>
      </c>
      <c r="F24" s="34">
        <f t="shared" si="6"/>
        <v>23220</v>
      </c>
      <c r="G24" s="34">
        <f t="shared" si="6"/>
        <v>8615</v>
      </c>
      <c r="H24" s="34">
        <f t="shared" si="6"/>
        <v>0</v>
      </c>
      <c r="I24" s="34">
        <f t="shared" si="5"/>
        <v>6634796</v>
      </c>
      <c r="M24" s="15">
        <f>+M25+M26</f>
        <v>0</v>
      </c>
      <c r="N24" s="15"/>
      <c r="O24" s="15"/>
      <c r="P24" s="15"/>
      <c r="Q24" s="124">
        <v>0</v>
      </c>
      <c r="R24" s="124">
        <v>0</v>
      </c>
      <c r="S24" s="132">
        <v>0</v>
      </c>
      <c r="T24" s="132">
        <v>0</v>
      </c>
      <c r="U24" s="140">
        <v>0</v>
      </c>
      <c r="V24" s="140">
        <v>0</v>
      </c>
      <c r="W24" s="15">
        <f t="shared" si="1"/>
        <v>0</v>
      </c>
      <c r="X24" s="15">
        <f t="shared" si="2"/>
        <v>0</v>
      </c>
    </row>
    <row r="25" spans="1:24" ht="15">
      <c r="A25" s="35" t="s">
        <v>239</v>
      </c>
      <c r="B25" s="36">
        <v>15</v>
      </c>
      <c r="C25" s="37"/>
      <c r="D25" s="38"/>
      <c r="E25" s="15">
        <v>6602961</v>
      </c>
      <c r="F25" s="15">
        <v>23220</v>
      </c>
      <c r="G25" s="15">
        <v>8615</v>
      </c>
      <c r="I25" s="15">
        <f t="shared" si="5"/>
        <v>6634796</v>
      </c>
      <c r="M25" s="15">
        <v>0</v>
      </c>
      <c r="N25" s="15">
        <v>0</v>
      </c>
      <c r="O25" s="15">
        <v>0</v>
      </c>
      <c r="P25" s="15">
        <v>0</v>
      </c>
      <c r="Q25" s="124"/>
      <c r="R25" s="124"/>
      <c r="S25" s="132"/>
      <c r="T25" s="132"/>
      <c r="U25" s="140"/>
      <c r="V25" s="140"/>
      <c r="W25" s="15">
        <f t="shared" si="1"/>
        <v>0</v>
      </c>
      <c r="X25" s="15">
        <f t="shared" si="2"/>
        <v>0</v>
      </c>
    </row>
    <row r="26" spans="1:24" ht="15.75" thickBot="1">
      <c r="A26" s="53" t="s">
        <v>240</v>
      </c>
      <c r="B26" s="54">
        <v>16</v>
      </c>
      <c r="C26" s="55"/>
      <c r="D26" s="56"/>
      <c r="I26" s="15">
        <f t="shared" si="5"/>
        <v>0</v>
      </c>
      <c r="M26" s="15">
        <v>0</v>
      </c>
      <c r="N26" s="15">
        <v>0</v>
      </c>
      <c r="O26" s="15">
        <v>0</v>
      </c>
      <c r="P26" s="15">
        <v>0</v>
      </c>
      <c r="Q26" s="124"/>
      <c r="R26" s="124"/>
      <c r="S26" s="132"/>
      <c r="T26" s="132"/>
      <c r="U26" s="140"/>
      <c r="V26" s="140"/>
      <c r="W26" s="15">
        <f t="shared" si="1"/>
        <v>0</v>
      </c>
      <c r="X26" s="15">
        <f t="shared" si="2"/>
        <v>0</v>
      </c>
    </row>
    <row r="27" spans="1:24" ht="30" customHeight="1" thickBot="1">
      <c r="A27" s="57" t="s">
        <v>246</v>
      </c>
      <c r="B27" s="58">
        <v>17</v>
      </c>
      <c r="C27" s="59">
        <f aca="true" t="shared" si="7" ref="C27:H27">C11+C14+C24</f>
        <v>4056346</v>
      </c>
      <c r="D27" s="60">
        <f t="shared" si="7"/>
        <v>0</v>
      </c>
      <c r="E27" s="60" t="e">
        <f t="shared" si="7"/>
        <v>#REF!</v>
      </c>
      <c r="F27" s="60" t="e">
        <f t="shared" si="7"/>
        <v>#REF!</v>
      </c>
      <c r="G27" s="60" t="e">
        <f t="shared" si="7"/>
        <v>#REF!</v>
      </c>
      <c r="H27" s="60" t="e">
        <f t="shared" si="7"/>
        <v>#REF!</v>
      </c>
      <c r="I27" s="60" t="e">
        <f t="shared" si="5"/>
        <v>#REF!</v>
      </c>
      <c r="M27" s="15">
        <f>+M11+M14+M24</f>
        <v>1289091</v>
      </c>
      <c r="N27" s="15">
        <f>+N11+N14+N24</f>
        <v>0</v>
      </c>
      <c r="O27" s="15">
        <f>+O11+O14+O24</f>
        <v>1333827</v>
      </c>
      <c r="P27" s="15">
        <f>+P11+P14+P24</f>
        <v>0</v>
      </c>
      <c r="Q27" s="124">
        <v>684732</v>
      </c>
      <c r="R27" s="124">
        <v>0</v>
      </c>
      <c r="S27" s="132">
        <v>587509</v>
      </c>
      <c r="T27" s="132">
        <v>0</v>
      </c>
      <c r="U27" s="140">
        <v>161187</v>
      </c>
      <c r="V27" s="140">
        <v>0</v>
      </c>
      <c r="W27" s="15">
        <f t="shared" si="1"/>
        <v>4056346</v>
      </c>
      <c r="X27" s="15">
        <f t="shared" si="2"/>
        <v>0</v>
      </c>
    </row>
    <row r="28" spans="2:24" ht="15">
      <c r="B28" s="61"/>
      <c r="M28" s="15"/>
      <c r="N28" s="15"/>
      <c r="O28" s="15"/>
      <c r="P28" s="15"/>
      <c r="Q28" s="124"/>
      <c r="R28" s="124"/>
      <c r="S28" s="132"/>
      <c r="T28" s="132"/>
      <c r="U28" s="140"/>
      <c r="V28" s="140"/>
      <c r="W28" s="15">
        <f t="shared" si="1"/>
        <v>0</v>
      </c>
      <c r="X28" s="15">
        <f t="shared" si="2"/>
        <v>0</v>
      </c>
    </row>
    <row r="29" spans="2:24" ht="15">
      <c r="B29" s="61"/>
      <c r="M29" s="15"/>
      <c r="N29" s="15"/>
      <c r="O29" s="15"/>
      <c r="P29" s="15"/>
      <c r="Q29" s="124"/>
      <c r="R29" s="124"/>
      <c r="S29" s="132"/>
      <c r="T29" s="132"/>
      <c r="U29" s="140"/>
      <c r="V29" s="140"/>
      <c r="W29" s="15">
        <f t="shared" si="1"/>
        <v>0</v>
      </c>
      <c r="X29" s="15">
        <f t="shared" si="2"/>
        <v>0</v>
      </c>
    </row>
    <row r="30" spans="2:24" s="19" customFormat="1" ht="15">
      <c r="B30" s="20"/>
      <c r="C30" s="17"/>
      <c r="D30" s="21" t="s">
        <v>3</v>
      </c>
      <c r="E30" s="22"/>
      <c r="F30" s="23"/>
      <c r="G30" s="22"/>
      <c r="H30" s="24"/>
      <c r="I30" s="24"/>
      <c r="M30" s="118"/>
      <c r="N30" s="118"/>
      <c r="O30" s="118"/>
      <c r="P30" s="118"/>
      <c r="Q30" s="125"/>
      <c r="R30" s="125"/>
      <c r="S30" s="133"/>
      <c r="T30" s="133"/>
      <c r="U30" s="141"/>
      <c r="V30" s="141"/>
      <c r="W30" s="15">
        <f t="shared" si="1"/>
        <v>0</v>
      </c>
      <c r="X30" s="15">
        <f t="shared" si="2"/>
        <v>0</v>
      </c>
    </row>
    <row r="31" spans="1:24" s="25" customFormat="1" ht="15">
      <c r="A31" s="25" t="s">
        <v>4</v>
      </c>
      <c r="B31" s="26" t="s">
        <v>5</v>
      </c>
      <c r="C31" s="27" t="s">
        <v>6</v>
      </c>
      <c r="D31" s="27" t="s">
        <v>7</v>
      </c>
      <c r="E31" s="28"/>
      <c r="F31" s="29"/>
      <c r="G31" s="28"/>
      <c r="H31" s="29"/>
      <c r="I31" s="29"/>
      <c r="M31" s="28"/>
      <c r="N31" s="28"/>
      <c r="O31" s="28"/>
      <c r="P31" s="28"/>
      <c r="Q31" s="126"/>
      <c r="R31" s="126"/>
      <c r="S31" s="134"/>
      <c r="T31" s="134"/>
      <c r="U31" s="142"/>
      <c r="V31" s="142"/>
      <c r="W31" s="15">
        <f t="shared" si="1"/>
        <v>0</v>
      </c>
      <c r="X31" s="15">
        <f t="shared" si="2"/>
        <v>0</v>
      </c>
    </row>
    <row r="32" spans="1:24" ht="30" customHeight="1">
      <c r="A32" s="160" t="s">
        <v>234</v>
      </c>
      <c r="B32" s="157" t="s">
        <v>235</v>
      </c>
      <c r="C32" s="158" t="s">
        <v>247</v>
      </c>
      <c r="D32" s="159" t="s">
        <v>248</v>
      </c>
      <c r="E32" s="30" t="s">
        <v>11</v>
      </c>
      <c r="F32" s="30" t="s">
        <v>12</v>
      </c>
      <c r="G32" s="30" t="s">
        <v>13</v>
      </c>
      <c r="H32" s="30" t="s">
        <v>14</v>
      </c>
      <c r="I32" s="30" t="s">
        <v>15</v>
      </c>
      <c r="M32" s="15"/>
      <c r="N32" s="15"/>
      <c r="O32" s="15"/>
      <c r="P32" s="15"/>
      <c r="Q32" s="124"/>
      <c r="R32" s="124"/>
      <c r="S32" s="132"/>
      <c r="T32" s="132"/>
      <c r="U32" s="140"/>
      <c r="V32" s="140"/>
      <c r="W32" s="15">
        <f t="shared" si="1"/>
        <v>0</v>
      </c>
      <c r="X32" s="15">
        <f t="shared" si="2"/>
        <v>0</v>
      </c>
    </row>
    <row r="33" spans="1:24" ht="17.25" customHeight="1">
      <c r="A33" s="160"/>
      <c r="B33" s="157"/>
      <c r="C33" s="158"/>
      <c r="D33" s="159"/>
      <c r="M33" s="15"/>
      <c r="N33" s="15"/>
      <c r="O33" s="15"/>
      <c r="P33" s="15"/>
      <c r="Q33" s="124"/>
      <c r="R33" s="124"/>
      <c r="S33" s="132"/>
      <c r="T33" s="132"/>
      <c r="U33" s="140"/>
      <c r="V33" s="140"/>
      <c r="W33" s="15">
        <f t="shared" si="1"/>
        <v>0</v>
      </c>
      <c r="X33" s="15">
        <f t="shared" si="2"/>
        <v>0</v>
      </c>
    </row>
    <row r="34" spans="1:24" ht="24.75" customHeight="1" thickBot="1">
      <c r="A34" s="155" t="s">
        <v>304</v>
      </c>
      <c r="B34" s="155"/>
      <c r="C34" s="155"/>
      <c r="D34" s="155"/>
      <c r="M34" s="15"/>
      <c r="N34" s="15"/>
      <c r="O34" s="15"/>
      <c r="P34" s="15"/>
      <c r="Q34" s="124"/>
      <c r="R34" s="124"/>
      <c r="S34" s="132"/>
      <c r="T34" s="132"/>
      <c r="U34" s="140"/>
      <c r="V34" s="140"/>
      <c r="W34" s="15">
        <f t="shared" si="1"/>
        <v>0</v>
      </c>
      <c r="X34" s="15">
        <f t="shared" si="2"/>
        <v>0</v>
      </c>
    </row>
    <row r="35" spans="1:24" ht="15.75" thickBot="1">
      <c r="A35" s="31" t="s">
        <v>249</v>
      </c>
      <c r="B35" s="32">
        <v>1</v>
      </c>
      <c r="C35" s="33">
        <v>14</v>
      </c>
      <c r="D35" s="34">
        <v>0</v>
      </c>
      <c r="E35" s="34" t="e">
        <f>#REF!+#REF!</f>
        <v>#REF!</v>
      </c>
      <c r="F35" s="34" t="e">
        <f>#REF!+#REF!</f>
        <v>#REF!</v>
      </c>
      <c r="G35" s="34" t="e">
        <f>#REF!+#REF!</f>
        <v>#REF!</v>
      </c>
      <c r="H35" s="34" t="e">
        <f>#REF!+#REF!</f>
        <v>#REF!</v>
      </c>
      <c r="I35" s="34" t="e">
        <f>SUM(E35:H35)</f>
        <v>#REF!</v>
      </c>
      <c r="M35" s="15"/>
      <c r="N35" s="15"/>
      <c r="O35" s="15"/>
      <c r="P35" s="15"/>
      <c r="Q35" s="124"/>
      <c r="R35" s="124"/>
      <c r="S35" s="132"/>
      <c r="T35" s="132"/>
      <c r="U35" s="140">
        <v>14</v>
      </c>
      <c r="V35" s="140">
        <v>0</v>
      </c>
      <c r="W35" s="15">
        <f t="shared" si="1"/>
        <v>14</v>
      </c>
      <c r="X35" s="15">
        <f t="shared" si="2"/>
        <v>0</v>
      </c>
    </row>
    <row r="36" spans="1:24" ht="15.75" thickBot="1">
      <c r="A36" s="31" t="s">
        <v>250</v>
      </c>
      <c r="B36" s="32">
        <v>2</v>
      </c>
      <c r="C36" s="33">
        <f>SUM(C37:C39)</f>
        <v>11553</v>
      </c>
      <c r="D36" s="34">
        <f>SUM(D37:D39)</f>
        <v>229138</v>
      </c>
      <c r="E36" s="34" t="e">
        <f>E37+E38+#REF!+E39</f>
        <v>#REF!</v>
      </c>
      <c r="F36" s="34" t="e">
        <f>F37+F38+#REF!+F39</f>
        <v>#REF!</v>
      </c>
      <c r="G36" s="34" t="e">
        <f>G37+G38+#REF!+G39</f>
        <v>#REF!</v>
      </c>
      <c r="H36" s="34" t="e">
        <f>H37+H38+#REF!+H39</f>
        <v>#REF!</v>
      </c>
      <c r="I36" s="34" t="e">
        <f>SUM(E36:H36)</f>
        <v>#REF!</v>
      </c>
      <c r="M36" s="15">
        <f>+M37+M38+M39</f>
        <v>451</v>
      </c>
      <c r="N36" s="15">
        <f>+N37+N38+N39</f>
        <v>0</v>
      </c>
      <c r="O36" s="15">
        <f>+O37+O38+O39</f>
        <v>533</v>
      </c>
      <c r="P36" s="15">
        <f>+P37+P38+P39</f>
        <v>0</v>
      </c>
      <c r="Q36" s="124">
        <v>8735</v>
      </c>
      <c r="R36" s="124">
        <v>229138</v>
      </c>
      <c r="S36" s="132">
        <v>0</v>
      </c>
      <c r="T36" s="132">
        <v>0</v>
      </c>
      <c r="U36" s="140">
        <v>1834</v>
      </c>
      <c r="V36" s="140">
        <v>0</v>
      </c>
      <c r="W36" s="15">
        <f t="shared" si="1"/>
        <v>11553</v>
      </c>
      <c r="X36" s="15">
        <f t="shared" si="2"/>
        <v>229138</v>
      </c>
    </row>
    <row r="37" spans="1:24" ht="15">
      <c r="A37" s="43" t="s">
        <v>251</v>
      </c>
      <c r="B37" s="44">
        <v>3</v>
      </c>
      <c r="C37" s="45"/>
      <c r="D37" s="46"/>
      <c r="E37" s="15" t="e">
        <f>+#REF!+#REF!</f>
        <v>#REF!</v>
      </c>
      <c r="F37" s="15" t="e">
        <f>+#REF!+#REF!</f>
        <v>#REF!</v>
      </c>
      <c r="G37" s="15" t="e">
        <f>+#REF!+#REF!</f>
        <v>#REF!</v>
      </c>
      <c r="H37" s="15" t="e">
        <f>+#REF!+#REF!</f>
        <v>#REF!</v>
      </c>
      <c r="I37" s="15" t="e">
        <f>+#REF!+#REF!</f>
        <v>#REF!</v>
      </c>
      <c r="M37" s="15">
        <v>0</v>
      </c>
      <c r="N37" s="15">
        <v>0</v>
      </c>
      <c r="O37" s="15">
        <v>0</v>
      </c>
      <c r="P37" s="15">
        <v>0</v>
      </c>
      <c r="Q37" s="124"/>
      <c r="R37" s="124"/>
      <c r="S37" s="132"/>
      <c r="T37" s="132"/>
      <c r="U37" s="140"/>
      <c r="V37" s="140"/>
      <c r="W37" s="15">
        <f t="shared" si="1"/>
        <v>0</v>
      </c>
      <c r="X37" s="15">
        <f t="shared" si="2"/>
        <v>0</v>
      </c>
    </row>
    <row r="38" spans="1:24" ht="15">
      <c r="A38" s="47" t="s">
        <v>252</v>
      </c>
      <c r="B38" s="48">
        <v>4</v>
      </c>
      <c r="C38" s="49">
        <v>11553</v>
      </c>
      <c r="D38" s="51">
        <v>229138</v>
      </c>
      <c r="E38" s="15" t="e">
        <f>+#REF!+#REF!</f>
        <v>#REF!</v>
      </c>
      <c r="F38" s="15" t="e">
        <f>+#REF!+#REF!</f>
        <v>#REF!</v>
      </c>
      <c r="G38" s="15" t="e">
        <f>+#REF!+#REF!</f>
        <v>#REF!</v>
      </c>
      <c r="H38" s="15" t="e">
        <f>+#REF!+#REF!</f>
        <v>#REF!</v>
      </c>
      <c r="I38" s="15" t="e">
        <f>+#REF!+#REF!</f>
        <v>#REF!</v>
      </c>
      <c r="M38" s="145">
        <v>451</v>
      </c>
      <c r="N38" s="145">
        <v>0</v>
      </c>
      <c r="O38" s="145">
        <f>531+1+1</f>
        <v>533</v>
      </c>
      <c r="P38" s="15">
        <v>0</v>
      </c>
      <c r="Q38" s="124">
        <v>8735</v>
      </c>
      <c r="R38" s="124">
        <v>229138</v>
      </c>
      <c r="S38" s="132">
        <v>0</v>
      </c>
      <c r="T38" s="132">
        <v>0</v>
      </c>
      <c r="U38" s="140">
        <v>1834</v>
      </c>
      <c r="V38" s="140"/>
      <c r="W38" s="15">
        <f t="shared" si="1"/>
        <v>11553</v>
      </c>
      <c r="X38" s="15">
        <f t="shared" si="2"/>
        <v>229138</v>
      </c>
    </row>
    <row r="39" spans="1:24" ht="15.75" thickBot="1">
      <c r="A39" s="47" t="s">
        <v>253</v>
      </c>
      <c r="B39" s="48">
        <v>5</v>
      </c>
      <c r="C39" s="49">
        <v>0</v>
      </c>
      <c r="D39" s="50">
        <v>0</v>
      </c>
      <c r="E39" s="15" t="e">
        <f>+#REF!+#REF!</f>
        <v>#REF!</v>
      </c>
      <c r="F39" s="15" t="e">
        <f>+#REF!+#REF!</f>
        <v>#REF!</v>
      </c>
      <c r="G39" s="15" t="e">
        <f>+#REF!+#REF!</f>
        <v>#REF!</v>
      </c>
      <c r="H39" s="15" t="e">
        <f>+#REF!+#REF!</f>
        <v>#REF!</v>
      </c>
      <c r="I39" s="15" t="e">
        <f>+#REF!+#REF!</f>
        <v>#REF!</v>
      </c>
      <c r="M39" s="15">
        <v>0</v>
      </c>
      <c r="N39" s="15">
        <v>0</v>
      </c>
      <c r="O39" s="15">
        <v>0</v>
      </c>
      <c r="P39" s="15">
        <v>0</v>
      </c>
      <c r="Q39" s="124">
        <v>0</v>
      </c>
      <c r="R39" s="124">
        <v>0</v>
      </c>
      <c r="S39" s="132">
        <v>0</v>
      </c>
      <c r="T39" s="132">
        <v>0</v>
      </c>
      <c r="U39" s="140">
        <v>0</v>
      </c>
      <c r="V39" s="140">
        <v>0</v>
      </c>
      <c r="W39" s="15">
        <f t="shared" si="1"/>
        <v>0</v>
      </c>
      <c r="X39" s="15">
        <f t="shared" si="2"/>
        <v>0</v>
      </c>
    </row>
    <row r="40" spans="1:24" ht="15.75" thickBot="1">
      <c r="A40" s="52" t="s">
        <v>254</v>
      </c>
      <c r="B40" s="32">
        <v>6</v>
      </c>
      <c r="C40" s="33">
        <f>SUM(C41:C45)</f>
        <v>784176</v>
      </c>
      <c r="D40" s="34">
        <f>SUM(D41:D45)</f>
        <v>18201</v>
      </c>
      <c r="E40" s="34">
        <f>E41+E45</f>
        <v>6602961</v>
      </c>
      <c r="F40" s="34">
        <f>F41+F45</f>
        <v>23220</v>
      </c>
      <c r="G40" s="34">
        <f>G41+G45</f>
        <v>8615</v>
      </c>
      <c r="H40" s="34">
        <f>H41+H45</f>
        <v>0</v>
      </c>
      <c r="I40" s="34">
        <f>SUM(E40:H40)</f>
        <v>6634796</v>
      </c>
      <c r="M40" s="15"/>
      <c r="N40" s="15"/>
      <c r="O40" s="15"/>
      <c r="P40" s="15"/>
      <c r="Q40" s="124">
        <v>784176</v>
      </c>
      <c r="R40" s="124">
        <v>18201</v>
      </c>
      <c r="S40" s="132">
        <v>0</v>
      </c>
      <c r="T40" s="132">
        <v>0</v>
      </c>
      <c r="U40" s="140">
        <v>0</v>
      </c>
      <c r="V40" s="140">
        <v>0</v>
      </c>
      <c r="W40" s="15">
        <f t="shared" si="1"/>
        <v>784176</v>
      </c>
      <c r="X40" s="15">
        <f t="shared" si="2"/>
        <v>18201</v>
      </c>
    </row>
    <row r="41" spans="1:24" ht="15">
      <c r="A41" s="43" t="s">
        <v>255</v>
      </c>
      <c r="B41" s="44">
        <v>7</v>
      </c>
      <c r="C41" s="45">
        <v>784176</v>
      </c>
      <c r="D41" s="62">
        <v>18201</v>
      </c>
      <c r="E41" s="15">
        <v>6602961</v>
      </c>
      <c r="F41" s="15">
        <v>23220</v>
      </c>
      <c r="G41" s="15">
        <v>8615</v>
      </c>
      <c r="I41" s="15">
        <f>SUM(E41:H41)</f>
        <v>6634796</v>
      </c>
      <c r="M41" s="15">
        <v>0</v>
      </c>
      <c r="N41" s="15">
        <v>0</v>
      </c>
      <c r="O41" s="15">
        <v>0</v>
      </c>
      <c r="P41" s="15">
        <v>0</v>
      </c>
      <c r="Q41" s="124">
        <v>784176</v>
      </c>
      <c r="R41" s="124">
        <v>18201</v>
      </c>
      <c r="S41" s="132"/>
      <c r="T41" s="132"/>
      <c r="U41" s="140"/>
      <c r="V41" s="140"/>
      <c r="W41" s="15">
        <f t="shared" si="1"/>
        <v>784176</v>
      </c>
      <c r="X41" s="15">
        <f t="shared" si="2"/>
        <v>18201</v>
      </c>
    </row>
    <row r="42" spans="1:24" ht="15">
      <c r="A42" s="47" t="s">
        <v>256</v>
      </c>
      <c r="B42" s="48">
        <v>8</v>
      </c>
      <c r="C42" s="49"/>
      <c r="D42" s="50"/>
      <c r="M42" s="15">
        <v>0</v>
      </c>
      <c r="N42" s="15">
        <v>0</v>
      </c>
      <c r="O42" s="15">
        <v>0</v>
      </c>
      <c r="P42" s="15">
        <v>0</v>
      </c>
      <c r="Q42" s="124"/>
      <c r="R42" s="124"/>
      <c r="S42" s="132"/>
      <c r="T42" s="132"/>
      <c r="U42" s="140"/>
      <c r="V42" s="140"/>
      <c r="W42" s="15">
        <f t="shared" si="1"/>
        <v>0</v>
      </c>
      <c r="X42" s="15">
        <f t="shared" si="2"/>
        <v>0</v>
      </c>
    </row>
    <row r="43" spans="1:24" ht="15">
      <c r="A43" s="47" t="s">
        <v>257</v>
      </c>
      <c r="B43" s="48">
        <v>9</v>
      </c>
      <c r="C43" s="49"/>
      <c r="D43" s="50"/>
      <c r="M43" s="15">
        <v>0</v>
      </c>
      <c r="N43" s="15">
        <v>0</v>
      </c>
      <c r="O43" s="15">
        <v>0</v>
      </c>
      <c r="P43" s="15">
        <v>0</v>
      </c>
      <c r="Q43" s="124"/>
      <c r="R43" s="124"/>
      <c r="S43" s="132"/>
      <c r="T43" s="132"/>
      <c r="U43" s="140"/>
      <c r="V43" s="140"/>
      <c r="W43" s="15">
        <f t="shared" si="1"/>
        <v>0</v>
      </c>
      <c r="X43" s="15">
        <f t="shared" si="2"/>
        <v>0</v>
      </c>
    </row>
    <row r="44" spans="1:24" ht="15">
      <c r="A44" s="47" t="s">
        <v>258</v>
      </c>
      <c r="B44" s="48">
        <v>10</v>
      </c>
      <c r="C44" s="49"/>
      <c r="D44" s="50"/>
      <c r="M44" s="15">
        <v>0</v>
      </c>
      <c r="N44" s="15">
        <v>0</v>
      </c>
      <c r="O44" s="15">
        <v>0</v>
      </c>
      <c r="P44" s="15">
        <v>0</v>
      </c>
      <c r="Q44" s="124"/>
      <c r="R44" s="124"/>
      <c r="S44" s="132"/>
      <c r="T44" s="132"/>
      <c r="U44" s="140"/>
      <c r="V44" s="140"/>
      <c r="W44" s="15">
        <f t="shared" si="1"/>
        <v>0</v>
      </c>
      <c r="X44" s="15">
        <f t="shared" si="2"/>
        <v>0</v>
      </c>
    </row>
    <row r="45" spans="1:24" ht="15.75" thickBot="1">
      <c r="A45" s="53" t="s">
        <v>259</v>
      </c>
      <c r="B45" s="54">
        <v>11</v>
      </c>
      <c r="C45" s="55"/>
      <c r="D45" s="56"/>
      <c r="I45" s="15">
        <f>SUM(E45:H45)</f>
        <v>0</v>
      </c>
      <c r="M45" s="15">
        <v>0</v>
      </c>
      <c r="N45" s="15">
        <v>0</v>
      </c>
      <c r="O45" s="15">
        <v>0</v>
      </c>
      <c r="P45" s="15">
        <v>0</v>
      </c>
      <c r="Q45" s="124"/>
      <c r="R45" s="124"/>
      <c r="S45" s="132"/>
      <c r="T45" s="132"/>
      <c r="U45" s="140"/>
      <c r="V45" s="140"/>
      <c r="W45" s="15">
        <f t="shared" si="1"/>
        <v>0</v>
      </c>
      <c r="X45" s="15">
        <f t="shared" si="2"/>
        <v>0</v>
      </c>
    </row>
    <row r="46" spans="1:26" s="65" customFormat="1" ht="30" customHeight="1" thickBot="1">
      <c r="A46" s="57" t="s">
        <v>260</v>
      </c>
      <c r="B46" s="58">
        <v>12</v>
      </c>
      <c r="C46" s="63">
        <f>SUM(C35:C36,C40)</f>
        <v>795743</v>
      </c>
      <c r="D46" s="64">
        <f>SUM(D35:D36,D40)</f>
        <v>247339</v>
      </c>
      <c r="E46" s="64" t="e">
        <f>E35+E36+E40</f>
        <v>#REF!</v>
      </c>
      <c r="F46" s="64" t="e">
        <f>F35+F36+F40</f>
        <v>#REF!</v>
      </c>
      <c r="G46" s="64" t="e">
        <f>G35+G36+G40</f>
        <v>#REF!</v>
      </c>
      <c r="H46" s="64" t="e">
        <f>H35+H36+H40</f>
        <v>#REF!</v>
      </c>
      <c r="I46" s="64" t="e">
        <f>SUM(E46:H46)</f>
        <v>#REF!</v>
      </c>
      <c r="M46" s="78">
        <f>+M35+M36+M40</f>
        <v>451</v>
      </c>
      <c r="N46" s="78">
        <f>+N35+N36+N40</f>
        <v>0</v>
      </c>
      <c r="O46" s="78">
        <f>+O35+O36+O40</f>
        <v>533</v>
      </c>
      <c r="P46" s="78">
        <f>+P35+P36+P40</f>
        <v>0</v>
      </c>
      <c r="Q46" s="127">
        <v>792911</v>
      </c>
      <c r="R46" s="127">
        <v>247339</v>
      </c>
      <c r="S46" s="135">
        <v>533</v>
      </c>
      <c r="T46" s="135">
        <v>0</v>
      </c>
      <c r="U46" s="143">
        <v>1605</v>
      </c>
      <c r="V46" s="143">
        <v>0</v>
      </c>
      <c r="W46" s="15">
        <f t="shared" si="1"/>
        <v>796033</v>
      </c>
      <c r="X46" s="15">
        <f t="shared" si="2"/>
        <v>247339</v>
      </c>
      <c r="Z46" s="78">
        <f>+X46-D46</f>
        <v>0</v>
      </c>
    </row>
    <row r="47" spans="2:24" ht="15">
      <c r="B47" s="61"/>
      <c r="M47" s="15"/>
      <c r="N47" s="15"/>
      <c r="O47" s="15"/>
      <c r="P47" s="15"/>
      <c r="Q47" s="124"/>
      <c r="R47" s="124"/>
      <c r="S47" s="132"/>
      <c r="T47" s="132"/>
      <c r="U47" s="140"/>
      <c r="V47" s="140"/>
      <c r="W47" s="15">
        <f t="shared" si="1"/>
        <v>0</v>
      </c>
      <c r="X47" s="15">
        <f t="shared" si="2"/>
        <v>0</v>
      </c>
    </row>
    <row r="48" spans="2:24" ht="15">
      <c r="B48" s="61"/>
      <c r="M48" s="15"/>
      <c r="N48" s="15"/>
      <c r="O48" s="15"/>
      <c r="P48" s="15"/>
      <c r="Q48" s="124"/>
      <c r="R48" s="124"/>
      <c r="S48" s="132"/>
      <c r="T48" s="132"/>
      <c r="U48" s="140"/>
      <c r="V48" s="140"/>
      <c r="W48" s="15">
        <f t="shared" si="1"/>
        <v>0</v>
      </c>
      <c r="X48" s="15">
        <f t="shared" si="2"/>
        <v>0</v>
      </c>
    </row>
    <row r="49" spans="2:24" s="19" customFormat="1" ht="15">
      <c r="B49" s="20"/>
      <c r="C49" s="17"/>
      <c r="D49" s="21" t="s">
        <v>3</v>
      </c>
      <c r="E49" s="22"/>
      <c r="F49" s="23"/>
      <c r="G49" s="22"/>
      <c r="H49" s="24"/>
      <c r="I49" s="24"/>
      <c r="M49" s="118"/>
      <c r="N49" s="118"/>
      <c r="O49" s="118"/>
      <c r="P49" s="118"/>
      <c r="Q49" s="125"/>
      <c r="R49" s="125"/>
      <c r="S49" s="133"/>
      <c r="T49" s="133"/>
      <c r="U49" s="141"/>
      <c r="V49" s="141"/>
      <c r="W49" s="15">
        <f t="shared" si="1"/>
        <v>0</v>
      </c>
      <c r="X49" s="15">
        <f t="shared" si="2"/>
        <v>0</v>
      </c>
    </row>
    <row r="50" spans="1:24" s="25" customFormat="1" ht="15">
      <c r="A50" s="25" t="s">
        <v>4</v>
      </c>
      <c r="B50" s="26" t="s">
        <v>5</v>
      </c>
      <c r="C50" s="27" t="s">
        <v>6</v>
      </c>
      <c r="D50" s="27" t="s">
        <v>7</v>
      </c>
      <c r="E50" s="28"/>
      <c r="F50" s="29"/>
      <c r="G50" s="28"/>
      <c r="H50" s="29"/>
      <c r="I50" s="29"/>
      <c r="M50" s="28"/>
      <c r="N50" s="28"/>
      <c r="O50" s="28"/>
      <c r="P50" s="28"/>
      <c r="Q50" s="126"/>
      <c r="R50" s="126"/>
      <c r="S50" s="134"/>
      <c r="T50" s="134"/>
      <c r="U50" s="142"/>
      <c r="V50" s="142"/>
      <c r="W50" s="15">
        <f t="shared" si="1"/>
        <v>0</v>
      </c>
      <c r="X50" s="15">
        <f t="shared" si="2"/>
        <v>0</v>
      </c>
    </row>
    <row r="51" spans="1:24" ht="30" customHeight="1">
      <c r="A51" s="160" t="s">
        <v>234</v>
      </c>
      <c r="B51" s="157" t="s">
        <v>235</v>
      </c>
      <c r="C51" s="158" t="s">
        <v>247</v>
      </c>
      <c r="D51" s="159" t="s">
        <v>248</v>
      </c>
      <c r="E51" s="30" t="s">
        <v>11</v>
      </c>
      <c r="F51" s="30" t="s">
        <v>12</v>
      </c>
      <c r="G51" s="30" t="s">
        <v>13</v>
      </c>
      <c r="H51" s="30" t="s">
        <v>14</v>
      </c>
      <c r="I51" s="30" t="s">
        <v>15</v>
      </c>
      <c r="M51" s="15"/>
      <c r="N51" s="15"/>
      <c r="O51" s="15"/>
      <c r="P51" s="15"/>
      <c r="Q51" s="124"/>
      <c r="R51" s="124"/>
      <c r="S51" s="132"/>
      <c r="T51" s="132"/>
      <c r="U51" s="140"/>
      <c r="V51" s="140"/>
      <c r="W51" s="15">
        <f t="shared" si="1"/>
        <v>0</v>
      </c>
      <c r="X51" s="15">
        <f t="shared" si="2"/>
        <v>0</v>
      </c>
    </row>
    <row r="52" spans="1:24" ht="17.25" customHeight="1">
      <c r="A52" s="160"/>
      <c r="B52" s="157"/>
      <c r="C52" s="158"/>
      <c r="D52" s="159"/>
      <c r="M52" s="15"/>
      <c r="N52" s="15"/>
      <c r="O52" s="15"/>
      <c r="P52" s="15"/>
      <c r="Q52" s="124"/>
      <c r="R52" s="124"/>
      <c r="S52" s="132"/>
      <c r="T52" s="132"/>
      <c r="U52" s="140"/>
      <c r="V52" s="140"/>
      <c r="W52" s="15">
        <f t="shared" si="1"/>
        <v>0</v>
      </c>
      <c r="X52" s="15">
        <f t="shared" si="2"/>
        <v>0</v>
      </c>
    </row>
    <row r="53" spans="1:24" ht="24.75" customHeight="1">
      <c r="A53" s="155" t="s">
        <v>305</v>
      </c>
      <c r="B53" s="155"/>
      <c r="C53" s="155"/>
      <c r="D53" s="155"/>
      <c r="M53" s="15"/>
      <c r="N53" s="15"/>
      <c r="O53" s="15"/>
      <c r="P53" s="15"/>
      <c r="Q53" s="124"/>
      <c r="R53" s="124"/>
      <c r="S53" s="132"/>
      <c r="T53" s="132"/>
      <c r="U53" s="140"/>
      <c r="V53" s="140"/>
      <c r="W53" s="15">
        <f t="shared" si="1"/>
        <v>0</v>
      </c>
      <c r="X53" s="15">
        <f t="shared" si="2"/>
        <v>0</v>
      </c>
    </row>
    <row r="54" spans="1:24" ht="15">
      <c r="A54" s="31" t="s">
        <v>261</v>
      </c>
      <c r="B54" s="32">
        <v>1</v>
      </c>
      <c r="C54" s="33">
        <f>SUM(C55:C58)</f>
        <v>101</v>
      </c>
      <c r="D54" s="34">
        <f>SUM(D55:D58)</f>
        <v>3913490</v>
      </c>
      <c r="E54" s="34" t="e">
        <f>E55+#REF!+#REF!+#REF!</f>
        <v>#REF!</v>
      </c>
      <c r="F54" s="34" t="e">
        <f>F55+#REF!+#REF!+#REF!</f>
        <v>#REF!</v>
      </c>
      <c r="G54" s="34" t="e">
        <f>G55+#REF!+#REF!+#REF!</f>
        <v>#REF!</v>
      </c>
      <c r="H54" s="34" t="e">
        <f>H55+#REF!+#REF!+#REF!</f>
        <v>#REF!</v>
      </c>
      <c r="I54" s="34" t="e">
        <f>SUM(E54:H54)</f>
        <v>#REF!</v>
      </c>
      <c r="M54" s="15">
        <f>+M55+M56+M57+M58</f>
        <v>12</v>
      </c>
      <c r="N54" s="15">
        <f>+N55+N56+N57+N58</f>
        <v>3899883</v>
      </c>
      <c r="O54" s="15">
        <f>+O55+O56+O57+O58</f>
        <v>0</v>
      </c>
      <c r="P54" s="15">
        <f>+P55+P56+P57+P58</f>
        <v>0</v>
      </c>
      <c r="Q54" s="124">
        <v>89</v>
      </c>
      <c r="R54" s="124">
        <v>13607</v>
      </c>
      <c r="S54" s="132">
        <v>0</v>
      </c>
      <c r="T54" s="132">
        <v>0</v>
      </c>
      <c r="U54" s="140">
        <v>0</v>
      </c>
      <c r="V54" s="140">
        <v>0</v>
      </c>
      <c r="W54" s="15">
        <f t="shared" si="1"/>
        <v>101</v>
      </c>
      <c r="X54" s="15">
        <f t="shared" si="2"/>
        <v>3913490</v>
      </c>
    </row>
    <row r="55" spans="1:24" ht="15">
      <c r="A55" s="43" t="s">
        <v>262</v>
      </c>
      <c r="B55" s="44">
        <v>2</v>
      </c>
      <c r="C55" s="45">
        <v>12</v>
      </c>
      <c r="D55" s="46">
        <v>3899883</v>
      </c>
      <c r="E55" s="15" t="e">
        <f>+#REF!+#REF!</f>
        <v>#REF!</v>
      </c>
      <c r="F55" s="15" t="e">
        <f>+#REF!+#REF!</f>
        <v>#REF!</v>
      </c>
      <c r="G55" s="15" t="e">
        <f>+#REF!+#REF!</f>
        <v>#REF!</v>
      </c>
      <c r="H55" s="15" t="e">
        <f>+#REF!+#REF!</f>
        <v>#REF!</v>
      </c>
      <c r="I55" s="15" t="e">
        <f>+#REF!+#REF!</f>
        <v>#REF!</v>
      </c>
      <c r="M55" s="145">
        <f>2+10</f>
        <v>12</v>
      </c>
      <c r="N55" s="145">
        <v>3899883</v>
      </c>
      <c r="O55" s="15">
        <v>0</v>
      </c>
      <c r="P55" s="15">
        <v>0</v>
      </c>
      <c r="Q55" s="124"/>
      <c r="R55" s="124"/>
      <c r="S55" s="132"/>
      <c r="T55" s="132"/>
      <c r="U55" s="140"/>
      <c r="V55" s="140"/>
      <c r="W55" s="15">
        <f t="shared" si="1"/>
        <v>12</v>
      </c>
      <c r="X55" s="15">
        <f t="shared" si="2"/>
        <v>3899883</v>
      </c>
    </row>
    <row r="56" spans="1:24" ht="15">
      <c r="A56" s="35" t="s">
        <v>263</v>
      </c>
      <c r="B56" s="36">
        <v>3</v>
      </c>
      <c r="C56" s="37"/>
      <c r="D56" s="66"/>
      <c r="M56" s="15">
        <v>0</v>
      </c>
      <c r="N56" s="15">
        <v>0</v>
      </c>
      <c r="O56" s="15">
        <v>0</v>
      </c>
      <c r="P56" s="15">
        <v>0</v>
      </c>
      <c r="Q56" s="124"/>
      <c r="R56" s="124"/>
      <c r="S56" s="132"/>
      <c r="T56" s="132"/>
      <c r="U56" s="140"/>
      <c r="V56" s="140"/>
      <c r="W56" s="15">
        <f t="shared" si="1"/>
        <v>0</v>
      </c>
      <c r="X56" s="15">
        <f t="shared" si="2"/>
        <v>0</v>
      </c>
    </row>
    <row r="57" spans="1:24" ht="15">
      <c r="A57" s="35" t="s">
        <v>264</v>
      </c>
      <c r="B57" s="36">
        <v>4</v>
      </c>
      <c r="C57" s="37">
        <v>89</v>
      </c>
      <c r="D57" s="66">
        <v>13607</v>
      </c>
      <c r="M57" s="15">
        <v>0</v>
      </c>
      <c r="N57" s="15">
        <v>0</v>
      </c>
      <c r="O57" s="15">
        <v>0</v>
      </c>
      <c r="P57" s="15">
        <v>0</v>
      </c>
      <c r="Q57" s="124">
        <v>89</v>
      </c>
      <c r="R57" s="124">
        <v>13607</v>
      </c>
      <c r="S57" s="132"/>
      <c r="T57" s="132"/>
      <c r="U57" s="140"/>
      <c r="V57" s="140"/>
      <c r="W57" s="15">
        <f t="shared" si="1"/>
        <v>89</v>
      </c>
      <c r="X57" s="15">
        <f t="shared" si="2"/>
        <v>13607</v>
      </c>
    </row>
    <row r="58" spans="1:24" ht="15">
      <c r="A58" s="35" t="s">
        <v>265</v>
      </c>
      <c r="B58" s="36">
        <v>5</v>
      </c>
      <c r="C58" s="37"/>
      <c r="D58" s="66"/>
      <c r="M58" s="15">
        <v>0</v>
      </c>
      <c r="N58" s="15">
        <v>0</v>
      </c>
      <c r="O58" s="15">
        <v>0</v>
      </c>
      <c r="P58" s="15">
        <v>0</v>
      </c>
      <c r="Q58" s="124"/>
      <c r="R58" s="124"/>
      <c r="S58" s="132"/>
      <c r="T58" s="132"/>
      <c r="U58" s="140"/>
      <c r="V58" s="140"/>
      <c r="W58" s="15">
        <f t="shared" si="1"/>
        <v>0</v>
      </c>
      <c r="X58" s="15">
        <f t="shared" si="2"/>
        <v>0</v>
      </c>
    </row>
    <row r="59" spans="1:24" ht="15">
      <c r="A59" s="52" t="s">
        <v>266</v>
      </c>
      <c r="B59" s="32">
        <v>6</v>
      </c>
      <c r="C59" s="33">
        <f>SUM(C60:C62)</f>
        <v>0</v>
      </c>
      <c r="D59" s="34">
        <f>SUM(D60:D62)</f>
        <v>0</v>
      </c>
      <c r="E59" s="34" t="e">
        <f>E60+#REF!</f>
        <v>#REF!</v>
      </c>
      <c r="F59" s="34" t="e">
        <f>F60+#REF!</f>
        <v>#REF!</v>
      </c>
      <c r="G59" s="34" t="e">
        <f>G60+#REF!</f>
        <v>#REF!</v>
      </c>
      <c r="H59" s="34" t="e">
        <f>H60+#REF!</f>
        <v>#REF!</v>
      </c>
      <c r="I59" s="34" t="e">
        <f>SUM(E59:H59)</f>
        <v>#REF!</v>
      </c>
      <c r="M59" s="15"/>
      <c r="N59" s="15"/>
      <c r="O59" s="15"/>
      <c r="P59" s="15"/>
      <c r="Q59" s="124">
        <v>0</v>
      </c>
      <c r="R59" s="124">
        <v>0</v>
      </c>
      <c r="S59" s="132">
        <v>0</v>
      </c>
      <c r="T59" s="132">
        <v>0</v>
      </c>
      <c r="U59" s="140">
        <v>0</v>
      </c>
      <c r="V59" s="140">
        <v>0</v>
      </c>
      <c r="W59" s="15">
        <f t="shared" si="1"/>
        <v>0</v>
      </c>
      <c r="X59" s="15">
        <f t="shared" si="2"/>
        <v>0</v>
      </c>
    </row>
    <row r="60" spans="1:24" ht="15">
      <c r="A60" s="43" t="s">
        <v>267</v>
      </c>
      <c r="B60" s="44">
        <v>7</v>
      </c>
      <c r="C60" s="45">
        <v>0</v>
      </c>
      <c r="D60" s="62">
        <v>0</v>
      </c>
      <c r="E60" s="15">
        <v>6602961</v>
      </c>
      <c r="F60" s="15">
        <v>23220</v>
      </c>
      <c r="G60" s="15">
        <v>8615</v>
      </c>
      <c r="I60" s="15">
        <f>SUM(E60:H60)</f>
        <v>6634796</v>
      </c>
      <c r="M60" s="15">
        <v>0</v>
      </c>
      <c r="N60" s="15">
        <v>0</v>
      </c>
      <c r="O60" s="15">
        <v>0</v>
      </c>
      <c r="P60" s="15">
        <v>0</v>
      </c>
      <c r="Q60" s="124">
        <v>0</v>
      </c>
      <c r="R60" s="124">
        <v>0</v>
      </c>
      <c r="S60" s="132">
        <v>0</v>
      </c>
      <c r="T60" s="132">
        <v>0</v>
      </c>
      <c r="U60" s="140">
        <v>0</v>
      </c>
      <c r="V60" s="140">
        <v>0</v>
      </c>
      <c r="W60" s="15">
        <f t="shared" si="1"/>
        <v>0</v>
      </c>
      <c r="X60" s="15">
        <f t="shared" si="2"/>
        <v>0</v>
      </c>
    </row>
    <row r="61" spans="1:24" ht="15">
      <c r="A61" s="47" t="s">
        <v>268</v>
      </c>
      <c r="B61" s="48">
        <v>8</v>
      </c>
      <c r="C61" s="49">
        <v>0</v>
      </c>
      <c r="D61" s="50">
        <v>0</v>
      </c>
      <c r="M61" s="15">
        <v>0</v>
      </c>
      <c r="N61" s="15">
        <v>0</v>
      </c>
      <c r="O61" s="15">
        <v>0</v>
      </c>
      <c r="P61" s="15">
        <v>0</v>
      </c>
      <c r="Q61" s="124">
        <v>0</v>
      </c>
      <c r="R61" s="124">
        <v>0</v>
      </c>
      <c r="S61" s="132">
        <v>0</v>
      </c>
      <c r="T61" s="132">
        <v>0</v>
      </c>
      <c r="U61" s="140">
        <v>0</v>
      </c>
      <c r="V61" s="140">
        <v>0</v>
      </c>
      <c r="W61" s="15">
        <f t="shared" si="1"/>
        <v>0</v>
      </c>
      <c r="X61" s="15">
        <f t="shared" si="2"/>
        <v>0</v>
      </c>
    </row>
    <row r="62" spans="1:24" ht="15">
      <c r="A62" s="47" t="s">
        <v>269</v>
      </c>
      <c r="B62" s="48">
        <v>9</v>
      </c>
      <c r="C62" s="49">
        <v>0</v>
      </c>
      <c r="D62" s="50">
        <v>0</v>
      </c>
      <c r="M62" s="15">
        <v>0</v>
      </c>
      <c r="N62" s="15">
        <v>0</v>
      </c>
      <c r="O62" s="15">
        <v>0</v>
      </c>
      <c r="P62" s="15">
        <v>0</v>
      </c>
      <c r="Q62" s="124">
        <v>0</v>
      </c>
      <c r="R62" s="124">
        <v>0</v>
      </c>
      <c r="S62" s="132">
        <v>0</v>
      </c>
      <c r="T62" s="132">
        <v>0</v>
      </c>
      <c r="U62" s="140">
        <v>0</v>
      </c>
      <c r="V62" s="140">
        <v>0</v>
      </c>
      <c r="W62" s="15">
        <f t="shared" si="1"/>
        <v>0</v>
      </c>
      <c r="X62" s="15">
        <f t="shared" si="2"/>
        <v>0</v>
      </c>
    </row>
    <row r="63" spans="1:24" s="65" customFormat="1" ht="30" customHeight="1">
      <c r="A63" s="57" t="s">
        <v>270</v>
      </c>
      <c r="B63" s="58">
        <v>10</v>
      </c>
      <c r="C63" s="63">
        <f>SUM(C54:C54,C59)</f>
        <v>101</v>
      </c>
      <c r="D63" s="64">
        <f>SUM(D54:D54,D59)</f>
        <v>3913490</v>
      </c>
      <c r="E63" s="64" t="e">
        <f>#REF!+E54+E59</f>
        <v>#REF!</v>
      </c>
      <c r="F63" s="64" t="e">
        <f>#REF!+F54+F59</f>
        <v>#REF!</v>
      </c>
      <c r="G63" s="64" t="e">
        <f>#REF!+G54+G59</f>
        <v>#REF!</v>
      </c>
      <c r="H63" s="64" t="e">
        <f>#REF!+H54+H59</f>
        <v>#REF!</v>
      </c>
      <c r="I63" s="64" t="e">
        <f>SUM(E63:H63)</f>
        <v>#REF!</v>
      </c>
      <c r="M63" s="78">
        <f>+M54+M59</f>
        <v>12</v>
      </c>
      <c r="N63" s="78">
        <f>+N54+N59</f>
        <v>3899883</v>
      </c>
      <c r="O63" s="78"/>
      <c r="P63" s="78"/>
      <c r="Q63" s="127">
        <v>89</v>
      </c>
      <c r="R63" s="127">
        <v>13607</v>
      </c>
      <c r="S63" s="135">
        <v>0</v>
      </c>
      <c r="T63" s="135">
        <v>0</v>
      </c>
      <c r="U63" s="143">
        <v>0</v>
      </c>
      <c r="V63" s="143">
        <v>0</v>
      </c>
      <c r="W63" s="15">
        <f t="shared" si="1"/>
        <v>101</v>
      </c>
      <c r="X63" s="15">
        <f t="shared" si="2"/>
        <v>3913490</v>
      </c>
    </row>
    <row r="64" spans="2:24" ht="15">
      <c r="B64" s="61"/>
      <c r="M64" s="15"/>
      <c r="N64" s="15"/>
      <c r="O64" s="15"/>
      <c r="P64" s="15"/>
      <c r="Q64" s="124"/>
      <c r="R64" s="124"/>
      <c r="S64" s="132"/>
      <c r="T64" s="132"/>
      <c r="U64" s="140"/>
      <c r="V64" s="140"/>
      <c r="W64" s="15">
        <f t="shared" si="1"/>
        <v>0</v>
      </c>
      <c r="X64" s="15">
        <f t="shared" si="2"/>
        <v>0</v>
      </c>
    </row>
    <row r="65" spans="2:24" ht="15">
      <c r="B65" s="61"/>
      <c r="M65" s="15"/>
      <c r="N65" s="15"/>
      <c r="O65" s="15"/>
      <c r="P65" s="15"/>
      <c r="Q65" s="124"/>
      <c r="R65" s="124"/>
      <c r="S65" s="132"/>
      <c r="T65" s="132"/>
      <c r="U65" s="140"/>
      <c r="V65" s="140"/>
      <c r="W65" s="15">
        <f t="shared" si="1"/>
        <v>0</v>
      </c>
      <c r="X65" s="15">
        <f t="shared" si="2"/>
        <v>0</v>
      </c>
    </row>
    <row r="66" spans="1:24" ht="15">
      <c r="A66" s="19"/>
      <c r="B66" s="20"/>
      <c r="C66" s="17"/>
      <c r="D66" s="21" t="s">
        <v>3</v>
      </c>
      <c r="M66" s="15"/>
      <c r="N66" s="15"/>
      <c r="O66" s="15"/>
      <c r="P66" s="15"/>
      <c r="Q66" s="124"/>
      <c r="R66" s="124"/>
      <c r="S66" s="132"/>
      <c r="T66" s="132"/>
      <c r="U66" s="140"/>
      <c r="V66" s="140"/>
      <c r="W66" s="15">
        <f t="shared" si="1"/>
        <v>0</v>
      </c>
      <c r="X66" s="15">
        <f t="shared" si="2"/>
        <v>0</v>
      </c>
    </row>
    <row r="67" spans="1:24" ht="15">
      <c r="A67" s="25" t="s">
        <v>4</v>
      </c>
      <c r="B67" s="26" t="s">
        <v>5</v>
      </c>
      <c r="C67" s="27" t="s">
        <v>6</v>
      </c>
      <c r="D67" s="27" t="s">
        <v>7</v>
      </c>
      <c r="M67" s="15"/>
      <c r="N67" s="15"/>
      <c r="O67" s="15"/>
      <c r="P67" s="15"/>
      <c r="Q67" s="124"/>
      <c r="R67" s="124"/>
      <c r="S67" s="132"/>
      <c r="T67" s="132"/>
      <c r="U67" s="140"/>
      <c r="V67" s="140"/>
      <c r="W67" s="15">
        <f t="shared" si="1"/>
        <v>0</v>
      </c>
      <c r="X67" s="15">
        <f t="shared" si="2"/>
        <v>0</v>
      </c>
    </row>
    <row r="68" spans="1:24" ht="15.75" customHeight="1">
      <c r="A68" s="156" t="s">
        <v>9</v>
      </c>
      <c r="B68" s="157" t="s">
        <v>235</v>
      </c>
      <c r="C68" s="158" t="s">
        <v>247</v>
      </c>
      <c r="D68" s="159" t="s">
        <v>248</v>
      </c>
      <c r="M68" s="15"/>
      <c r="N68" s="15"/>
      <c r="O68" s="15"/>
      <c r="P68" s="15"/>
      <c r="Q68" s="124"/>
      <c r="R68" s="124"/>
      <c r="S68" s="132"/>
      <c r="T68" s="132"/>
      <c r="U68" s="140"/>
      <c r="V68" s="140"/>
      <c r="W68" s="15">
        <f t="shared" si="1"/>
        <v>0</v>
      </c>
      <c r="X68" s="15">
        <f t="shared" si="2"/>
        <v>0</v>
      </c>
    </row>
    <row r="69" spans="1:24" ht="24.75" customHeight="1">
      <c r="A69" s="156" t="s">
        <v>271</v>
      </c>
      <c r="B69" s="157"/>
      <c r="C69" s="158"/>
      <c r="D69" s="159"/>
      <c r="M69" s="15"/>
      <c r="N69" s="15"/>
      <c r="O69" s="15"/>
      <c r="P69" s="15"/>
      <c r="Q69" s="124"/>
      <c r="R69" s="124"/>
      <c r="S69" s="132"/>
      <c r="T69" s="132"/>
      <c r="U69" s="140"/>
      <c r="V69" s="140"/>
      <c r="W69" s="15">
        <f t="shared" si="1"/>
        <v>0</v>
      </c>
      <c r="X69" s="15">
        <f t="shared" si="2"/>
        <v>0</v>
      </c>
    </row>
    <row r="70" spans="1:24" ht="24.75" customHeight="1">
      <c r="A70" s="155" t="s">
        <v>306</v>
      </c>
      <c r="B70" s="155"/>
      <c r="C70" s="155"/>
      <c r="D70" s="155"/>
      <c r="M70" s="15"/>
      <c r="N70" s="15"/>
      <c r="O70" s="15"/>
      <c r="P70" s="15"/>
      <c r="Q70" s="124"/>
      <c r="R70" s="124"/>
      <c r="S70" s="132"/>
      <c r="T70" s="132"/>
      <c r="U70" s="140"/>
      <c r="V70" s="140"/>
      <c r="W70" s="15">
        <f t="shared" si="1"/>
        <v>0</v>
      </c>
      <c r="X70" s="15">
        <f t="shared" si="2"/>
        <v>0</v>
      </c>
    </row>
    <row r="71" spans="1:24" ht="15">
      <c r="A71" s="67" t="s">
        <v>272</v>
      </c>
      <c r="B71" s="68">
        <v>1</v>
      </c>
      <c r="C71" s="37">
        <v>77</v>
      </c>
      <c r="D71" s="69">
        <v>173671</v>
      </c>
      <c r="M71" s="145">
        <v>69</v>
      </c>
      <c r="N71" s="145">
        <v>169118</v>
      </c>
      <c r="O71" s="145">
        <v>8</v>
      </c>
      <c r="P71" s="145">
        <v>4553</v>
      </c>
      <c r="Q71" s="124"/>
      <c r="R71" s="124"/>
      <c r="S71" s="132"/>
      <c r="T71" s="132"/>
      <c r="U71" s="140"/>
      <c r="V71" s="140"/>
      <c r="W71" s="15">
        <f t="shared" si="1"/>
        <v>77</v>
      </c>
      <c r="X71" s="15">
        <f t="shared" si="2"/>
        <v>173671</v>
      </c>
    </row>
    <row r="72" spans="1:24" ht="15">
      <c r="A72" s="70" t="s">
        <v>273</v>
      </c>
      <c r="B72" s="71">
        <v>2</v>
      </c>
      <c r="C72" s="49"/>
      <c r="D72" s="72"/>
      <c r="M72" s="15">
        <v>0</v>
      </c>
      <c r="N72" s="15">
        <v>0</v>
      </c>
      <c r="O72" s="15">
        <v>0</v>
      </c>
      <c r="P72" s="15">
        <v>0</v>
      </c>
      <c r="Q72" s="124"/>
      <c r="R72" s="124"/>
      <c r="S72" s="132"/>
      <c r="T72" s="132"/>
      <c r="U72" s="140"/>
      <c r="V72" s="140"/>
      <c r="W72" s="15">
        <f t="shared" si="1"/>
        <v>0</v>
      </c>
      <c r="X72" s="15">
        <f t="shared" si="2"/>
        <v>0</v>
      </c>
    </row>
    <row r="73" spans="1:24" ht="15">
      <c r="A73" s="73" t="s">
        <v>274</v>
      </c>
      <c r="B73" s="71">
        <v>3</v>
      </c>
      <c r="C73" s="49"/>
      <c r="D73" s="72"/>
      <c r="M73" s="15">
        <v>0</v>
      </c>
      <c r="N73" s="15">
        <v>0</v>
      </c>
      <c r="O73" s="15">
        <v>0</v>
      </c>
      <c r="P73" s="15">
        <v>0</v>
      </c>
      <c r="Q73" s="124"/>
      <c r="R73" s="124"/>
      <c r="S73" s="132"/>
      <c r="T73" s="132"/>
      <c r="U73" s="140"/>
      <c r="V73" s="140"/>
      <c r="W73" s="15">
        <f t="shared" si="1"/>
        <v>0</v>
      </c>
      <c r="X73" s="15">
        <f t="shared" si="2"/>
        <v>0</v>
      </c>
    </row>
    <row r="74" spans="1:24" ht="15">
      <c r="A74" s="70" t="s">
        <v>275</v>
      </c>
      <c r="B74" s="71">
        <v>4</v>
      </c>
      <c r="C74" s="49"/>
      <c r="D74" s="72"/>
      <c r="M74" s="15">
        <v>0</v>
      </c>
      <c r="N74" s="15">
        <v>0</v>
      </c>
      <c r="O74" s="15">
        <v>0</v>
      </c>
      <c r="P74" s="15">
        <v>0</v>
      </c>
      <c r="Q74" s="124"/>
      <c r="R74" s="124"/>
      <c r="S74" s="132"/>
      <c r="T74" s="132"/>
      <c r="U74" s="140"/>
      <c r="V74" s="140"/>
      <c r="W74" s="15">
        <f t="shared" si="1"/>
        <v>0</v>
      </c>
      <c r="X74" s="15">
        <f t="shared" si="2"/>
        <v>0</v>
      </c>
    </row>
    <row r="75" spans="1:24" ht="15">
      <c r="A75" s="70" t="s">
        <v>276</v>
      </c>
      <c r="B75" s="71">
        <v>5</v>
      </c>
      <c r="C75" s="49"/>
      <c r="D75" s="72"/>
      <c r="M75" s="15">
        <v>0</v>
      </c>
      <c r="N75" s="15">
        <v>0</v>
      </c>
      <c r="O75" s="15">
        <v>0</v>
      </c>
      <c r="P75" s="15">
        <v>0</v>
      </c>
      <c r="Q75" s="124"/>
      <c r="R75" s="124"/>
      <c r="S75" s="132"/>
      <c r="T75" s="132"/>
      <c r="U75" s="140"/>
      <c r="V75" s="140"/>
      <c r="W75" s="15">
        <f t="shared" si="1"/>
        <v>0</v>
      </c>
      <c r="X75" s="15">
        <f t="shared" si="2"/>
        <v>0</v>
      </c>
    </row>
    <row r="76" spans="1:24" ht="15">
      <c r="A76" s="57" t="s">
        <v>277</v>
      </c>
      <c r="B76" s="58">
        <v>6</v>
      </c>
      <c r="C76" s="59">
        <f aca="true" t="shared" si="8" ref="C76:J76">SUM(C71:C74)</f>
        <v>77</v>
      </c>
      <c r="D76" s="60">
        <f t="shared" si="8"/>
        <v>173671</v>
      </c>
      <c r="E76" s="60">
        <f t="shared" si="8"/>
        <v>0</v>
      </c>
      <c r="F76" s="60">
        <f t="shared" si="8"/>
        <v>0</v>
      </c>
      <c r="G76" s="60">
        <f t="shared" si="8"/>
        <v>0</v>
      </c>
      <c r="H76" s="60">
        <f t="shared" si="8"/>
        <v>0</v>
      </c>
      <c r="I76" s="60">
        <f t="shared" si="8"/>
        <v>0</v>
      </c>
      <c r="J76" s="60">
        <f t="shared" si="8"/>
        <v>0</v>
      </c>
      <c r="M76" s="15"/>
      <c r="N76" s="15"/>
      <c r="O76" s="15"/>
      <c r="P76" s="15"/>
      <c r="Q76" s="124">
        <v>0</v>
      </c>
      <c r="R76" s="124">
        <v>0</v>
      </c>
      <c r="S76" s="132">
        <v>0</v>
      </c>
      <c r="T76" s="132">
        <v>0</v>
      </c>
      <c r="U76" s="140">
        <v>0</v>
      </c>
      <c r="V76" s="140">
        <v>0</v>
      </c>
      <c r="W76" s="15">
        <f t="shared" si="1"/>
        <v>0</v>
      </c>
      <c r="X76" s="15">
        <f t="shared" si="2"/>
        <v>0</v>
      </c>
    </row>
    <row r="77" spans="5:24" s="74" customFormat="1" ht="15">
      <c r="E77" s="75"/>
      <c r="F77" s="75"/>
      <c r="G77" s="75"/>
      <c r="H77" s="75"/>
      <c r="I77" s="75"/>
      <c r="M77" s="75"/>
      <c r="N77" s="75"/>
      <c r="O77" s="75"/>
      <c r="P77" s="75"/>
      <c r="Q77" s="124"/>
      <c r="R77" s="124"/>
      <c r="S77" s="132"/>
      <c r="T77" s="132"/>
      <c r="U77" s="140"/>
      <c r="V77" s="140"/>
      <c r="W77" s="15">
        <f aca="true" t="shared" si="9" ref="W77:W95">+M77+O77+Q77+S77+U77</f>
        <v>0</v>
      </c>
      <c r="X77" s="15">
        <f aca="true" t="shared" si="10" ref="X77:X95">+N77+P77+R77+T77+V77</f>
        <v>0</v>
      </c>
    </row>
    <row r="78" spans="5:24" s="74" customFormat="1" ht="15">
      <c r="E78" s="75"/>
      <c r="F78" s="75"/>
      <c r="G78" s="75"/>
      <c r="H78" s="75"/>
      <c r="I78" s="75"/>
      <c r="M78" s="75"/>
      <c r="N78" s="75"/>
      <c r="O78" s="75"/>
      <c r="P78" s="75"/>
      <c r="Q78" s="124"/>
      <c r="R78" s="124"/>
      <c r="S78" s="132"/>
      <c r="T78" s="132"/>
      <c r="U78" s="140"/>
      <c r="V78" s="140"/>
      <c r="W78" s="15">
        <f t="shared" si="9"/>
        <v>0</v>
      </c>
      <c r="X78" s="15">
        <f t="shared" si="10"/>
        <v>0</v>
      </c>
    </row>
    <row r="79" spans="5:24" s="74" customFormat="1" ht="15">
      <c r="E79" s="75"/>
      <c r="F79" s="75"/>
      <c r="G79" s="75"/>
      <c r="H79" s="75"/>
      <c r="I79" s="75"/>
      <c r="M79" s="75"/>
      <c r="N79" s="75"/>
      <c r="O79" s="75"/>
      <c r="P79" s="75"/>
      <c r="Q79" s="124"/>
      <c r="R79" s="124"/>
      <c r="S79" s="132"/>
      <c r="T79" s="132"/>
      <c r="U79" s="140"/>
      <c r="V79" s="140"/>
      <c r="W79" s="15">
        <f t="shared" si="9"/>
        <v>0</v>
      </c>
      <c r="X79" s="15">
        <f t="shared" si="10"/>
        <v>0</v>
      </c>
    </row>
    <row r="80" spans="1:24" ht="15">
      <c r="A80" s="19"/>
      <c r="B80" s="20"/>
      <c r="C80" s="17"/>
      <c r="D80" s="21" t="s">
        <v>3</v>
      </c>
      <c r="M80" s="15"/>
      <c r="N80" s="15"/>
      <c r="O80" s="15"/>
      <c r="P80" s="15"/>
      <c r="Q80" s="124"/>
      <c r="R80" s="124"/>
      <c r="S80" s="132"/>
      <c r="T80" s="132"/>
      <c r="U80" s="140"/>
      <c r="V80" s="140"/>
      <c r="W80" s="15">
        <f t="shared" si="9"/>
        <v>0</v>
      </c>
      <c r="X80" s="15">
        <f t="shared" si="10"/>
        <v>0</v>
      </c>
    </row>
    <row r="81" spans="1:24" ht="15">
      <c r="A81" s="25" t="s">
        <v>4</v>
      </c>
      <c r="B81" s="26" t="s">
        <v>5</v>
      </c>
      <c r="C81" s="27" t="s">
        <v>6</v>
      </c>
      <c r="D81" s="27" t="s">
        <v>7</v>
      </c>
      <c r="M81" s="15"/>
      <c r="N81" s="15"/>
      <c r="O81" s="15"/>
      <c r="P81" s="15"/>
      <c r="Q81" s="124"/>
      <c r="R81" s="124"/>
      <c r="S81" s="132"/>
      <c r="T81" s="132"/>
      <c r="U81" s="140"/>
      <c r="V81" s="140"/>
      <c r="W81" s="15">
        <f t="shared" si="9"/>
        <v>0</v>
      </c>
      <c r="X81" s="15">
        <f t="shared" si="10"/>
        <v>0</v>
      </c>
    </row>
    <row r="82" spans="1:24" ht="15.75" customHeight="1">
      <c r="A82" s="156" t="s">
        <v>9</v>
      </c>
      <c r="B82" s="157" t="s">
        <v>235</v>
      </c>
      <c r="C82" s="158" t="s">
        <v>247</v>
      </c>
      <c r="D82" s="159" t="s">
        <v>248</v>
      </c>
      <c r="M82" s="15"/>
      <c r="N82" s="15"/>
      <c r="O82" s="15"/>
      <c r="P82" s="15"/>
      <c r="Q82" s="124"/>
      <c r="R82" s="124"/>
      <c r="S82" s="132"/>
      <c r="T82" s="132"/>
      <c r="U82" s="140"/>
      <c r="V82" s="140"/>
      <c r="W82" s="15">
        <f t="shared" si="9"/>
        <v>0</v>
      </c>
      <c r="X82" s="15">
        <f t="shared" si="10"/>
        <v>0</v>
      </c>
    </row>
    <row r="83" spans="1:24" ht="33.75" customHeight="1">
      <c r="A83" s="156" t="s">
        <v>271</v>
      </c>
      <c r="B83" s="157"/>
      <c r="C83" s="158"/>
      <c r="D83" s="159"/>
      <c r="M83" s="15"/>
      <c r="N83" s="15"/>
      <c r="O83" s="15"/>
      <c r="P83" s="15"/>
      <c r="Q83" s="124"/>
      <c r="R83" s="124"/>
      <c r="S83" s="132"/>
      <c r="T83" s="132"/>
      <c r="U83" s="140"/>
      <c r="V83" s="140"/>
      <c r="W83" s="15">
        <f t="shared" si="9"/>
        <v>0</v>
      </c>
      <c r="X83" s="15">
        <f t="shared" si="10"/>
        <v>0</v>
      </c>
    </row>
    <row r="84" spans="1:24" ht="24.75" customHeight="1" thickBot="1">
      <c r="A84" s="155" t="s">
        <v>307</v>
      </c>
      <c r="B84" s="155"/>
      <c r="C84" s="155"/>
      <c r="D84" s="155"/>
      <c r="M84" s="15"/>
      <c r="N84" s="15"/>
      <c r="O84" s="15"/>
      <c r="P84" s="15"/>
      <c r="Q84" s="124"/>
      <c r="R84" s="124"/>
      <c r="S84" s="132"/>
      <c r="T84" s="132"/>
      <c r="U84" s="140"/>
      <c r="V84" s="140"/>
      <c r="W84" s="15">
        <f t="shared" si="9"/>
        <v>0</v>
      </c>
      <c r="X84" s="15">
        <f t="shared" si="10"/>
        <v>0</v>
      </c>
    </row>
    <row r="85" spans="1:24" s="65" customFormat="1" ht="15.75" thickBot="1">
      <c r="A85" s="31" t="s">
        <v>278</v>
      </c>
      <c r="B85" s="76">
        <v>1</v>
      </c>
      <c r="C85" s="33">
        <f>SUM(C86:C87)</f>
        <v>8</v>
      </c>
      <c r="D85" s="77">
        <f>SUM(D86:D87)</f>
        <v>638</v>
      </c>
      <c r="E85" s="78"/>
      <c r="F85" s="78" t="s">
        <v>279</v>
      </c>
      <c r="G85" s="78"/>
      <c r="H85" s="78"/>
      <c r="I85" s="78"/>
      <c r="M85" s="145">
        <v>0</v>
      </c>
      <c r="N85" s="145">
        <v>0</v>
      </c>
      <c r="O85" s="15">
        <v>0</v>
      </c>
      <c r="P85" s="15">
        <v>0</v>
      </c>
      <c r="Q85" s="127">
        <v>0</v>
      </c>
      <c r="R85" s="127">
        <v>0</v>
      </c>
      <c r="S85" s="135">
        <v>0</v>
      </c>
      <c r="T85" s="135">
        <v>0</v>
      </c>
      <c r="U85" s="143">
        <v>0</v>
      </c>
      <c r="V85" s="143">
        <v>0</v>
      </c>
      <c r="W85" s="15">
        <f t="shared" si="9"/>
        <v>0</v>
      </c>
      <c r="X85" s="15">
        <f t="shared" si="10"/>
        <v>0</v>
      </c>
    </row>
    <row r="86" spans="1:24" ht="15">
      <c r="A86" s="35" t="s">
        <v>280</v>
      </c>
      <c r="B86" s="79">
        <v>2</v>
      </c>
      <c r="C86" s="37"/>
      <c r="D86" s="80"/>
      <c r="M86" s="145">
        <v>0</v>
      </c>
      <c r="N86" s="145">
        <v>0</v>
      </c>
      <c r="O86" s="15">
        <v>0</v>
      </c>
      <c r="P86" s="15">
        <v>0</v>
      </c>
      <c r="Q86" s="124"/>
      <c r="R86" s="124"/>
      <c r="S86" s="132"/>
      <c r="T86" s="132"/>
      <c r="U86" s="140"/>
      <c r="V86" s="140"/>
      <c r="W86" s="15">
        <f t="shared" si="9"/>
        <v>0</v>
      </c>
      <c r="X86" s="15">
        <f t="shared" si="10"/>
        <v>0</v>
      </c>
    </row>
    <row r="87" spans="1:24" ht="15.75" thickBot="1">
      <c r="A87" s="81" t="s">
        <v>281</v>
      </c>
      <c r="B87" s="82">
        <v>3</v>
      </c>
      <c r="C87" s="83">
        <v>8</v>
      </c>
      <c r="D87" s="84">
        <v>638</v>
      </c>
      <c r="M87" s="145">
        <v>0</v>
      </c>
      <c r="N87" s="145">
        <v>0</v>
      </c>
      <c r="O87" s="15">
        <v>0</v>
      </c>
      <c r="P87" s="15">
        <v>0</v>
      </c>
      <c r="Q87" s="124">
        <v>0</v>
      </c>
      <c r="R87" s="124">
        <v>0</v>
      </c>
      <c r="S87" s="132"/>
      <c r="T87" s="132"/>
      <c r="U87" s="140"/>
      <c r="V87" s="140"/>
      <c r="W87" s="15">
        <f t="shared" si="9"/>
        <v>0</v>
      </c>
      <c r="X87" s="15">
        <f t="shared" si="10"/>
        <v>0</v>
      </c>
    </row>
    <row r="88" spans="1:24" s="65" customFormat="1" ht="15.75" thickBot="1">
      <c r="A88" s="85" t="s">
        <v>282</v>
      </c>
      <c r="B88" s="86">
        <v>4</v>
      </c>
      <c r="C88" s="87"/>
      <c r="D88" s="88"/>
      <c r="E88" s="78"/>
      <c r="F88" s="78"/>
      <c r="G88" s="78"/>
      <c r="H88" s="78"/>
      <c r="I88" s="78"/>
      <c r="M88" s="145">
        <v>0</v>
      </c>
      <c r="N88" s="145">
        <v>0</v>
      </c>
      <c r="O88" s="15">
        <v>0</v>
      </c>
      <c r="P88" s="15">
        <v>0</v>
      </c>
      <c r="Q88" s="127"/>
      <c r="R88" s="127"/>
      <c r="S88" s="135"/>
      <c r="T88" s="135"/>
      <c r="U88" s="143"/>
      <c r="V88" s="143"/>
      <c r="W88" s="15">
        <f t="shared" si="9"/>
        <v>0</v>
      </c>
      <c r="X88" s="15">
        <f t="shared" si="10"/>
        <v>0</v>
      </c>
    </row>
    <row r="89" spans="1:24" s="90" customFormat="1" ht="15.75" thickBot="1">
      <c r="A89" s="31" t="s">
        <v>283</v>
      </c>
      <c r="B89" s="76">
        <v>5</v>
      </c>
      <c r="C89" s="77">
        <f>SUM(C90:C94)</f>
        <v>0</v>
      </c>
      <c r="D89" s="77">
        <f>SUM(D90:D94)</f>
        <v>0</v>
      </c>
      <c r="E89" s="89"/>
      <c r="F89" s="89"/>
      <c r="G89" s="89"/>
      <c r="H89" s="89"/>
      <c r="I89" s="89"/>
      <c r="M89" s="145">
        <v>0</v>
      </c>
      <c r="N89" s="145">
        <v>0</v>
      </c>
      <c r="O89" s="15">
        <v>0</v>
      </c>
      <c r="P89" s="15">
        <v>0</v>
      </c>
      <c r="Q89" s="128">
        <v>0</v>
      </c>
      <c r="R89" s="128">
        <v>0</v>
      </c>
      <c r="S89" s="136">
        <v>0</v>
      </c>
      <c r="T89" s="136">
        <v>0</v>
      </c>
      <c r="U89" s="144">
        <v>0</v>
      </c>
      <c r="V89" s="144">
        <v>0</v>
      </c>
      <c r="W89" s="15">
        <f t="shared" si="9"/>
        <v>0</v>
      </c>
      <c r="X89" s="15">
        <f t="shared" si="10"/>
        <v>0</v>
      </c>
    </row>
    <row r="90" spans="1:24" ht="15">
      <c r="A90" s="35" t="s">
        <v>284</v>
      </c>
      <c r="B90" s="79">
        <v>6</v>
      </c>
      <c r="C90" s="37"/>
      <c r="D90" s="80"/>
      <c r="M90" s="145">
        <v>0</v>
      </c>
      <c r="N90" s="145">
        <v>0</v>
      </c>
      <c r="O90" s="15">
        <v>0</v>
      </c>
      <c r="P90" s="15">
        <v>0</v>
      </c>
      <c r="Q90" s="124"/>
      <c r="R90" s="124"/>
      <c r="S90" s="132"/>
      <c r="T90" s="132"/>
      <c r="U90" s="140"/>
      <c r="V90" s="140"/>
      <c r="W90" s="15">
        <f t="shared" si="9"/>
        <v>0</v>
      </c>
      <c r="X90" s="15">
        <f t="shared" si="10"/>
        <v>0</v>
      </c>
    </row>
    <row r="91" spans="1:24" ht="15">
      <c r="A91" s="35" t="s">
        <v>285</v>
      </c>
      <c r="B91" s="79">
        <v>7</v>
      </c>
      <c r="C91" s="37"/>
      <c r="D91" s="80"/>
      <c r="M91" s="145">
        <v>0</v>
      </c>
      <c r="N91" s="145">
        <v>0</v>
      </c>
      <c r="O91" s="15">
        <v>0</v>
      </c>
      <c r="P91" s="15">
        <v>0</v>
      </c>
      <c r="Q91" s="124"/>
      <c r="R91" s="124"/>
      <c r="S91" s="132"/>
      <c r="T91" s="132"/>
      <c r="U91" s="140"/>
      <c r="V91" s="140"/>
      <c r="W91" s="15">
        <f t="shared" si="9"/>
        <v>0</v>
      </c>
      <c r="X91" s="15">
        <f t="shared" si="10"/>
        <v>0</v>
      </c>
    </row>
    <row r="92" spans="1:24" ht="15">
      <c r="A92" s="35" t="s">
        <v>286</v>
      </c>
      <c r="B92" s="79">
        <v>8</v>
      </c>
      <c r="C92" s="37"/>
      <c r="D92" s="80"/>
      <c r="M92" s="145">
        <v>0</v>
      </c>
      <c r="N92" s="145">
        <v>0</v>
      </c>
      <c r="O92" s="15">
        <v>0</v>
      </c>
      <c r="P92" s="15">
        <v>0</v>
      </c>
      <c r="Q92" s="124"/>
      <c r="R92" s="124"/>
      <c r="S92" s="132"/>
      <c r="T92" s="132"/>
      <c r="U92" s="140"/>
      <c r="V92" s="140"/>
      <c r="W92" s="15">
        <f t="shared" si="9"/>
        <v>0</v>
      </c>
      <c r="X92" s="15">
        <f t="shared" si="10"/>
        <v>0</v>
      </c>
    </row>
    <row r="93" spans="1:24" ht="15">
      <c r="A93" s="35" t="s">
        <v>287</v>
      </c>
      <c r="B93" s="79">
        <v>9</v>
      </c>
      <c r="C93" s="37"/>
      <c r="D93" s="80"/>
      <c r="M93" s="145">
        <v>0</v>
      </c>
      <c r="N93" s="145">
        <v>0</v>
      </c>
      <c r="O93" s="15">
        <v>0</v>
      </c>
      <c r="P93" s="15">
        <v>0</v>
      </c>
      <c r="Q93" s="124"/>
      <c r="R93" s="124"/>
      <c r="S93" s="132"/>
      <c r="T93" s="132"/>
      <c r="U93" s="140"/>
      <c r="V93" s="140"/>
      <c r="W93" s="15">
        <f t="shared" si="9"/>
        <v>0</v>
      </c>
      <c r="X93" s="15">
        <f t="shared" si="10"/>
        <v>0</v>
      </c>
    </row>
    <row r="94" spans="1:24" ht="15.75" thickBot="1">
      <c r="A94" s="35" t="s">
        <v>288</v>
      </c>
      <c r="B94" s="79">
        <v>10</v>
      </c>
      <c r="C94" s="37"/>
      <c r="D94" s="80"/>
      <c r="M94" s="145">
        <v>0</v>
      </c>
      <c r="N94" s="145">
        <v>0</v>
      </c>
      <c r="O94" s="15">
        <v>0</v>
      </c>
      <c r="P94" s="15">
        <v>0</v>
      </c>
      <c r="Q94" s="124"/>
      <c r="R94" s="124"/>
      <c r="S94" s="132"/>
      <c r="T94" s="132"/>
      <c r="U94" s="140"/>
      <c r="V94" s="140"/>
      <c r="W94" s="15">
        <f t="shared" si="9"/>
        <v>0</v>
      </c>
      <c r="X94" s="15">
        <f t="shared" si="10"/>
        <v>0</v>
      </c>
    </row>
    <row r="95" spans="1:24" s="65" customFormat="1" ht="15.75" thickBot="1">
      <c r="A95" s="91" t="s">
        <v>289</v>
      </c>
      <c r="B95" s="58">
        <v>11</v>
      </c>
      <c r="C95" s="63">
        <f>SUM(C85,C88:C89)</f>
        <v>8</v>
      </c>
      <c r="D95" s="63">
        <f>SUM(D85,D88:D89)</f>
        <v>638</v>
      </c>
      <c r="E95" s="64">
        <f aca="true" t="shared" si="11" ref="E95:K95">SUM(E85:E94)</f>
        <v>0</v>
      </c>
      <c r="F95" s="64">
        <f t="shared" si="11"/>
        <v>0</v>
      </c>
      <c r="G95" s="64">
        <f t="shared" si="11"/>
        <v>0</v>
      </c>
      <c r="H95" s="64">
        <f t="shared" si="11"/>
        <v>0</v>
      </c>
      <c r="I95" s="64">
        <f t="shared" si="11"/>
        <v>0</v>
      </c>
      <c r="J95" s="64">
        <f t="shared" si="11"/>
        <v>0</v>
      </c>
      <c r="K95" s="64">
        <f t="shared" si="11"/>
        <v>0</v>
      </c>
      <c r="M95" s="145">
        <v>0</v>
      </c>
      <c r="N95" s="145">
        <v>0</v>
      </c>
      <c r="O95" s="15">
        <v>0</v>
      </c>
      <c r="P95" s="15">
        <v>0</v>
      </c>
      <c r="Q95" s="127">
        <v>0</v>
      </c>
      <c r="R95" s="127">
        <v>0</v>
      </c>
      <c r="S95" s="135">
        <v>0</v>
      </c>
      <c r="T95" s="135">
        <v>0</v>
      </c>
      <c r="U95" s="143">
        <v>0</v>
      </c>
      <c r="V95" s="143">
        <v>0</v>
      </c>
      <c r="W95" s="15">
        <f t="shared" si="9"/>
        <v>0</v>
      </c>
      <c r="X95" s="15">
        <f t="shared" si="10"/>
        <v>0</v>
      </c>
    </row>
    <row r="96" spans="13:22" ht="15">
      <c r="M96" s="15"/>
      <c r="N96" s="15"/>
      <c r="O96" s="15"/>
      <c r="P96" s="15"/>
      <c r="Q96" s="124"/>
      <c r="R96" s="124"/>
      <c r="S96" s="132"/>
      <c r="T96" s="132"/>
      <c r="U96" s="140"/>
      <c r="V96" s="140"/>
    </row>
    <row r="97" spans="1:22" ht="15">
      <c r="A97" s="92"/>
      <c r="M97" s="15"/>
      <c r="N97" s="15"/>
      <c r="O97" s="15"/>
      <c r="P97" s="15"/>
      <c r="Q97" s="124"/>
      <c r="R97" s="124"/>
      <c r="S97" s="132"/>
      <c r="T97" s="132"/>
      <c r="U97" s="140"/>
      <c r="V97" s="140"/>
    </row>
    <row r="98" spans="1:22" ht="15">
      <c r="A98" s="14" t="s">
        <v>279</v>
      </c>
      <c r="M98" s="15"/>
      <c r="N98" s="15"/>
      <c r="O98" s="15"/>
      <c r="P98" s="15"/>
      <c r="Q98" s="124"/>
      <c r="R98" s="124"/>
      <c r="S98" s="132"/>
      <c r="T98" s="132"/>
      <c r="U98" s="140"/>
      <c r="V98" s="140"/>
    </row>
  </sheetData>
  <sheetProtection selectLockedCells="1" selectUnlockedCells="1"/>
  <mergeCells count="31">
    <mergeCell ref="M6:X6"/>
    <mergeCell ref="A1:B1"/>
    <mergeCell ref="A2:D2"/>
    <mergeCell ref="A3:D3"/>
    <mergeCell ref="A4:D4"/>
    <mergeCell ref="A5:D5"/>
    <mergeCell ref="A8:A9"/>
    <mergeCell ref="B8:B9"/>
    <mergeCell ref="C8:C9"/>
    <mergeCell ref="D8:D9"/>
    <mergeCell ref="A10:D10"/>
    <mergeCell ref="A32:A33"/>
    <mergeCell ref="B32:B33"/>
    <mergeCell ref="C32:C33"/>
    <mergeCell ref="D32:D33"/>
    <mergeCell ref="A34:D34"/>
    <mergeCell ref="A51:A52"/>
    <mergeCell ref="B51:B52"/>
    <mergeCell ref="C51:C52"/>
    <mergeCell ref="D51:D52"/>
    <mergeCell ref="A53:D53"/>
    <mergeCell ref="A84:D84"/>
    <mergeCell ref="A68:A69"/>
    <mergeCell ref="B68:B69"/>
    <mergeCell ref="C68:C69"/>
    <mergeCell ref="D68:D69"/>
    <mergeCell ref="A70:D70"/>
    <mergeCell ref="A82:A83"/>
    <mergeCell ref="B82:B83"/>
    <mergeCell ref="C82:C83"/>
    <mergeCell ref="D82:D83"/>
  </mergeCells>
  <printOptions horizontalCentered="1" verticalCentered="1"/>
  <pageMargins left="0.39375" right="0.39375" top="0.5902777777777778" bottom="0.5902777777777778" header="0.5118055555555555" footer="0.5118055555555555"/>
  <pageSetup fitToHeight="0" fitToWidth="1" horizontalDpi="300" verticalDpi="300" orientation="portrait" paperSize="9" scale="7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2018-05-28T10:57:44Z</cp:lastPrinted>
  <dcterms:created xsi:type="dcterms:W3CDTF">2015-05-07T11:13:27Z</dcterms:created>
  <dcterms:modified xsi:type="dcterms:W3CDTF">2018-05-28T10:57:47Z</dcterms:modified>
  <cp:category/>
  <cp:version/>
  <cp:contentType/>
  <cp:contentStatus/>
</cp:coreProperties>
</file>