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cuments\2018\2017. évi beszámolóhoz\Bedegkér\"/>
    </mc:Choice>
  </mc:AlternateContent>
  <xr:revisionPtr revIDLastSave="0" documentId="10_ncr:8100000_{99C91A6E-5C75-4A9E-9D16-1F3CF9B162C5}" xr6:coauthVersionLast="32" xr6:coauthVersionMax="32" xr10:uidLastSave="{00000000-0000-0000-0000-000000000000}"/>
  <bookViews>
    <workbookView xWindow="0" yWindow="0" windowWidth="20490" windowHeight="7545" tabRatio="727" firstSheet="10" activeTab="14" xr2:uid="{00000000-000D-0000-FFFF-FFFF00000000}"/>
  </bookViews>
  <sheets>
    <sheet name="ÖSSZEFÜGGÉSEK" sheetId="1" r:id="rId1"/>
    <sheet name="Önk. mindösszesen" sheetId="12" r:id="rId2"/>
    <sheet name="Önk." sheetId="2" r:id="rId3"/>
    <sheet name="Mérleg önk. -működés" sheetId="6" r:id="rId4"/>
    <sheet name=" Mérleg önk.- felhalmozási" sheetId="7" r:id="rId5"/>
    <sheet name="ELLENŐRZÉS-1.sz.2.1.sz.2.2.sz." sheetId="8" r:id="rId6"/>
    <sheet name="Felújítás" sheetId="10" r:id="rId7"/>
    <sheet name="Óvoda" sheetId="20" r:id="rId8"/>
    <sheet name="Bevételek-kiadások" sheetId="33" r:id="rId9"/>
    <sheet name="Kötelezettség" sheetId="34" r:id="rId10"/>
    <sheet name="Támogatás" sheetId="38" r:id="rId11"/>
    <sheet name="Vagyonkimutatás-esközök" sheetId="39" r:id="rId12"/>
    <sheet name=" Vagyonkimutatás-források" sheetId="40" r:id="rId13"/>
    <sheet name="Pénzeszközök változása" sheetId="44" r:id="rId14"/>
    <sheet name="Maradvány" sheetId="45" r:id="rId15"/>
    <sheet name="Munka1" sheetId="46" r:id="rId16"/>
  </sheets>
  <definedNames>
    <definedName name="_xlnm.Print_Titles" localSheetId="7">Óvoda!$1:$6</definedName>
    <definedName name="_xlnm.Print_Titles" localSheetId="1">'Önk. mindösszesen'!$1:$6</definedName>
    <definedName name="_xlnm.Print_Titles" localSheetId="11">'Vagyonkimutatás-esközök'!$2:$6</definedName>
    <definedName name="_xlnm.Print_Area" localSheetId="8">'Bevételek-kiadások'!$A$1:$E$146</definedName>
    <definedName name="_xlnm.Print_Area" localSheetId="3">'Mérleg önk. -működés'!$A$1:$J$32</definedName>
    <definedName name="_xlnm.Print_Area" localSheetId="2">Önk.!$A$1:$E$147</definedName>
  </definedNames>
  <calcPr calcId="162913"/>
</workbook>
</file>

<file path=xl/calcChain.xml><?xml version="1.0" encoding="utf-8"?>
<calcChain xmlns="http://schemas.openxmlformats.org/spreadsheetml/2006/main">
  <c r="E124" i="12" l="1"/>
  <c r="C14" i="39" l="1"/>
  <c r="D35" i="39"/>
  <c r="C91" i="33"/>
  <c r="C28" i="33"/>
  <c r="E140" i="33"/>
  <c r="D140" i="33"/>
  <c r="E134" i="33"/>
  <c r="D134" i="33"/>
  <c r="E129" i="33"/>
  <c r="D129" i="33"/>
  <c r="E125" i="33"/>
  <c r="D125" i="33"/>
  <c r="E121" i="33"/>
  <c r="D121" i="33"/>
  <c r="E107" i="33"/>
  <c r="D107" i="33"/>
  <c r="E96" i="33"/>
  <c r="D96" i="33"/>
  <c r="E28" i="33"/>
  <c r="D28" i="33"/>
  <c r="H25" i="6"/>
  <c r="G12" i="6"/>
  <c r="D145" i="33" l="1"/>
  <c r="E145" i="33"/>
  <c r="D13" i="38"/>
  <c r="E27" i="10"/>
  <c r="D27" i="10"/>
  <c r="B27" i="10"/>
  <c r="F26" i="10"/>
  <c r="F27" i="10"/>
  <c r="K8" i="45" l="1"/>
  <c r="K5" i="45"/>
  <c r="D7" i="39" l="1"/>
  <c r="D64" i="39"/>
  <c r="D65" i="39"/>
  <c r="E66" i="39"/>
  <c r="C66" i="39"/>
  <c r="D62" i="39"/>
  <c r="D61" i="39"/>
  <c r="D60" i="39"/>
  <c r="D57" i="39"/>
  <c r="D56" i="39"/>
  <c r="E54" i="39"/>
  <c r="C54" i="39"/>
  <c r="D53" i="39"/>
  <c r="D54" i="39" s="1"/>
  <c r="C9" i="39"/>
  <c r="D38" i="39"/>
  <c r="D26" i="39"/>
  <c r="D24" i="39" s="1"/>
  <c r="D17" i="39"/>
  <c r="D14" i="39"/>
  <c r="E29" i="39"/>
  <c r="C29" i="39"/>
  <c r="E24" i="39"/>
  <c r="C24" i="39"/>
  <c r="D11" i="39"/>
  <c r="D12" i="39"/>
  <c r="D13" i="39"/>
  <c r="D10" i="39"/>
  <c r="D44" i="20"/>
  <c r="E44" i="20"/>
  <c r="D50" i="20"/>
  <c r="E50" i="20"/>
  <c r="D55" i="20"/>
  <c r="C50" i="20"/>
  <c r="C44" i="20"/>
  <c r="C55" i="20" s="1"/>
  <c r="D8" i="20"/>
  <c r="D35" i="20" s="1"/>
  <c r="E8" i="20"/>
  <c r="E35" i="20" s="1"/>
  <c r="D19" i="20"/>
  <c r="E19" i="20"/>
  <c r="D25" i="20"/>
  <c r="E25" i="20"/>
  <c r="D29" i="20"/>
  <c r="E29" i="20"/>
  <c r="D36" i="20"/>
  <c r="E36" i="20"/>
  <c r="C36" i="20"/>
  <c r="C29" i="20"/>
  <c r="C25" i="20"/>
  <c r="C19" i="20"/>
  <c r="C8" i="20"/>
  <c r="C35" i="20" l="1"/>
  <c r="D66" i="39"/>
  <c r="C40" i="20"/>
  <c r="E40" i="20"/>
  <c r="D40" i="20"/>
  <c r="E55" i="20"/>
  <c r="C140" i="33"/>
  <c r="C134" i="33"/>
  <c r="C129" i="33"/>
  <c r="C125" i="33"/>
  <c r="C121" i="33"/>
  <c r="C107" i="33"/>
  <c r="E91" i="33"/>
  <c r="E124" i="33" s="1"/>
  <c r="E146" i="33" s="1"/>
  <c r="D91" i="33"/>
  <c r="D124" i="33" s="1"/>
  <c r="D146" i="33" s="1"/>
  <c r="C78" i="33"/>
  <c r="C74" i="33"/>
  <c r="C71" i="33"/>
  <c r="C66" i="33"/>
  <c r="C62" i="33"/>
  <c r="C56" i="33"/>
  <c r="C51" i="33"/>
  <c r="C45" i="33"/>
  <c r="C34" i="33"/>
  <c r="C27" i="33"/>
  <c r="C20" i="33"/>
  <c r="C13" i="33"/>
  <c r="C6" i="33"/>
  <c r="E78" i="33"/>
  <c r="D78" i="33"/>
  <c r="E74" i="33"/>
  <c r="D74" i="33"/>
  <c r="E71" i="33"/>
  <c r="D71" i="33"/>
  <c r="E66" i="33"/>
  <c r="D66" i="33"/>
  <c r="E62" i="33"/>
  <c r="D62" i="33"/>
  <c r="E56" i="33"/>
  <c r="D56" i="33"/>
  <c r="E51" i="33"/>
  <c r="D51" i="33"/>
  <c r="E45" i="33"/>
  <c r="D45" i="33"/>
  <c r="E34" i="33"/>
  <c r="D34" i="33"/>
  <c r="E27" i="33"/>
  <c r="D27" i="33"/>
  <c r="E20" i="33"/>
  <c r="D20" i="33"/>
  <c r="E13" i="33"/>
  <c r="D13" i="33"/>
  <c r="E6" i="33"/>
  <c r="D6" i="33"/>
  <c r="D6" i="2"/>
  <c r="D141" i="12"/>
  <c r="E141" i="12"/>
  <c r="E140" i="12" s="1"/>
  <c r="D142" i="12"/>
  <c r="E142" i="12"/>
  <c r="D143" i="12"/>
  <c r="E143" i="12"/>
  <c r="D144" i="12"/>
  <c r="E144" i="12"/>
  <c r="C144" i="12"/>
  <c r="C143" i="12"/>
  <c r="C142" i="12"/>
  <c r="C141" i="12"/>
  <c r="E135" i="12"/>
  <c r="E136" i="12"/>
  <c r="E134" i="12" s="1"/>
  <c r="E137" i="12"/>
  <c r="E138" i="12"/>
  <c r="E139" i="12"/>
  <c r="D135" i="12"/>
  <c r="D136" i="12"/>
  <c r="D137" i="12"/>
  <c r="D138" i="12"/>
  <c r="D139" i="12"/>
  <c r="D130" i="12"/>
  <c r="E130" i="12"/>
  <c r="F130" i="12"/>
  <c r="D131" i="12"/>
  <c r="D129" i="12" s="1"/>
  <c r="E131" i="12"/>
  <c r="F131" i="12"/>
  <c r="D132" i="12"/>
  <c r="E132" i="12"/>
  <c r="E129" i="12" s="1"/>
  <c r="F132" i="12"/>
  <c r="D133" i="12"/>
  <c r="E133" i="12"/>
  <c r="F133" i="12"/>
  <c r="C139" i="12"/>
  <c r="C138" i="12"/>
  <c r="C137" i="12"/>
  <c r="C136" i="12"/>
  <c r="C134" i="12" s="1"/>
  <c r="C135" i="12"/>
  <c r="C133" i="12"/>
  <c r="C132" i="12"/>
  <c r="C131" i="12"/>
  <c r="C130" i="12"/>
  <c r="D126" i="12"/>
  <c r="E126" i="12"/>
  <c r="F126" i="12"/>
  <c r="D127" i="12"/>
  <c r="E127" i="12"/>
  <c r="F127" i="12"/>
  <c r="D128" i="12"/>
  <c r="E128" i="12"/>
  <c r="F128" i="12"/>
  <c r="C128" i="12"/>
  <c r="C127" i="12"/>
  <c r="C125" i="12" s="1"/>
  <c r="C126" i="12"/>
  <c r="D122" i="12"/>
  <c r="E122" i="12"/>
  <c r="D123" i="12"/>
  <c r="D121" i="12" s="1"/>
  <c r="E123" i="12"/>
  <c r="C123" i="12"/>
  <c r="C122" i="12"/>
  <c r="D108" i="12"/>
  <c r="E108" i="12"/>
  <c r="D109" i="12"/>
  <c r="E109" i="12"/>
  <c r="D110" i="12"/>
  <c r="E110" i="12"/>
  <c r="D111" i="12"/>
  <c r="E111" i="12"/>
  <c r="D112" i="12"/>
  <c r="D107" i="12" s="1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C120" i="12"/>
  <c r="C119" i="12"/>
  <c r="C118" i="12"/>
  <c r="C117" i="12"/>
  <c r="C116" i="12"/>
  <c r="C115" i="12"/>
  <c r="C114" i="12"/>
  <c r="C113" i="12"/>
  <c r="C112" i="12"/>
  <c r="C111" i="12"/>
  <c r="C110" i="12"/>
  <c r="C107" i="12" s="1"/>
  <c r="C109" i="12"/>
  <c r="C108" i="12"/>
  <c r="D92" i="12"/>
  <c r="E92" i="12"/>
  <c r="D93" i="12"/>
  <c r="E93" i="12"/>
  <c r="D94" i="12"/>
  <c r="E94" i="12"/>
  <c r="D95" i="12"/>
  <c r="E95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D104" i="12"/>
  <c r="E104" i="12"/>
  <c r="D105" i="12"/>
  <c r="E105" i="12"/>
  <c r="D106" i="12"/>
  <c r="E106" i="12"/>
  <c r="C93" i="12"/>
  <c r="C94" i="12"/>
  <c r="C95" i="12"/>
  <c r="C97" i="12"/>
  <c r="C98" i="12"/>
  <c r="C99" i="12"/>
  <c r="C100" i="12"/>
  <c r="C101" i="12"/>
  <c r="C102" i="12"/>
  <c r="C103" i="12"/>
  <c r="C104" i="12"/>
  <c r="C105" i="12"/>
  <c r="C106" i="12"/>
  <c r="C92" i="12"/>
  <c r="E107" i="12"/>
  <c r="E121" i="12"/>
  <c r="D140" i="12"/>
  <c r="C121" i="12"/>
  <c r="F87" i="12"/>
  <c r="E85" i="12"/>
  <c r="D85" i="12"/>
  <c r="C85" i="12"/>
  <c r="D81" i="12"/>
  <c r="D82" i="12"/>
  <c r="D80" i="12" s="1"/>
  <c r="D83" i="12"/>
  <c r="D84" i="12"/>
  <c r="C82" i="12"/>
  <c r="C83" i="12"/>
  <c r="C84" i="12"/>
  <c r="C80" i="12" s="1"/>
  <c r="C81" i="12"/>
  <c r="E80" i="12"/>
  <c r="D77" i="12"/>
  <c r="E77" i="12"/>
  <c r="D78" i="12"/>
  <c r="E78" i="12"/>
  <c r="E76" i="12" s="1"/>
  <c r="D79" i="12"/>
  <c r="E79" i="12"/>
  <c r="C78" i="12"/>
  <c r="C79" i="12"/>
  <c r="C77" i="12"/>
  <c r="D74" i="12"/>
  <c r="E74" i="12"/>
  <c r="E73" i="12" s="1"/>
  <c r="D75" i="12"/>
  <c r="E75" i="12"/>
  <c r="C75" i="12"/>
  <c r="C74" i="12"/>
  <c r="D69" i="12"/>
  <c r="E69" i="12"/>
  <c r="D70" i="12"/>
  <c r="E70" i="12"/>
  <c r="D71" i="12"/>
  <c r="E71" i="12"/>
  <c r="D72" i="12"/>
  <c r="E72" i="12"/>
  <c r="C70" i="12"/>
  <c r="C71" i="12"/>
  <c r="C72" i="12"/>
  <c r="C69" i="12"/>
  <c r="D65" i="12"/>
  <c r="E65" i="12"/>
  <c r="D66" i="12"/>
  <c r="E66" i="12"/>
  <c r="D67" i="12"/>
  <c r="E67" i="12"/>
  <c r="C66" i="12"/>
  <c r="C67" i="12"/>
  <c r="C65" i="12"/>
  <c r="D68" i="12"/>
  <c r="E68" i="12"/>
  <c r="D59" i="12"/>
  <c r="E59" i="12"/>
  <c r="D60" i="12"/>
  <c r="E60" i="12"/>
  <c r="D61" i="12"/>
  <c r="E61" i="12"/>
  <c r="D62" i="12"/>
  <c r="E62" i="12"/>
  <c r="C60" i="12"/>
  <c r="C61" i="12"/>
  <c r="C62" i="12"/>
  <c r="C59" i="12"/>
  <c r="D54" i="12"/>
  <c r="E54" i="12"/>
  <c r="D55" i="12"/>
  <c r="E55" i="12"/>
  <c r="E53" i="12" s="1"/>
  <c r="D56" i="12"/>
  <c r="E56" i="12"/>
  <c r="C55" i="12"/>
  <c r="C56" i="12"/>
  <c r="C54" i="12"/>
  <c r="D48" i="12"/>
  <c r="E48" i="12"/>
  <c r="E47" i="12" s="1"/>
  <c r="D49" i="12"/>
  <c r="E49" i="12"/>
  <c r="D50" i="12"/>
  <c r="E50" i="12"/>
  <c r="D51" i="12"/>
  <c r="E51" i="12"/>
  <c r="D52" i="12"/>
  <c r="E52" i="12"/>
  <c r="C49" i="12"/>
  <c r="C50" i="12"/>
  <c r="C51" i="12"/>
  <c r="C52" i="12"/>
  <c r="C48" i="12"/>
  <c r="F47" i="12"/>
  <c r="D37" i="12"/>
  <c r="E37" i="12"/>
  <c r="D38" i="12"/>
  <c r="E38" i="12"/>
  <c r="D39" i="12"/>
  <c r="E39" i="12"/>
  <c r="D40" i="12"/>
  <c r="E40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C38" i="12"/>
  <c r="C39" i="12"/>
  <c r="C40" i="12"/>
  <c r="C41" i="12"/>
  <c r="C42" i="12"/>
  <c r="C43" i="12"/>
  <c r="C44" i="12"/>
  <c r="C45" i="12"/>
  <c r="C46" i="12"/>
  <c r="C37" i="12"/>
  <c r="D31" i="12"/>
  <c r="E31" i="12"/>
  <c r="E30" i="12" s="1"/>
  <c r="E29" i="12" s="1"/>
  <c r="D32" i="12"/>
  <c r="D30" i="12" s="1"/>
  <c r="D29" i="12" s="1"/>
  <c r="E32" i="12"/>
  <c r="D33" i="12"/>
  <c r="E33" i="12"/>
  <c r="D34" i="12"/>
  <c r="E34" i="12"/>
  <c r="D35" i="12"/>
  <c r="E35" i="12"/>
  <c r="C34" i="12"/>
  <c r="C35" i="12"/>
  <c r="C32" i="12"/>
  <c r="C33" i="12"/>
  <c r="C31" i="12"/>
  <c r="D16" i="12"/>
  <c r="E16" i="12"/>
  <c r="D17" i="12"/>
  <c r="E17" i="12"/>
  <c r="E15" i="12" s="1"/>
  <c r="D18" i="12"/>
  <c r="E18" i="12"/>
  <c r="D19" i="12"/>
  <c r="E19" i="12"/>
  <c r="D20" i="12"/>
  <c r="E20" i="12"/>
  <c r="C17" i="12"/>
  <c r="C18" i="12"/>
  <c r="C19" i="12"/>
  <c r="C20" i="12"/>
  <c r="D23" i="12"/>
  <c r="E23" i="12"/>
  <c r="D24" i="12"/>
  <c r="E24" i="12"/>
  <c r="D25" i="12"/>
  <c r="E25" i="12"/>
  <c r="D26" i="12"/>
  <c r="E26" i="12"/>
  <c r="D27" i="12"/>
  <c r="E27" i="12"/>
  <c r="D28" i="12"/>
  <c r="E28" i="12"/>
  <c r="C24" i="12"/>
  <c r="C25" i="12"/>
  <c r="C26" i="12"/>
  <c r="C27" i="12"/>
  <c r="C28" i="12"/>
  <c r="C23" i="12"/>
  <c r="C22" i="12" s="1"/>
  <c r="C20" i="2"/>
  <c r="C6" i="7"/>
  <c r="D15" i="12"/>
  <c r="C16" i="12"/>
  <c r="D9" i="12"/>
  <c r="E9" i="12"/>
  <c r="D10" i="12"/>
  <c r="E10" i="12"/>
  <c r="D11" i="12"/>
  <c r="E11" i="12"/>
  <c r="D12" i="12"/>
  <c r="E12" i="12"/>
  <c r="D13" i="12"/>
  <c r="E13" i="12"/>
  <c r="D14" i="12"/>
  <c r="E14" i="12"/>
  <c r="C13" i="12"/>
  <c r="C14" i="12"/>
  <c r="C10" i="12"/>
  <c r="C11" i="12"/>
  <c r="C12" i="12"/>
  <c r="C9" i="12"/>
  <c r="C8" i="12" s="1"/>
  <c r="I18" i="7"/>
  <c r="H18" i="7"/>
  <c r="G18" i="7"/>
  <c r="H6" i="7"/>
  <c r="I6" i="7"/>
  <c r="H8" i="7"/>
  <c r="I8" i="7"/>
  <c r="G8" i="7"/>
  <c r="G6" i="7"/>
  <c r="C8" i="7"/>
  <c r="I25" i="6"/>
  <c r="H26" i="6"/>
  <c r="I26" i="6"/>
  <c r="G26" i="6"/>
  <c r="G25" i="6"/>
  <c r="G27" i="6" s="1"/>
  <c r="I11" i="6"/>
  <c r="H6" i="6"/>
  <c r="I6" i="6"/>
  <c r="H7" i="6"/>
  <c r="I7" i="6"/>
  <c r="H8" i="6"/>
  <c r="I8" i="6"/>
  <c r="H9" i="6"/>
  <c r="I9" i="6"/>
  <c r="G9" i="6"/>
  <c r="G8" i="6"/>
  <c r="G7" i="6"/>
  <c r="G6" i="6"/>
  <c r="E26" i="6"/>
  <c r="D26" i="6"/>
  <c r="C26" i="6"/>
  <c r="E25" i="6"/>
  <c r="D25" i="6"/>
  <c r="D24" i="6" s="1"/>
  <c r="C25" i="6"/>
  <c r="D6" i="6"/>
  <c r="E78" i="2"/>
  <c r="D78" i="2"/>
  <c r="C78" i="2"/>
  <c r="E74" i="2"/>
  <c r="D74" i="2"/>
  <c r="C74" i="2"/>
  <c r="E71" i="2"/>
  <c r="D71" i="2"/>
  <c r="C71" i="2"/>
  <c r="E66" i="2"/>
  <c r="D66" i="2"/>
  <c r="C66" i="2"/>
  <c r="E62" i="2"/>
  <c r="D62" i="2"/>
  <c r="C62" i="2"/>
  <c r="E56" i="2"/>
  <c r="E9" i="7" s="1"/>
  <c r="D56" i="2"/>
  <c r="D9" i="7" s="1"/>
  <c r="C56" i="2"/>
  <c r="C9" i="7" s="1"/>
  <c r="E51" i="2"/>
  <c r="E10" i="6" s="1"/>
  <c r="D51" i="2"/>
  <c r="D10" i="6" s="1"/>
  <c r="C51" i="2"/>
  <c r="C10" i="6" s="1"/>
  <c r="D45" i="2"/>
  <c r="E45" i="2"/>
  <c r="C45" i="2"/>
  <c r="D34" i="2"/>
  <c r="D12" i="6" s="1"/>
  <c r="E34" i="2"/>
  <c r="E12" i="6" s="1"/>
  <c r="C34" i="2"/>
  <c r="C12" i="6" s="1"/>
  <c r="E28" i="2"/>
  <c r="D28" i="2"/>
  <c r="D27" i="2" s="1"/>
  <c r="D9" i="6" s="1"/>
  <c r="C28" i="2"/>
  <c r="C27" i="2" s="1"/>
  <c r="C9" i="6" s="1"/>
  <c r="E27" i="2"/>
  <c r="E9" i="6" s="1"/>
  <c r="D20" i="2"/>
  <c r="D6" i="7" s="1"/>
  <c r="E20" i="2"/>
  <c r="E6" i="7" s="1"/>
  <c r="D13" i="2"/>
  <c r="D7" i="6" s="1"/>
  <c r="E13" i="2"/>
  <c r="E7" i="6" s="1"/>
  <c r="C13" i="2"/>
  <c r="C7" i="6" s="1"/>
  <c r="E6" i="2"/>
  <c r="E6" i="6" s="1"/>
  <c r="C6" i="2"/>
  <c r="C6" i="6" s="1"/>
  <c r="E141" i="2"/>
  <c r="D141" i="2"/>
  <c r="C141" i="2"/>
  <c r="D135" i="2"/>
  <c r="E135" i="2"/>
  <c r="C135" i="2"/>
  <c r="E130" i="2"/>
  <c r="E146" i="2" s="1"/>
  <c r="D130" i="2"/>
  <c r="D146" i="2" s="1"/>
  <c r="C130" i="2"/>
  <c r="E126" i="2"/>
  <c r="D126" i="2"/>
  <c r="C126" i="2"/>
  <c r="D122" i="2"/>
  <c r="H11" i="6" s="1"/>
  <c r="E122" i="2"/>
  <c r="C122" i="2"/>
  <c r="G11" i="6" s="1"/>
  <c r="E108" i="2"/>
  <c r="D108" i="2"/>
  <c r="C108" i="2"/>
  <c r="D97" i="2"/>
  <c r="D92" i="2" s="1"/>
  <c r="D125" i="2" s="1"/>
  <c r="E97" i="2"/>
  <c r="E96" i="12" s="1"/>
  <c r="E91" i="12" s="1"/>
  <c r="C97" i="2"/>
  <c r="C96" i="12" s="1"/>
  <c r="A10" i="1"/>
  <c r="C146" i="2" l="1"/>
  <c r="D84" i="2"/>
  <c r="C140" i="12"/>
  <c r="E84" i="33"/>
  <c r="C145" i="33"/>
  <c r="C84" i="2"/>
  <c r="E24" i="6"/>
  <c r="C91" i="12"/>
  <c r="C124" i="12" s="1"/>
  <c r="C36" i="12"/>
  <c r="C76" i="12"/>
  <c r="E125" i="12"/>
  <c r="C129" i="12"/>
  <c r="C145" i="12" s="1"/>
  <c r="E22" i="12"/>
  <c r="D22" i="12"/>
  <c r="E84" i="2"/>
  <c r="E152" i="2" s="1"/>
  <c r="E36" i="12"/>
  <c r="D36" i="12"/>
  <c r="C18" i="6"/>
  <c r="E18" i="6"/>
  <c r="D61" i="2"/>
  <c r="D85" i="2" s="1"/>
  <c r="B14" i="8" s="1"/>
  <c r="D18" i="6"/>
  <c r="C61" i="2"/>
  <c r="E61" i="2"/>
  <c r="E8" i="12"/>
  <c r="D8" i="12"/>
  <c r="E92" i="2"/>
  <c r="E125" i="2"/>
  <c r="E147" i="2" s="1"/>
  <c r="B38" i="8" s="1"/>
  <c r="I10" i="6"/>
  <c r="I18" i="6" s="1"/>
  <c r="D147" i="2"/>
  <c r="H10" i="6"/>
  <c r="D96" i="12"/>
  <c r="C92" i="2"/>
  <c r="C125" i="2" s="1"/>
  <c r="C147" i="2" s="1"/>
  <c r="B26" i="8" s="1"/>
  <c r="G10" i="6"/>
  <c r="G18" i="6" s="1"/>
  <c r="G28" i="6" s="1"/>
  <c r="C15" i="12"/>
  <c r="C47" i="12"/>
  <c r="D47" i="12"/>
  <c r="D53" i="12"/>
  <c r="E58" i="12"/>
  <c r="D58" i="12"/>
  <c r="C64" i="12"/>
  <c r="E64" i="12"/>
  <c r="E86" i="12" s="1"/>
  <c r="D64" i="12"/>
  <c r="C68" i="12"/>
  <c r="C73" i="12"/>
  <c r="D73" i="12"/>
  <c r="D76" i="12"/>
  <c r="D86" i="12" s="1"/>
  <c r="D91" i="12"/>
  <c r="E145" i="12"/>
  <c r="D125" i="12"/>
  <c r="C124" i="33"/>
  <c r="C146" i="33" s="1"/>
  <c r="C84" i="33"/>
  <c r="C61" i="33"/>
  <c r="D84" i="33"/>
  <c r="D61" i="33"/>
  <c r="E61" i="33"/>
  <c r="D134" i="12"/>
  <c r="D145" i="12" s="1"/>
  <c r="D124" i="12"/>
  <c r="C58" i="12"/>
  <c r="C53" i="12"/>
  <c r="C30" i="12"/>
  <c r="C29" i="12" s="1"/>
  <c r="C24" i="6"/>
  <c r="D19" i="6"/>
  <c r="D27" i="6" s="1"/>
  <c r="E19" i="6"/>
  <c r="C19" i="6"/>
  <c r="C27" i="6" s="1"/>
  <c r="E85" i="2"/>
  <c r="B20" i="8" s="1"/>
  <c r="C85" i="2"/>
  <c r="B8" i="8" s="1"/>
  <c r="C6" i="44"/>
  <c r="C11" i="44" s="1"/>
  <c r="C18" i="40"/>
  <c r="C14" i="40"/>
  <c r="E63" i="39"/>
  <c r="D63" i="39"/>
  <c r="C63" i="39"/>
  <c r="E59" i="39"/>
  <c r="D59" i="39"/>
  <c r="C59" i="39"/>
  <c r="E45" i="39"/>
  <c r="D45" i="39"/>
  <c r="C45" i="39"/>
  <c r="E40" i="39"/>
  <c r="D40" i="39"/>
  <c r="D34" i="39" s="1"/>
  <c r="C40" i="39"/>
  <c r="C34" i="39"/>
  <c r="D29" i="39"/>
  <c r="E19" i="39"/>
  <c r="D19" i="39"/>
  <c r="C19" i="39"/>
  <c r="E14" i="39"/>
  <c r="E9" i="39"/>
  <c r="E8" i="39" s="1"/>
  <c r="D9" i="39"/>
  <c r="A10" i="8"/>
  <c r="A16" i="1"/>
  <c r="A16" i="8" s="1"/>
  <c r="A22" i="1"/>
  <c r="A22" i="8" s="1"/>
  <c r="A28" i="1"/>
  <c r="A34" i="1"/>
  <c r="C3" i="2"/>
  <c r="C89" i="2" s="1"/>
  <c r="C152" i="2"/>
  <c r="D152" i="2"/>
  <c r="H18" i="6"/>
  <c r="H27" i="6"/>
  <c r="B31" i="8"/>
  <c r="I27" i="6"/>
  <c r="C17" i="7"/>
  <c r="D6" i="8" s="1"/>
  <c r="D17" i="7"/>
  <c r="E17" i="7"/>
  <c r="I17" i="7"/>
  <c r="G17" i="7"/>
  <c r="H17" i="7"/>
  <c r="C18" i="7"/>
  <c r="D18" i="7"/>
  <c r="E18" i="7"/>
  <c r="C24" i="7"/>
  <c r="D24" i="7"/>
  <c r="E24" i="7"/>
  <c r="G30" i="7"/>
  <c r="H30" i="7"/>
  <c r="B32" i="8"/>
  <c r="I30" i="7"/>
  <c r="D37" i="8" s="1"/>
  <c r="C33" i="7"/>
  <c r="D33" i="7"/>
  <c r="E33" i="7"/>
  <c r="G33" i="7"/>
  <c r="H33" i="7"/>
  <c r="I33" i="7"/>
  <c r="A4" i="8"/>
  <c r="B7" i="8"/>
  <c r="B13" i="8"/>
  <c r="B19" i="8"/>
  <c r="B24" i="8"/>
  <c r="B25" i="8"/>
  <c r="D25" i="8"/>
  <c r="A28" i="8"/>
  <c r="B30" i="8"/>
  <c r="A34" i="8"/>
  <c r="B36" i="8"/>
  <c r="B37" i="8"/>
  <c r="G1" i="10"/>
  <c r="F7" i="10"/>
  <c r="F8" i="10"/>
  <c r="B9" i="10"/>
  <c r="D9" i="10"/>
  <c r="E9" i="10"/>
  <c r="C3" i="33"/>
  <c r="C88" i="33" s="1"/>
  <c r="D3" i="33"/>
  <c r="D88" i="33" s="1"/>
  <c r="K1" i="34"/>
  <c r="E2" i="34"/>
  <c r="F3" i="34"/>
  <c r="G3" i="34"/>
  <c r="H3" i="34"/>
  <c r="I3" i="34"/>
  <c r="D5" i="34"/>
  <c r="E5" i="34"/>
  <c r="F5" i="34"/>
  <c r="F13" i="34"/>
  <c r="G5" i="34"/>
  <c r="H5" i="34"/>
  <c r="I5" i="34"/>
  <c r="J6" i="34"/>
  <c r="J7" i="34"/>
  <c r="D8" i="34"/>
  <c r="E8" i="34"/>
  <c r="F8" i="34"/>
  <c r="G8" i="34"/>
  <c r="H8" i="34"/>
  <c r="I8" i="34"/>
  <c r="J8" i="34"/>
  <c r="J9" i="34"/>
  <c r="J10" i="34"/>
  <c r="F11" i="34"/>
  <c r="G11" i="34"/>
  <c r="H11" i="34"/>
  <c r="I11" i="34"/>
  <c r="J12" i="34"/>
  <c r="G13" i="34"/>
  <c r="H13" i="34"/>
  <c r="I13" i="34"/>
  <c r="J14" i="34"/>
  <c r="D15" i="34"/>
  <c r="E15" i="34"/>
  <c r="F15" i="34"/>
  <c r="G15" i="34"/>
  <c r="H15" i="34"/>
  <c r="I15" i="34"/>
  <c r="J16" i="34"/>
  <c r="J17" i="34"/>
  <c r="E13" i="38"/>
  <c r="A1" i="39"/>
  <c r="A2" i="40"/>
  <c r="B6" i="44"/>
  <c r="B11" i="44"/>
  <c r="C4" i="6"/>
  <c r="G4" i="7" s="1"/>
  <c r="D4" i="6"/>
  <c r="H4" i="6" s="1"/>
  <c r="E85" i="33" l="1"/>
  <c r="E4" i="6"/>
  <c r="I4" i="7" s="1"/>
  <c r="I18" i="34"/>
  <c r="E27" i="6"/>
  <c r="E28" i="6" s="1"/>
  <c r="I30" i="6" s="1"/>
  <c r="E63" i="12"/>
  <c r="D30" i="7"/>
  <c r="E146" i="12"/>
  <c r="G4" i="6"/>
  <c r="E30" i="7"/>
  <c r="D8" i="39"/>
  <c r="D51" i="39" s="1"/>
  <c r="D68" i="39" s="1"/>
  <c r="C86" i="12"/>
  <c r="D63" i="12"/>
  <c r="D87" i="12" s="1"/>
  <c r="C63" i="12"/>
  <c r="E87" i="12"/>
  <c r="C87" i="12"/>
  <c r="E37" i="8"/>
  <c r="D36" i="8"/>
  <c r="E36" i="8" s="1"/>
  <c r="C8" i="39"/>
  <c r="C51" i="39" s="1"/>
  <c r="C68" i="39" s="1"/>
  <c r="F18" i="34"/>
  <c r="C85" i="33"/>
  <c r="D85" i="33"/>
  <c r="C21" i="40"/>
  <c r="D146" i="12"/>
  <c r="C146" i="12"/>
  <c r="E25" i="8"/>
  <c r="D32" i="7"/>
  <c r="C32" i="7"/>
  <c r="G32" i="7"/>
  <c r="E31" i="7"/>
  <c r="C31" i="7"/>
  <c r="D31" i="8"/>
  <c r="H28" i="6"/>
  <c r="I28" i="6"/>
  <c r="H29" i="6"/>
  <c r="D28" i="6"/>
  <c r="H30" i="6" s="1"/>
  <c r="D18" i="8"/>
  <c r="B12" i="8"/>
  <c r="E151" i="2"/>
  <c r="B18" i="8"/>
  <c r="D151" i="2"/>
  <c r="B6" i="8"/>
  <c r="E6" i="8" s="1"/>
  <c r="C151" i="2"/>
  <c r="E31" i="8"/>
  <c r="D7" i="8"/>
  <c r="E7" i="8" s="1"/>
  <c r="C28" i="6"/>
  <c r="D13" i="8"/>
  <c r="E13" i="8" s="1"/>
  <c r="D31" i="7"/>
  <c r="H4" i="7"/>
  <c r="D4" i="7"/>
  <c r="I32" i="7"/>
  <c r="E29" i="6"/>
  <c r="E34" i="39"/>
  <c r="E51" i="39" s="1"/>
  <c r="E68" i="39" s="1"/>
  <c r="J1" i="6"/>
  <c r="C4" i="7"/>
  <c r="D29" i="6"/>
  <c r="D12" i="8"/>
  <c r="D24" i="8"/>
  <c r="E24" i="8" s="1"/>
  <c r="C29" i="6"/>
  <c r="J13" i="34"/>
  <c r="J1" i="7"/>
  <c r="H18" i="34"/>
  <c r="J15" i="34"/>
  <c r="J11" i="34"/>
  <c r="E18" i="34"/>
  <c r="F9" i="10"/>
  <c r="H31" i="7"/>
  <c r="D32" i="8" s="1"/>
  <c r="E32" i="8" s="1"/>
  <c r="E32" i="7"/>
  <c r="E4" i="7"/>
  <c r="I4" i="6"/>
  <c r="G29" i="6"/>
  <c r="H32" i="7"/>
  <c r="G18" i="34"/>
  <c r="D18" i="34"/>
  <c r="J5" i="34"/>
  <c r="D30" i="8"/>
  <c r="E30" i="8" s="1"/>
  <c r="I31" i="7"/>
  <c r="I29" i="6"/>
  <c r="G31" i="7"/>
  <c r="D26" i="8" s="1"/>
  <c r="E26" i="8" s="1"/>
  <c r="E30" i="6" l="1"/>
  <c r="D20" i="8"/>
  <c r="E20" i="8" s="1"/>
  <c r="D19" i="8"/>
  <c r="E19" i="8" s="1"/>
  <c r="J18" i="34"/>
  <c r="D38" i="8"/>
  <c r="E38" i="8" s="1"/>
  <c r="D14" i="8"/>
  <c r="E14" i="8" s="1"/>
  <c r="D30" i="6"/>
  <c r="E18" i="8"/>
  <c r="E12" i="8"/>
  <c r="C30" i="6"/>
  <c r="D8" i="8"/>
  <c r="E8" i="8" s="1"/>
  <c r="G30" i="6"/>
</calcChain>
</file>

<file path=xl/sharedStrings.xml><?xml version="1.0" encoding="utf-8"?>
<sst xmlns="http://schemas.openxmlformats.org/spreadsheetml/2006/main" count="2073" uniqueCount="756">
  <si>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</si>
  <si>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</si>
  <si>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</si>
  <si>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</si>
  <si>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</si>
  <si>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</si>
  <si>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</si>
  <si>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</si>
  <si>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</si>
  <si>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</si>
  <si>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</si>
  <si>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</si>
  <si>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</si>
  <si>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</si>
  <si>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</si>
  <si>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</si>
  <si>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</si>
  <si>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</si>
  <si>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</si>
  <si>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</si>
  <si>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</si>
  <si>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</si>
  <si>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</si>
  <si>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</si>
  <si>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</si>
  <si>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</si>
  <si>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</si>
  <si>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</si>
  <si>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</si>
  <si>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</si>
  <si>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</si>
  <si>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</si>
  <si>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</si>
  <si>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</si>
  <si>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</si>
  <si>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</si>
  <si>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</si>
  <si>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</si>
  <si>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</si>
  <si>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</si>
  <si>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</si>
  <si>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</si>
  <si>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</si>
  <si>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</si>
  <si>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</si>
  <si>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</si>
  <si>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03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</si>
  <si>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</si>
  <si>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</si>
  <si>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</si>
  <si>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</si>
  <si>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</si>
  <si>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</si>
  <si>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</si>
  <si>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</si>
  <si>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</si>
  <si>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</si>
  <si>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</si>
  <si>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</si>
  <si>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</si>
  <si>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</si>
  <si>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</si>
  <si>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</si>
  <si>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</si>
  <si>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</si>
  <si>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</si>
  <si>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</si>
  <si>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</si>
  <si>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</si>
  <si>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</si>
  <si>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</si>
  <si>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</si>
  <si>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</si>
  <si>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</si>
  <si>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</si>
  <si>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</si>
  <si>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</si>
  <si>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</si>
  <si>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</si>
  <si>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</si>
  <si>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</si>
  <si>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</si>
  <si>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</si>
  <si>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</si>
  <si>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</si>
  <si>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</si>
  <si>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</si>
  <si>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</si>
  <si>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</si>
  <si>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</si>
  <si>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</si>
  <si>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</si>
  <si>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</si>
  <si>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</si>
  <si>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</si>
  <si>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</si>
  <si>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</si>
  <si>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</si>
  <si>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</si>
  <si>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</si>
  <si>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</si>
  <si>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</si>
  <si>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</si>
  <si>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</si>
  <si>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</si>
  <si>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</si>
  <si>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</si>
  <si>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</si>
  <si>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</si>
  <si>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</si>
  <si>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</si>
  <si>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</si>
  <si>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</si>
  <si>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</si>
  <si>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</si>
  <si>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</si>
  <si>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</si>
  <si>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</si>
  <si>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</si>
  <si>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</si>
  <si>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</si>
  <si>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</si>
  <si>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</si>
  <si>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</si>
  <si>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</si>
  <si>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</si>
  <si>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</si>
  <si>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</si>
  <si>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</si>
  <si>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</si>
  <si>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</si>
  <si>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</si>
  <si>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</si>
  <si>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</si>
  <si>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</si>
  <si>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</si>
  <si>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</si>
  <si>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</si>
  <si>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</si>
  <si>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</si>
  <si>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</si>
  <si>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</si>
  <si>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</si>
  <si>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</si>
  <si>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</si>
  <si>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</si>
  <si>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</si>
  <si>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</si>
  <si>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</si>
  <si>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</si>
  <si>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</si>
  <si>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</si>
  <si>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</si>
  <si>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</si>
  <si>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</si>
  <si>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</si>
  <si>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</si>
  <si>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</si>
  <si>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</si>
  <si>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</si>
  <si>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</si>
  <si>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</si>
  <si>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</si>
  <si>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</si>
  <si>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</si>
  <si>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</si>
  <si>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</si>
  <si>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</si>
  <si>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</si>
  <si>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</si>
  <si>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Ezer forintban!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</si>
  <si>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</si>
  <si>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</si>
  <si>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</si>
  <si>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</si>
  <si>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</si>
  <si>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</si>
  <si>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</si>
  <si>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</si>
  <si>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</si>
  <si>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</si>
  <si>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</si>
  <si>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</si>
  <si>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</si>
  <si>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</si>
  <si>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</si>
  <si>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</si>
  <si>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</si>
  <si>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</si>
  <si>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</si>
  <si>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</si>
  <si>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</si>
  <si>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</si>
  <si>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</si>
  <si>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</si>
  <si>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</si>
  <si>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</si>
  <si>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</si>
  <si>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</si>
  <si>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</si>
  <si>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</si>
  <si>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</si>
  <si>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</si>
  <si>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</si>
  <si>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</si>
  <si>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</si>
  <si>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</si>
  <si>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</si>
  <si>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</si>
  <si>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</si>
  <si>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</si>
  <si>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</si>
  <si>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</si>
  <si>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</si>
  <si>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</si>
  <si>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</si>
  <si>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</si>
  <si>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</si>
  <si>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</si>
  <si>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</si>
  <si>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</si>
  <si>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</si>
  <si>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</si>
  <si>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</si>
  <si>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</si>
  <si>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</si>
  <si>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</si>
  <si>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</si>
  <si>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</si>
  <si>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</si>
  <si>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</si>
  <si>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</si>
  <si>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</si>
  <si>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</si>
  <si>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</si>
  <si>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</si>
  <si>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</si>
  <si>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</si>
  <si>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</si>
  <si>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</si>
  <si>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</si>
  <si>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</si>
  <si>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</si>
  <si>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</si>
  <si>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</si>
  <si>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</si>
  <si>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</si>
  <si>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</si>
  <si>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</si>
  <si>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</si>
  <si>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</si>
  <si>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</si>
  <si>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</si>
  <si>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</si>
  <si>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</si>
  <si>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</si>
  <si>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</si>
  <si>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</si>
  <si>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</si>
  <si>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</si>
  <si>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</si>
  <si>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</si>
  <si>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</si>
  <si>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</si>
  <si>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</si>
  <si>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</si>
  <si>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</si>
  <si>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</si>
  <si>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</si>
  <si>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</si>
  <si>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</si>
  <si>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</si>
  <si>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</si>
  <si>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</si>
  <si>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</si>
  <si>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</si>
  <si>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</si>
  <si>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</si>
  <si>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</si>
  <si>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</si>
  <si>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</si>
  <si>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</si>
  <si>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</si>
  <si>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</si>
  <si>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</si>
  <si>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</si>
  <si>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</si>
  <si>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</si>
  <si>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</si>
  <si>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</si>
  <si>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</si>
  <si>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</si>
  <si>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</si>
  <si>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</si>
  <si>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</si>
  <si>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</si>
  <si>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</si>
  <si>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</si>
  <si>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</si>
  <si>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</si>
  <si>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</si>
  <si>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</si>
  <si>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</si>
  <si>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</si>
  <si>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</si>
  <si>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</si>
  <si>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</si>
  <si>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</si>
  <si>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</si>
  <si>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</si>
  <si>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</si>
  <si>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</si>
  <si>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</si>
  <si>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</si>
  <si>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</si>
  <si>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</si>
  <si>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</si>
  <si>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</si>
  <si>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</si>
  <si>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</si>
  <si>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</si>
  <si>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</si>
  <si>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</si>
  <si>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</si>
  <si>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</si>
  <si>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</si>
  <si>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</si>
  <si>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</si>
  <si>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</si>
  <si>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</si>
  <si>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</si>
  <si>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</si>
  <si>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</si>
  <si>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</si>
  <si>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</si>
  <si>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</si>
  <si>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</si>
  <si>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</si>
  <si>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</si>
  <si>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</si>
  <si>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</si>
  <si>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</si>
  <si>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</si>
  <si>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</si>
  <si>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</si>
  <si>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</si>
  <si>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</si>
  <si>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</si>
  <si>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</si>
  <si>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</si>
  <si>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</si>
  <si>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</si>
  <si>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</si>
  <si>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</si>
  <si>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</si>
  <si>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</si>
  <si>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</si>
  <si>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</si>
  <si>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</si>
  <si>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</si>
  <si>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</si>
  <si>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</si>
  <si>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</si>
  <si>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</si>
  <si>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</si>
  <si>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</si>
  <si>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</si>
  <si>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</si>
  <si>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</si>
  <si>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</si>
  <si>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</si>
  <si>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</si>
  <si>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</si>
  <si>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</si>
  <si>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</si>
  <si>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</si>
  <si>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</si>
  <si>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</si>
  <si>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</si>
  <si>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</si>
  <si>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</si>
  <si>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</si>
  <si>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</si>
  <si>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</si>
  <si>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</si>
  <si>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</si>
  <si>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</si>
  <si>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</si>
  <si>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</si>
  <si>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</si>
  <si>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</si>
  <si>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</si>
  <si>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</si>
  <si>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</si>
  <si>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</si>
  <si>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</si>
  <si>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</si>
  <si>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</si>
  <si>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</si>
  <si>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</si>
  <si>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</si>
  <si>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</si>
  <si>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</si>
  <si>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</si>
  <si>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</si>
  <si>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</si>
  <si>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</si>
  <si>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</si>
  <si>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</si>
  <si>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</si>
  <si>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</si>
  <si>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</si>
  <si>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</si>
  <si>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</si>
  <si>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</si>
  <si>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</si>
  <si>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</si>
  <si>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</si>
  <si>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</si>
  <si>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</si>
  <si>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</si>
  <si>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</si>
  <si>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</si>
  <si>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</si>
  <si>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</si>
  <si>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</si>
  <si>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</si>
  <si>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</si>
  <si>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</si>
  <si>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</si>
  <si>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</si>
  <si>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</si>
  <si>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</si>
  <si>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</si>
  <si>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</si>
  <si>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</si>
  <si>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</si>
  <si>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</si>
  <si>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</si>
  <si>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</si>
  <si>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</si>
  <si>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</si>
  <si>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</si>
  <si>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</si>
  <si>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</si>
  <si>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</si>
  <si>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</si>
  <si>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</si>
  <si>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</si>
  <si>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</si>
  <si>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</si>
  <si>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</si>
  <si>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</si>
  <si>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</si>
  <si>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</si>
  <si>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</si>
  <si>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</si>
  <si>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</si>
  <si>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</si>
  <si>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</si>
  <si>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</si>
  <si>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</si>
  <si>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</si>
  <si>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</si>
  <si>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</si>
  <si>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</si>
  <si>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</si>
  <si>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</si>
  <si>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</si>
  <si>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</si>
  <si>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</si>
  <si>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</si>
  <si>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</si>
  <si>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</si>
  <si>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</si>
  <si>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</si>
  <si>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</si>
  <si>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</si>
  <si>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</si>
  <si>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</si>
  <si>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</si>
  <si>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</si>
  <si>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</si>
  <si>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</si>
  <si>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</si>
  <si>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</si>
  <si>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</si>
  <si>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</si>
  <si>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</si>
  <si>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</si>
  <si>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</si>
  <si>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</si>
  <si>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</si>
  <si>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</si>
  <si>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</si>
  <si>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</si>
  <si>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</si>
  <si>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</si>
  <si>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</si>
  <si>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</si>
  <si>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</si>
  <si>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</si>
  <si>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</si>
  <si>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</si>
  <si>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</si>
  <si>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B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</si>
  <si>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</si>
  <si>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</si>
  <si>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</si>
  <si>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</si>
  <si>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</si>
  <si>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</si>
  <si>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</si>
  <si>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</si>
  <si>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</si>
  <si>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</si>
  <si>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</si>
  <si>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</si>
  <si>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</si>
  <si>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</si>
  <si>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</si>
  <si>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</si>
  <si>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</si>
  <si>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</si>
  <si>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</si>
  <si>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</si>
  <si>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</si>
  <si>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</si>
  <si>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</si>
  <si>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</si>
  <si>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</si>
  <si>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</si>
  <si>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</si>
  <si>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</si>
  <si>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</si>
  <si>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</si>
  <si>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</si>
  <si>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</si>
  <si>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</si>
  <si>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</si>
  <si>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</si>
  <si>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</si>
  <si>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</si>
  <si>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</si>
  <si>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</si>
  <si>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</si>
  <si>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</si>
  <si>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</si>
  <si>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</si>
  <si>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</si>
  <si>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</si>
  <si>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</si>
  <si>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</si>
  <si>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</si>
  <si>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</si>
  <si>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</si>
  <si>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</si>
  <si>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</si>
  <si>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</si>
  <si>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</si>
  <si>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</si>
  <si>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</si>
  <si>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</si>
  <si>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</si>
  <si>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</si>
  <si>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</si>
  <si>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</si>
  <si>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</si>
  <si>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</si>
  <si>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</si>
  <si>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</si>
  <si>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</si>
  <si>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</si>
  <si>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</si>
  <si>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</si>
  <si>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</si>
  <si>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</si>
  <si>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</si>
  <si>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</si>
  <si>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</si>
  <si>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</si>
  <si>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</si>
  <si>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</si>
  <si>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</si>
  <si>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</si>
  <si>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</si>
  <si>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</si>
  <si>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</si>
  <si>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</si>
  <si>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Hitel-, kölcsönfelvétel államháztartáson kívülről  (10.1.+…+10.3.)</t>
  </si>
  <si>
    <t>J=(F+…+I)</t>
  </si>
  <si>
    <t>I. Költségvetési évben esedékes kötelezettségek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</si>
  <si>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</si>
  <si>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</si>
  <si>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</si>
  <si>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</si>
  <si>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</si>
  <si>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</si>
  <si>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</si>
  <si>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</si>
  <si>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</si>
  <si>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</si>
  <si>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</si>
  <si>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</si>
  <si>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</si>
  <si>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</si>
  <si>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</si>
  <si>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</si>
  <si>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</si>
  <si>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</si>
  <si>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</si>
  <si>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</si>
  <si>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</si>
  <si>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</si>
  <si>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</si>
  <si>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</si>
  <si>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</si>
  <si>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</si>
  <si>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</si>
  <si>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</si>
  <si>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</si>
  <si>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</si>
  <si>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</si>
  <si>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</si>
  <si>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</si>
  <si>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</si>
  <si>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</si>
  <si>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</si>
  <si>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</si>
  <si>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</si>
  <si>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</si>
  <si>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</si>
  <si>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</si>
  <si>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</si>
  <si>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</si>
  <si>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</si>
  <si>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</si>
  <si>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</si>
  <si>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</si>
  <si>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</si>
  <si>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</si>
  <si>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</si>
  <si>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</si>
  <si>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</si>
  <si>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</si>
  <si>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</si>
  <si>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</si>
  <si>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</si>
  <si>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</si>
  <si>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</si>
  <si>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</si>
  <si>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</si>
  <si>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</si>
  <si>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</si>
  <si>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</si>
  <si>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</si>
  <si>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</si>
  <si>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</si>
  <si>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</si>
  <si>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</si>
  <si>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</si>
  <si>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</si>
  <si>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</si>
  <si>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</si>
  <si>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</si>
  <si>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</si>
  <si>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</si>
  <si>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</si>
  <si>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</si>
  <si>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</si>
  <si>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</si>
  <si>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</si>
  <si>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Központi irányítószervi támogatások folyósítása</t>
  </si>
  <si>
    <t>Előző évi költségvetési maradványának igénybevétele</t>
  </si>
  <si>
    <t>Elvonások és befizetések</t>
  </si>
  <si>
    <t>Központi irányítószervi támogatás</t>
  </si>
  <si>
    <t>Függő, átfutó kiegyenlítő bevételek</t>
  </si>
  <si>
    <t>Függő, átfutó kiegyenlítő kiadások</t>
  </si>
  <si>
    <t>Állomány a tárgyév elején</t>
  </si>
  <si>
    <t>Változás</t>
  </si>
  <si>
    <t>Állomány a tárgyév végén</t>
  </si>
  <si>
    <t>Működési célú költségvetési tmogatások és kiegészítő támogatások</t>
  </si>
  <si>
    <t>Elszámolásból származó bevételek</t>
  </si>
  <si>
    <t xml:space="preserve">Államháztartáson belüli megelőlegezések </t>
  </si>
  <si>
    <t>Adósságkonszolidáció és Vis maior</t>
  </si>
  <si>
    <t>Működési célú költségvetési támogatások és kiegészítő támogatások</t>
  </si>
  <si>
    <t>Működési célú költségvetési támogatások és kiegészitő támogatások</t>
  </si>
  <si>
    <t>2017. évi eredeti előirányzat BEVÉTELEK</t>
  </si>
  <si>
    <t>I.Előzetesen felszámított ÁFA, fizetendő ÁFA</t>
  </si>
  <si>
    <t>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</si>
  <si>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</si>
  <si>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</si>
  <si>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</si>
  <si>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</si>
  <si>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</si>
  <si>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</si>
  <si>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</si>
  <si>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</si>
  <si>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szabad maradványa</t>
  </si>
  <si>
    <t>Értékesítési és forgalmi adói</t>
  </si>
  <si>
    <t>Vagyoni típusú adók</t>
  </si>
  <si>
    <t>Felhasználás 2017.12.31-ig</t>
  </si>
  <si>
    <t>2017. évi teljesítés</t>
  </si>
  <si>
    <t>Összes teljesítés 2017.12.31-ig</t>
  </si>
  <si>
    <t>Beruházási kiadások előirányzata felújításonként</t>
  </si>
  <si>
    <t>Beruházás  megnevezése</t>
  </si>
  <si>
    <t>Ügyeleti hozzájárulás, járóbeteg szakellátás</t>
  </si>
  <si>
    <t>Települési támogatás -kölcsön nyújtás</t>
  </si>
  <si>
    <t>Koppány Völgyi Alapszolgáltató Központ</t>
  </si>
  <si>
    <t>2017. évi tagdíj</t>
  </si>
  <si>
    <t>Koppány Völgye Többcélú Kistérségi Társulás</t>
  </si>
  <si>
    <t>Vízkár elhárítási terv biztosításának Önkormányzatra eső 50%-a a 25/2017 (X.09.) TKT számú határozat alapján</t>
  </si>
  <si>
    <t>Kapoly Községi Önkormányzat</t>
  </si>
  <si>
    <t>Fenntartói támogatás</t>
  </si>
  <si>
    <t>adatok:eFt-ban</t>
  </si>
  <si>
    <t>Koppány Völgye KEK Kft.</t>
  </si>
  <si>
    <t>Bedegkéri Óvoda</t>
  </si>
  <si>
    <t>Háztartásoknak kölcsön nyújtás</t>
  </si>
  <si>
    <t>Somogy Megyei Önkormányzati Társulás</t>
  </si>
  <si>
    <t>Tagdíj</t>
  </si>
  <si>
    <t>Községek és Kistelepülési Önkormányzatok Szövetsége</t>
  </si>
  <si>
    <t>DRV ZRT</t>
  </si>
  <si>
    <t>Víz és csatorna szolgáltatás támogatása</t>
  </si>
  <si>
    <t>MÁK</t>
  </si>
  <si>
    <t>Bursa ösztöndíj</t>
  </si>
  <si>
    <t>Falugondnok SM Egyesülete</t>
  </si>
  <si>
    <t>Támogatás civil szervezet</t>
  </si>
  <si>
    <t>Murva szállítás (belvíz - Start)</t>
  </si>
  <si>
    <t>Esőzés miatt tönkrement utak helyerállítása</t>
  </si>
  <si>
    <t>1956-os emlékmű pályázat (bejárati híd kivitelezés)</t>
  </si>
  <si>
    <t>Eszközök - Start</t>
  </si>
  <si>
    <t>Körfűrész</t>
  </si>
  <si>
    <t>Concorde telefon</t>
  </si>
  <si>
    <t>Jármű tulajdonjog átruházás</t>
  </si>
  <si>
    <t>Emléktárgyak</t>
  </si>
  <si>
    <t>Telefon</t>
  </si>
  <si>
    <t>Szivattyú</t>
  </si>
  <si>
    <t>Kompresszor</t>
  </si>
  <si>
    <t>Porszívó</t>
  </si>
  <si>
    <t>5. sz. melléklet a …../2018. (V. ….) ör.-hez</t>
  </si>
  <si>
    <t>2. sz. melléklet a ……./2018.(V. ……….)ör.-hez</t>
  </si>
  <si>
    <t xml:space="preserve">B E V É T E L E K                     </t>
  </si>
  <si>
    <t>1. sz. melléklet a  ………./2018. (V.   ) ör.-hez</t>
  </si>
  <si>
    <t>2. sz. melléklet a ………../2018. (V.   )ör.-hez</t>
  </si>
  <si>
    <t>1. sz. melléklet a 3/2018. (V. 29) ör.-hez</t>
  </si>
  <si>
    <t>6. sz. melléklet a   3/2018. (V 29   ) ör.-hez</t>
  </si>
  <si>
    <t>7. sz. melléklet a 3/2018. (V.  29.  ) ör.-hez</t>
  </si>
  <si>
    <t>4. sz. melléklet a  3/2018. (V. 29.)ör.-hez</t>
  </si>
  <si>
    <t>3. számú melléklet a  3/2018. (V.29.) Ör.-hez</t>
  </si>
  <si>
    <t>2.sz. melléklet a 3/2018.(V.  29.)ör.-hez</t>
  </si>
  <si>
    <t>1. sz. melléklet  a 3/2018.(V.   29.) ör.-hez</t>
  </si>
  <si>
    <t>8. sz. melléklet a  3/2018. (V. 29.) ör.-hez</t>
  </si>
  <si>
    <t>7.1. melléklet a 3/2018. (V.  29.) ör-hez</t>
  </si>
  <si>
    <t>7.2. melléklet a 3/2018. (V. 29.)ör.-hez</t>
  </si>
  <si>
    <t>9. sz. melléklet a 3/2018.(V.29.) ör.-hez</t>
  </si>
  <si>
    <t>10. sz. melléklet a 3/2018.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</si>
</sst>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  <numFmt numFmtId="168" formatCode="#,###__"/>
  </numFmts>
  <fonts count="69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53" fillId="2" borderId="0" applyNumberFormat="0" applyBorder="0" applyAlignment="0" applyProtection="0"/>
    <xf numFmtId="0" fontId="53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4" borderId="0" applyNumberFormat="0" applyBorder="0" applyAlignment="0" applyProtection="0"/>
    <xf numFmtId="0" fontId="52" fillId="7" borderId="0" applyNumberFormat="0" applyBorder="0" applyAlignment="0" applyProtection="0"/>
    <xf numFmtId="0" fontId="52" fillId="6" borderId="0" applyNumberFormat="0" applyBorder="0" applyAlignment="0" applyProtection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5" borderId="0" applyNumberFormat="0" applyBorder="0" applyAlignment="0" applyProtection="0"/>
    <xf numFmtId="0" fontId="52" fillId="11" borderId="0" applyNumberFormat="0" applyBorder="0" applyAlignment="0" applyProtection="0"/>
    <xf numFmtId="0" fontId="52" fillId="10" borderId="0" applyNumberFormat="0" applyBorder="0" applyAlignment="0" applyProtection="0"/>
    <xf numFmtId="0" fontId="52" fillId="12" borderId="0" applyNumberFormat="0" applyBorder="0" applyAlignment="0" applyProtection="0"/>
    <xf numFmtId="0" fontId="52" fillId="11" borderId="0" applyNumberFormat="0" applyBorder="0" applyAlignment="0" applyProtection="0"/>
    <xf numFmtId="0" fontId="53" fillId="2" borderId="0" applyNumberFormat="0" applyBorder="0" applyAlignment="0" applyProtection="0"/>
    <xf numFmtId="0" fontId="53" fillId="13" borderId="0" applyNumberFormat="0" applyBorder="0" applyAlignment="0" applyProtection="0"/>
    <xf numFmtId="0" fontId="53" fillId="2" borderId="0" applyNumberFormat="0" applyBorder="0" applyAlignment="0" applyProtection="0"/>
    <xf numFmtId="0" fontId="53" fillId="5" borderId="0" applyNumberFormat="0" applyBorder="0" applyAlignment="0" applyProtection="0"/>
    <xf numFmtId="0" fontId="53" fillId="11" borderId="0" applyNumberFormat="0" applyBorder="0" applyAlignment="0" applyProtection="0"/>
    <xf numFmtId="0" fontId="53" fillId="10" borderId="0" applyNumberFormat="0" applyBorder="0" applyAlignment="0" applyProtection="0"/>
    <xf numFmtId="0" fontId="53" fillId="2" borderId="0" applyNumberFormat="0" applyBorder="0" applyAlignment="0" applyProtection="0"/>
    <xf numFmtId="0" fontId="53" fillId="5" borderId="0" applyNumberFormat="0" applyBorder="0" applyAlignment="0" applyProtection="0"/>
    <xf numFmtId="0" fontId="54" fillId="11" borderId="1" applyNumberFormat="0" applyAlignment="0" applyProtection="0"/>
    <xf numFmtId="0" fontId="55" fillId="0" borderId="0" applyNumberFormat="0" applyFill="0" applyBorder="0" applyAlignment="0" applyProtection="0"/>
    <xf numFmtId="0" fontId="56" fillId="0" borderId="2" applyNumberFormat="0" applyFill="0" applyAlignment="0" applyProtection="0"/>
    <xf numFmtId="0" fontId="57" fillId="0" borderId="3" applyNumberFormat="0" applyFill="0" applyAlignment="0" applyProtection="0"/>
    <xf numFmtId="0" fontId="58" fillId="0" borderId="4" applyNumberFormat="0" applyFill="0" applyAlignment="0" applyProtection="0"/>
    <xf numFmtId="0" fontId="58" fillId="0" borderId="0" applyNumberFormat="0" applyFill="0" applyBorder="0" applyAlignment="0" applyProtection="0"/>
    <xf numFmtId="0" fontId="59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1" fillId="0" borderId="6" applyNumberFormat="0" applyFill="0" applyAlignment="0" applyProtection="0"/>
    <xf numFmtId="0" fontId="13" fillId="6" borderId="7" applyNumberFormat="0" applyFont="0" applyAlignment="0" applyProtection="0"/>
    <xf numFmtId="0" fontId="62" fillId="15" borderId="0" applyNumberFormat="0" applyBorder="0" applyAlignment="0" applyProtection="0"/>
    <xf numFmtId="0" fontId="63" fillId="16" borderId="8" applyNumberFormat="0" applyAlignment="0" applyProtection="0"/>
    <xf numFmtId="0" fontId="6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40" fillId="0" borderId="0"/>
    <xf numFmtId="0" fontId="65" fillId="0" borderId="9" applyNumberFormat="0" applyFill="0" applyAlignment="0" applyProtection="0"/>
    <xf numFmtId="0" fontId="66" fillId="17" borderId="0" applyNumberFormat="0" applyBorder="0" applyAlignment="0" applyProtection="0"/>
    <xf numFmtId="0" fontId="67" fillId="11" borderId="0" applyNumberFormat="0" applyBorder="0" applyAlignment="0" applyProtection="0"/>
    <xf numFmtId="0" fontId="68" fillId="16" borderId="1" applyNumberFormat="0" applyAlignment="0" applyProtection="0"/>
  </cellStyleXfs>
  <cellXfs count="624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164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39" fillId="0" borderId="0" xfId="0" applyFont="1" applyFill="1" applyAlignment="1" applyProtection="1">
      <alignment horizontal="right" vertical="center" wrapText="1" indent="1"/>
    </xf>
    <xf numFmtId="164" fontId="30" fillId="0" borderId="18" xfId="42" applyNumberFormat="1" applyFont="1" applyFill="1" applyBorder="1" applyAlignment="1" applyProtection="1">
      <alignment vertical="center"/>
    </xf>
    <xf numFmtId="164" fontId="30" fillId="0" borderId="18" xfId="42" applyNumberFormat="1" applyFont="1" applyFill="1" applyBorder="1" applyAlignment="1" applyProtection="1"/>
    <xf numFmtId="0" fontId="6" fillId="0" borderId="19" xfId="42" applyFont="1" applyFill="1" applyBorder="1" applyAlignment="1" applyProtection="1">
      <alignment horizontal="center" vertical="center" wrapText="1"/>
    </xf>
    <xf numFmtId="0" fontId="6" fillId="0" borderId="20" xfId="42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41" fillId="0" borderId="0" xfId="0" applyNumberFormat="1" applyFont="1" applyFill="1" applyAlignment="1">
      <alignment vertical="center"/>
    </xf>
    <xf numFmtId="164" fontId="41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165" fontId="22" fillId="0" borderId="10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48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47" xfId="43" applyNumberFormat="1" applyFont="1" applyFill="1" applyBorder="1" applyAlignment="1" applyProtection="1">
      <alignment horizontal="center" vertical="center" wrapText="1"/>
    </xf>
    <xf numFmtId="49" fontId="16" fillId="0" borderId="19" xfId="43" applyNumberFormat="1" applyFont="1" applyFill="1" applyBorder="1" applyAlignment="1" applyProtection="1">
      <alignment horizontal="center" vertical="center"/>
    </xf>
    <xf numFmtId="49" fontId="16" fillId="0" borderId="20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6" fontId="17" fillId="0" borderId="27" xfId="43" applyNumberFormat="1" applyFont="1" applyFill="1" applyBorder="1" applyAlignment="1" applyProtection="1">
      <alignment horizontal="center" vertical="center"/>
    </xf>
    <xf numFmtId="167" fontId="17" fillId="0" borderId="48" xfId="43" applyNumberFormat="1" applyFont="1" applyFill="1" applyBorder="1" applyAlignment="1" applyProtection="1">
      <alignment vertical="center"/>
      <protection locked="0"/>
    </xf>
    <xf numFmtId="166" fontId="17" fillId="0" borderId="10" xfId="43" applyNumberFormat="1" applyFont="1" applyFill="1" applyBorder="1" applyAlignment="1" applyProtection="1">
      <alignment horizontal="center" vertical="center"/>
    </xf>
    <xf numFmtId="167" fontId="17" fillId="0" borderId="23" xfId="43" applyNumberFormat="1" applyFont="1" applyFill="1" applyBorder="1" applyAlignment="1" applyProtection="1">
      <alignment vertical="center"/>
      <protection locked="0"/>
    </xf>
    <xf numFmtId="167" fontId="16" fillId="0" borderId="23" xfId="43" applyNumberFormat="1" applyFont="1" applyFill="1" applyBorder="1" applyAlignment="1" applyProtection="1">
      <alignment vertical="center"/>
    </xf>
    <xf numFmtId="0" fontId="15" fillId="0" borderId="0" xfId="43" applyFont="1" applyFill="1" applyAlignment="1" applyProtection="1">
      <alignment horizontal="center" vertical="center"/>
    </xf>
    <xf numFmtId="0" fontId="41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41" fillId="0" borderId="14" xfId="0" applyFont="1" applyFill="1" applyBorder="1" applyAlignment="1">
      <alignment horizontal="center" vertical="center"/>
    </xf>
    <xf numFmtId="0" fontId="41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9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68" fontId="26" fillId="0" borderId="48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49" fillId="0" borderId="10" xfId="0" applyFont="1" applyFill="1" applyBorder="1" applyAlignment="1">
      <alignment horizontal="left" vertical="center" indent="5"/>
    </xf>
    <xf numFmtId="168" fontId="32" fillId="0" borderId="23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68" fontId="32" fillId="0" borderId="46" xfId="0" applyNumberFormat="1" applyFont="1" applyFill="1" applyBorder="1" applyAlignment="1" applyProtection="1">
      <alignment horizontal="right" vertical="center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168" fontId="26" fillId="0" borderId="45" xfId="0" applyNumberFormat="1" applyFont="1" applyFill="1" applyBorder="1" applyAlignment="1" applyProtection="1">
      <alignment horizontal="right" vertical="center"/>
    </xf>
    <xf numFmtId="0" fontId="0" fillId="0" borderId="47" xfId="0" applyFill="1" applyBorder="1" applyAlignment="1">
      <alignment horizontal="center" vertical="center"/>
    </xf>
    <xf numFmtId="0" fontId="49" fillId="0" borderId="19" xfId="0" applyFont="1" applyFill="1" applyBorder="1" applyAlignment="1">
      <alignment horizontal="left" vertical="center" indent="5"/>
    </xf>
    <xf numFmtId="168" fontId="32" fillId="0" borderId="2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7" fillId="0" borderId="0" xfId="0" applyFont="1" applyFill="1" applyAlignment="1" applyProtection="1">
      <alignment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42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vertical="center" wrapText="1"/>
    </xf>
    <xf numFmtId="0" fontId="22" fillId="0" borderId="11" xfId="0" applyFont="1" applyBorder="1" applyAlignment="1" applyProtection="1">
      <alignment vertical="center" wrapText="1"/>
    </xf>
    <xf numFmtId="0" fontId="23" fillId="0" borderId="52" xfId="0" applyFont="1" applyBorder="1" applyAlignment="1" applyProtection="1">
      <alignment vertical="center" wrapText="1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164" fontId="17" fillId="0" borderId="33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1"/>
    </xf>
    <xf numFmtId="0" fontId="17" fillId="0" borderId="26" xfId="42" applyFont="1" applyFill="1" applyBorder="1" applyAlignment="1" applyProtection="1">
      <alignment horizontal="left" vertical="center" wrapText="1" indent="1"/>
    </xf>
    <xf numFmtId="0" fontId="17" fillId="0" borderId="53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49" xfId="42" applyNumberFormat="1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35" xfId="42" applyNumberFormat="1" applyFont="1" applyFill="1" applyBorder="1" applyAlignment="1" applyProtection="1">
      <alignment horizontal="left" vertical="center" wrapText="1" indent="1"/>
    </xf>
    <xf numFmtId="49" fontId="17" fillId="0" borderId="47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6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vertical="center" wrapText="1"/>
    </xf>
    <xf numFmtId="0" fontId="16" fillId="0" borderId="43" xfId="42" applyFont="1" applyFill="1" applyBorder="1" applyAlignment="1" applyProtection="1">
      <alignment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16" fillId="0" borderId="14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24" fillId="0" borderId="14" xfId="42" applyFont="1" applyFill="1" applyBorder="1" applyAlignment="1" applyProtection="1">
      <alignment horizontal="left" vertical="center" wrapText="1" indent="1"/>
    </xf>
    <xf numFmtId="0" fontId="4" fillId="0" borderId="18" xfId="0" applyFont="1" applyFill="1" applyBorder="1" applyAlignment="1" applyProtection="1">
      <alignment horizontal="right"/>
    </xf>
    <xf numFmtId="164" fontId="30" fillId="0" borderId="18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19" xfId="42" applyFont="1" applyFill="1" applyBorder="1" applyAlignment="1" applyProtection="1">
      <alignment horizontal="left" vertical="center" wrapText="1" indent="6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0" fontId="4" fillId="0" borderId="18" xfId="0" applyFont="1" applyFill="1" applyBorder="1" applyAlignment="1" applyProtection="1">
      <alignment horizontal="right" vertical="center"/>
    </xf>
    <xf numFmtId="0" fontId="21" fillId="0" borderId="52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14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42" applyNumberFormat="1" applyFont="1" applyFill="1" applyBorder="1" applyAlignment="1" applyProtection="1">
      <alignment horizontal="righ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2" fillId="0" borderId="27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49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17" fillId="0" borderId="27" xfId="42" applyNumberFormat="1" applyFont="1" applyFill="1" applyBorder="1" applyAlignment="1" applyProtection="1">
      <alignment horizontal="right" vertical="center" wrapText="1" indent="1"/>
    </xf>
    <xf numFmtId="0" fontId="16" fillId="0" borderId="28" xfId="42" applyFont="1" applyFill="1" applyBorder="1" applyAlignment="1" applyProtection="1">
      <alignment horizontal="center" vertical="center" wrapText="1"/>
    </xf>
    <xf numFmtId="164" fontId="25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6" xfId="0" applyFont="1" applyBorder="1" applyAlignment="1" applyProtection="1">
      <alignment vertical="center" wrapText="1"/>
    </xf>
    <xf numFmtId="0" fontId="22" fillId="0" borderId="13" xfId="0" applyFont="1" applyBorder="1" applyAlignment="1" applyProtection="1">
      <alignment vertical="center" wrapText="1"/>
    </xf>
    <xf numFmtId="0" fontId="23" fillId="0" borderId="56" xfId="0" applyFont="1" applyBorder="1" applyAlignment="1" applyProtection="1">
      <alignment vertical="center" wrapText="1"/>
    </xf>
    <xf numFmtId="164" fontId="16" fillId="0" borderId="14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57" xfId="0" applyNumberForma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</xf>
    <xf numFmtId="164" fontId="27" fillId="0" borderId="41" xfId="0" applyNumberFormat="1" applyFont="1" applyFill="1" applyBorder="1" applyAlignment="1" applyProtection="1">
      <alignment horizontal="left" vertical="center" wrapText="1" indent="1"/>
    </xf>
    <xf numFmtId="164" fontId="13" fillId="0" borderId="59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left" vertical="center" wrapText="1" indent="1"/>
    </xf>
    <xf numFmtId="164" fontId="27" fillId="0" borderId="28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2"/>
    </xf>
    <xf numFmtId="164" fontId="17" fillId="0" borderId="13" xfId="0" applyNumberFormat="1" applyFont="1" applyFill="1" applyBorder="1" applyAlignment="1" applyProtection="1">
      <alignment horizontal="left" vertical="center" wrapText="1" indent="2"/>
    </xf>
    <xf numFmtId="164" fontId="28" fillId="0" borderId="27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6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44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 wrapText="1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24" fillId="0" borderId="15" xfId="42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0" fontId="6" fillId="0" borderId="45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62" xfId="0" applyFont="1" applyFill="1" applyBorder="1" applyAlignment="1" applyProtection="1">
      <alignment horizontal="center" vertical="center" wrapText="1"/>
    </xf>
    <xf numFmtId="0" fontId="16" fillId="0" borderId="42" xfId="42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52" xfId="0" applyFont="1" applyBorder="1" applyAlignment="1" applyProtection="1">
      <alignment wrapText="1"/>
    </xf>
    <xf numFmtId="164" fontId="21" fillId="0" borderId="15" xfId="0" quotePrefix="1" applyNumberFormat="1" applyFont="1" applyBorder="1" applyAlignment="1" applyProtection="1">
      <alignment horizontal="right" vertical="center" wrapText="1" indent="1"/>
    </xf>
    <xf numFmtId="49" fontId="17" fillId="0" borderId="49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wrapText="1"/>
    </xf>
    <xf numFmtId="0" fontId="22" fillId="0" borderId="49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3" xfId="0" applyFont="1" applyBorder="1" applyAlignment="1" applyProtection="1">
      <alignment horizontal="center" wrapText="1"/>
    </xf>
    <xf numFmtId="0" fontId="23" fillId="0" borderId="56" xfId="0" applyFont="1" applyBorder="1" applyAlignment="1" applyProtection="1">
      <alignment horizontal="center" wrapText="1"/>
    </xf>
    <xf numFmtId="49" fontId="17" fillId="0" borderId="35" xfId="42" applyNumberFormat="1" applyFont="1" applyFill="1" applyBorder="1" applyAlignment="1" applyProtection="1">
      <alignment horizontal="center" vertical="center" wrapTex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47" xfId="42" applyNumberFormat="1" applyFont="1" applyFill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 wrapText="1"/>
    </xf>
    <xf numFmtId="0" fontId="6" fillId="0" borderId="6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52" xfId="42" applyFont="1" applyFill="1" applyBorder="1" applyAlignment="1" applyProtection="1">
      <alignment horizontal="left" vertical="center" wrapText="1" indent="1"/>
    </xf>
    <xf numFmtId="0" fontId="24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45" xfId="0" applyNumberFormat="1" applyFont="1" applyFill="1" applyBorder="1" applyAlignment="1" applyProtection="1">
      <alignment horizontal="right" vertical="center"/>
    </xf>
    <xf numFmtId="49" fontId="6" fillId="0" borderId="61" xfId="0" applyNumberFormat="1" applyFont="1" applyFill="1" applyBorder="1" applyAlignment="1" applyProtection="1">
      <alignment horizontal="right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49" fontId="25" fillId="0" borderId="49" xfId="0" applyNumberFormat="1" applyFont="1" applyFill="1" applyBorder="1" applyAlignment="1" applyProtection="1">
      <alignment horizontal="center" vertical="center" wrapText="1"/>
    </xf>
    <xf numFmtId="0" fontId="25" fillId="0" borderId="27" xfId="42" applyFont="1" applyFill="1" applyBorder="1" applyAlignment="1" applyProtection="1">
      <alignment horizontal="left" vertical="center" wrapText="1" indent="1"/>
    </xf>
    <xf numFmtId="0" fontId="25" fillId="0" borderId="10" xfId="42" applyFont="1" applyFill="1" applyBorder="1" applyAlignment="1" applyProtection="1">
      <alignment horizontal="left" vertical="center" wrapText="1" indent="1"/>
    </xf>
    <xf numFmtId="0" fontId="25" fillId="0" borderId="52" xfId="42" quotePrefix="1" applyFont="1" applyFill="1" applyBorder="1" applyAlignment="1" applyProtection="1">
      <alignment horizontal="left" vertical="center" wrapText="1" indent="1"/>
    </xf>
    <xf numFmtId="0" fontId="24" fillId="0" borderId="14" xfId="42" applyFont="1" applyFill="1" applyBorder="1" applyAlignment="1" applyProtection="1">
      <alignment horizontal="left" vertical="center" wrapText="1"/>
    </xf>
    <xf numFmtId="0" fontId="22" fillId="0" borderId="49" xfId="0" applyFont="1" applyBorder="1" applyAlignment="1" applyProtection="1">
      <alignment vertical="center" wrapText="1"/>
    </xf>
    <xf numFmtId="0" fontId="22" fillId="0" borderId="12" xfId="0" applyFont="1" applyBorder="1" applyAlignment="1" applyProtection="1">
      <alignment vertical="center" wrapText="1"/>
    </xf>
    <xf numFmtId="0" fontId="16" fillId="0" borderId="14" xfId="42" applyFont="1" applyFill="1" applyBorder="1" applyAlignment="1" applyProtection="1">
      <alignment horizontal="left" vertical="center" wrapText="1"/>
    </xf>
    <xf numFmtId="0" fontId="22" fillId="0" borderId="27" xfId="0" applyFont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0" fontId="22" fillId="0" borderId="11" xfId="0" applyFont="1" applyBorder="1" applyAlignment="1" applyProtection="1">
      <alignment horizontal="left" vertical="center" wrapText="1"/>
    </xf>
    <xf numFmtId="0" fontId="23" fillId="0" borderId="14" xfId="0" applyFont="1" applyBorder="1" applyAlignment="1" applyProtection="1">
      <alignment horizontal="left" vertical="center" wrapText="1"/>
    </xf>
    <xf numFmtId="0" fontId="17" fillId="0" borderId="26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 wrapText="1"/>
    </xf>
    <xf numFmtId="0" fontId="17" fillId="0" borderId="53" xfId="42" applyFont="1" applyFill="1" applyBorder="1" applyAlignment="1" applyProtection="1">
      <alignment horizontal="left" vertical="center" wrapText="1"/>
    </xf>
    <xf numFmtId="0" fontId="17" fillId="0" borderId="0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/>
    </xf>
    <xf numFmtId="0" fontId="17" fillId="0" borderId="11" xfId="42" applyFont="1" applyFill="1" applyBorder="1" applyAlignment="1" applyProtection="1">
      <alignment horizontal="left" vertical="center" wrapText="1"/>
    </xf>
    <xf numFmtId="0" fontId="17" fillId="0" borderId="19" xfId="42" applyFont="1" applyFill="1" applyBorder="1" applyAlignment="1" applyProtection="1">
      <alignment horizontal="left" vertical="center" wrapText="1"/>
    </xf>
    <xf numFmtId="0" fontId="17" fillId="0" borderId="27" xfId="42" applyFont="1" applyFill="1" applyBorder="1" applyAlignment="1" applyProtection="1">
      <alignment horizontal="left" vertical="center" wrapText="1"/>
    </xf>
    <xf numFmtId="0" fontId="17" fillId="0" borderId="17" xfId="42" applyFont="1" applyFill="1" applyBorder="1" applyAlignment="1" applyProtection="1">
      <alignment horizontal="left" vertical="center" wrapText="1"/>
    </xf>
    <xf numFmtId="0" fontId="40" fillId="0" borderId="0" xfId="44" applyFill="1" applyProtection="1"/>
    <xf numFmtId="0" fontId="50" fillId="0" borderId="0" xfId="44" applyFont="1" applyFill="1" applyProtection="1"/>
    <xf numFmtId="0" fontId="38" fillId="0" borderId="47" xfId="44" applyFont="1" applyFill="1" applyBorder="1" applyAlignment="1" applyProtection="1">
      <alignment horizontal="center" vertical="center" wrapText="1"/>
    </xf>
    <xf numFmtId="0" fontId="38" fillId="0" borderId="19" xfId="44" applyFont="1" applyFill="1" applyBorder="1" applyAlignment="1" applyProtection="1">
      <alignment horizontal="center" vertical="center" wrapText="1"/>
    </xf>
    <xf numFmtId="0" fontId="38" fillId="0" borderId="20" xfId="44" applyFont="1" applyFill="1" applyBorder="1" applyAlignment="1" applyProtection="1">
      <alignment horizontal="center" vertical="center" wrapText="1"/>
    </xf>
    <xf numFmtId="0" fontId="40" fillId="0" borderId="0" xfId="44" applyFill="1" applyAlignment="1" applyProtection="1">
      <alignment horizontal="center" vertical="center"/>
    </xf>
    <xf numFmtId="0" fontId="40" fillId="0" borderId="0" xfId="44" applyFill="1" applyAlignment="1" applyProtection="1">
      <alignment vertical="center"/>
    </xf>
    <xf numFmtId="0" fontId="23" fillId="0" borderId="12" xfId="44" applyFont="1" applyFill="1" applyBorder="1" applyAlignment="1" applyProtection="1">
      <alignment vertical="center" wrapText="1"/>
    </xf>
    <xf numFmtId="0" fontId="37" fillId="0" borderId="12" xfId="44" applyFont="1" applyFill="1" applyBorder="1" applyAlignment="1" applyProtection="1">
      <alignment horizontal="left" vertical="center" wrapText="1" indent="1"/>
    </xf>
    <xf numFmtId="165" fontId="48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10" xfId="44" applyNumberFormat="1" applyFont="1" applyFill="1" applyBorder="1" applyAlignment="1" applyProtection="1">
      <alignment horizontal="right" vertical="center" wrapText="1"/>
    </xf>
    <xf numFmtId="165" fontId="22" fillId="0" borderId="23" xfId="44" applyNumberFormat="1" applyFont="1" applyFill="1" applyBorder="1" applyAlignment="1" applyProtection="1">
      <alignment horizontal="right" vertical="center" wrapText="1"/>
    </xf>
    <xf numFmtId="0" fontId="22" fillId="0" borderId="0" xfId="44" applyFont="1" applyFill="1" applyProtection="1"/>
    <xf numFmtId="3" fontId="40" fillId="0" borderId="0" xfId="44" applyNumberFormat="1" applyFont="1" applyFill="1" applyProtection="1"/>
    <xf numFmtId="3" fontId="40" fillId="0" borderId="0" xfId="44" applyNumberFormat="1" applyFont="1" applyFill="1" applyAlignment="1" applyProtection="1">
      <alignment horizontal="center"/>
    </xf>
    <xf numFmtId="0" fontId="40" fillId="0" borderId="0" xfId="44" applyFont="1" applyFill="1" applyProtection="1"/>
    <xf numFmtId="0" fontId="40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7" fontId="16" fillId="0" borderId="23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40" fillId="0" borderId="0" xfId="44" applyFont="1" applyFill="1" applyAlignment="1" applyProtection="1"/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22" fillId="0" borderId="11" xfId="0" applyFont="1" applyBorder="1" applyAlignment="1" applyProtection="1">
      <alignment horizontal="left" vertical="top" wrapText="1" indent="1"/>
    </xf>
    <xf numFmtId="0" fontId="24" fillId="0" borderId="40" xfId="42" applyFont="1" applyFill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164" fontId="16" fillId="0" borderId="40" xfId="42" applyNumberFormat="1" applyFont="1" applyFill="1" applyBorder="1" applyAlignment="1" applyProtection="1">
      <alignment horizontal="right" vertical="center" wrapText="1" indent="1"/>
    </xf>
    <xf numFmtId="0" fontId="16" fillId="0" borderId="50" xfId="42" applyFont="1" applyFill="1" applyBorder="1" applyAlignment="1" applyProtection="1">
      <alignment horizontal="left" vertical="center" wrapText="1" indent="1"/>
    </xf>
    <xf numFmtId="0" fontId="24" fillId="0" borderId="16" xfId="42" applyFont="1" applyFill="1" applyBorder="1" applyAlignment="1" applyProtection="1">
      <alignment horizontal="left" vertical="center" wrapText="1" indent="1"/>
    </xf>
    <xf numFmtId="164" fontId="24" fillId="0" borderId="16" xfId="42" applyNumberFormat="1" applyFont="1" applyFill="1" applyBorder="1" applyAlignment="1" applyProtection="1">
      <alignment horizontal="right" vertical="center" wrapText="1" indent="1"/>
    </xf>
    <xf numFmtId="164" fontId="23" fillId="0" borderId="40" xfId="0" applyNumberFormat="1" applyFont="1" applyBorder="1" applyAlignment="1" applyProtection="1">
      <alignment horizontal="right" vertical="center" wrapText="1" indent="1"/>
    </xf>
    <xf numFmtId="164" fontId="23" fillId="0" borderId="16" xfId="0" applyNumberFormat="1" applyFont="1" applyBorder="1" applyAlignment="1" applyProtection="1">
      <alignment horizontal="right" vertical="center" wrapText="1" inden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23" fillId="0" borderId="40" xfId="0" applyFont="1" applyBorder="1" applyAlignment="1" applyProtection="1">
      <alignment horizontal="left" vertical="center" wrapText="1" indent="1"/>
    </xf>
    <xf numFmtId="0" fontId="22" fillId="0" borderId="12" xfId="0" applyFont="1" applyBorder="1" applyAlignment="1" applyProtection="1">
      <alignment horizontal="left" vertical="center" wrapText="1" indent="1"/>
    </xf>
    <xf numFmtId="164" fontId="6" fillId="0" borderId="50" xfId="0" applyNumberFormat="1" applyFont="1" applyFill="1" applyBorder="1" applyAlignment="1" applyProtection="1">
      <alignment horizontal="center" vertical="center" wrapText="1"/>
    </xf>
    <xf numFmtId="164" fontId="24" fillId="0" borderId="50" xfId="0" applyNumberFormat="1" applyFont="1" applyFill="1" applyBorder="1" applyAlignment="1" applyProtection="1">
      <alignment horizontal="center" vertical="center" wrapText="1"/>
    </xf>
    <xf numFmtId="164" fontId="17" fillId="0" borderId="70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0" xfId="0" applyNumberFormat="1" applyFont="1" applyFill="1" applyBorder="1" applyAlignment="1" applyProtection="1">
      <alignment horizontal="left" vertical="center" wrapText="1" indent="1"/>
    </xf>
    <xf numFmtId="164" fontId="25" fillId="0" borderId="71" xfId="0" applyNumberFormat="1" applyFont="1" applyFill="1" applyBorder="1" applyAlignment="1" applyProtection="1">
      <alignment horizontal="left" vertical="center" wrapText="1" indent="1"/>
    </xf>
    <xf numFmtId="164" fontId="25" fillId="0" borderId="58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50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2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0" fontId="17" fillId="0" borderId="31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vertical="center" wrapText="1" indent="1"/>
    </xf>
    <xf numFmtId="0" fontId="17" fillId="0" borderId="73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indent="6"/>
    </xf>
    <xf numFmtId="0" fontId="17" fillId="0" borderId="22" xfId="42" applyFont="1" applyFill="1" applyBorder="1" applyAlignment="1" applyProtection="1">
      <alignment horizontal="left" vertical="center" wrapText="1" indent="6"/>
    </xf>
    <xf numFmtId="0" fontId="17" fillId="0" borderId="24" xfId="42" applyFont="1" applyFill="1" applyBorder="1" applyAlignment="1" applyProtection="1">
      <alignment horizontal="left" vertical="center" wrapText="1" indent="6"/>
    </xf>
    <xf numFmtId="0" fontId="17" fillId="0" borderId="34" xfId="42" applyFont="1" applyFill="1" applyBorder="1" applyAlignment="1" applyProtection="1">
      <alignment horizontal="left" vertical="center" wrapText="1" indent="6"/>
    </xf>
    <xf numFmtId="164" fontId="17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4" xfId="42" applyFont="1" applyFill="1" applyBorder="1" applyAlignment="1" applyProtection="1">
      <alignment horizontal="left" vertical="center" wrapText="1" indent="1"/>
    </xf>
    <xf numFmtId="0" fontId="22" fillId="0" borderId="24" xfId="0" applyFont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horizontal="left" vertical="center" wrapText="1" indent="1"/>
    </xf>
    <xf numFmtId="0" fontId="17" fillId="0" borderId="74" xfId="42" applyFont="1" applyFill="1" applyBorder="1" applyAlignment="1" applyProtection="1">
      <alignment horizontal="left" vertical="center" wrapText="1" indent="6"/>
    </xf>
    <xf numFmtId="164" fontId="16" fillId="0" borderId="72" xfId="42" applyNumberFormat="1" applyFont="1" applyFill="1" applyBorder="1" applyAlignment="1" applyProtection="1">
      <alignment horizontal="right" vertical="center" wrapText="1" indent="1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7" fillId="0" borderId="74" xfId="42" applyFont="1" applyFill="1" applyBorder="1" applyAlignment="1" applyProtection="1">
      <alignment horizontal="left" vertical="center" wrapText="1" indent="1"/>
    </xf>
    <xf numFmtId="0" fontId="6" fillId="0" borderId="40" xfId="0" applyFont="1" applyFill="1" applyBorder="1" applyAlignment="1" applyProtection="1">
      <alignment horizontal="lef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3" fillId="18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18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4" fontId="21" fillId="0" borderId="14" xfId="0" quotePrefix="1" applyNumberFormat="1" applyFont="1" applyFill="1" applyBorder="1" applyAlignment="1" applyProtection="1">
      <alignment horizontal="right" vertical="center" wrapText="1" indent="1"/>
    </xf>
    <xf numFmtId="166" fontId="17" fillId="0" borderId="22" xfId="43" applyNumberFormat="1" applyFont="1" applyFill="1" applyBorder="1" applyAlignment="1" applyProtection="1">
      <alignment horizontal="center" vertical="center"/>
    </xf>
    <xf numFmtId="165" fontId="22" fillId="0" borderId="27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48" xfId="44" applyNumberFormat="1" applyFont="1" applyFill="1" applyBorder="1" applyAlignment="1" applyProtection="1">
      <alignment horizontal="right" vertical="center" wrapText="1"/>
      <protection locked="0"/>
    </xf>
    <xf numFmtId="0" fontId="0" fillId="0" borderId="10" xfId="0" applyBorder="1"/>
    <xf numFmtId="0" fontId="9" fillId="0" borderId="10" xfId="0" applyFont="1" applyBorder="1" applyAlignment="1">
      <alignment horizontal="center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31" xfId="0" applyNumberFormat="1" applyFont="1" applyFill="1" applyBorder="1" applyAlignment="1" applyProtection="1">
      <alignment horizontal="centerContinuous" vertical="center"/>
    </xf>
    <xf numFmtId="164" fontId="6" fillId="0" borderId="32" xfId="0" applyNumberFormat="1" applyFont="1" applyFill="1" applyBorder="1" applyAlignment="1" applyProtection="1">
      <alignment horizontal="centerContinuous" vertical="center"/>
    </xf>
    <xf numFmtId="164" fontId="6" fillId="0" borderId="33" xfId="0" applyNumberFormat="1" applyFont="1" applyFill="1" applyBorder="1" applyAlignment="1" applyProtection="1">
      <alignment horizontal="centerContinuous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</xf>
    <xf numFmtId="164" fontId="16" fillId="0" borderId="40" xfId="0" applyNumberFormat="1" applyFont="1" applyFill="1" applyBorder="1" applyAlignment="1" applyProtection="1">
      <alignment horizontal="center" vertical="center" wrapText="1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" fontId="27" fillId="0" borderId="26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24" fillId="0" borderId="36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  <protection locked="0"/>
    </xf>
    <xf numFmtId="164" fontId="17" fillId="0" borderId="37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vertical="center" wrapText="1"/>
    </xf>
    <xf numFmtId="164" fontId="24" fillId="0" borderId="37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38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" fontId="27" fillId="0" borderId="11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vertical="center" wrapText="1"/>
    </xf>
    <xf numFmtId="164" fontId="24" fillId="0" borderId="39" xfId="0" applyNumberFormat="1" applyFont="1" applyFill="1" applyBorder="1" applyAlignment="1" applyProtection="1">
      <alignment vertical="center" wrapText="1"/>
    </xf>
    <xf numFmtId="1" fontId="12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164" fontId="17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0" borderId="40" xfId="0" applyNumberFormat="1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 wrapText="1"/>
    </xf>
    <xf numFmtId="164" fontId="24" fillId="0" borderId="40" xfId="0" applyNumberFormat="1" applyFont="1" applyFill="1" applyBorder="1" applyAlignment="1" applyProtection="1">
      <alignment vertical="center" wrapText="1"/>
    </xf>
    <xf numFmtId="164" fontId="24" fillId="0" borderId="41" xfId="0" applyNumberFormat="1" applyFont="1" applyFill="1" applyBorder="1" applyAlignment="1" applyProtection="1">
      <alignment vertical="center" wrapText="1"/>
    </xf>
    <xf numFmtId="0" fontId="42" fillId="0" borderId="0" xfId="0" applyFont="1" applyFill="1" applyAlignment="1">
      <alignment horizontal="right"/>
    </xf>
    <xf numFmtId="0" fontId="26" fillId="0" borderId="42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right" vertical="center" indent="1"/>
    </xf>
    <xf numFmtId="0" fontId="25" fillId="0" borderId="26" xfId="0" applyFont="1" applyFill="1" applyBorder="1" applyAlignment="1" applyProtection="1">
      <alignment horizontal="left" vertical="center" indent="1"/>
      <protection locked="0"/>
    </xf>
    <xf numFmtId="3" fontId="25" fillId="0" borderId="31" xfId="0" applyNumberFormat="1" applyFont="1" applyFill="1" applyBorder="1" applyAlignment="1" applyProtection="1">
      <alignment horizontal="right" vertical="center"/>
      <protection locked="0"/>
    </xf>
    <xf numFmtId="3" fontId="25" fillId="0" borderId="45" xfId="0" applyNumberFormat="1" applyFont="1" applyFill="1" applyBorder="1" applyAlignment="1" applyProtection="1">
      <alignment horizontal="right" vertical="center"/>
      <protection locked="0"/>
    </xf>
    <xf numFmtId="0" fontId="25" fillId="0" borderId="12" xfId="0" applyFont="1" applyFill="1" applyBorder="1" applyAlignment="1">
      <alignment horizontal="right" vertical="center" indent="1"/>
    </xf>
    <xf numFmtId="0" fontId="25" fillId="0" borderId="10" xfId="0" applyFont="1" applyFill="1" applyBorder="1" applyAlignment="1" applyProtection="1">
      <alignment horizontal="left" vertical="center" indent="1"/>
      <protection locked="0"/>
    </xf>
    <xf numFmtId="3" fontId="25" fillId="0" borderId="22" xfId="0" applyNumberFormat="1" applyFont="1" applyFill="1" applyBorder="1" applyAlignment="1" applyProtection="1">
      <alignment horizontal="right" vertical="center"/>
      <protection locked="0"/>
    </xf>
    <xf numFmtId="3" fontId="25" fillId="0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4" fillId="0" borderId="14" xfId="0" applyNumberFormat="1" applyFont="1" applyFill="1" applyBorder="1" applyAlignment="1">
      <alignment vertical="center" wrapText="1"/>
    </xf>
    <xf numFmtId="164" fontId="24" fillId="0" borderId="15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60" xfId="0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</xf>
    <xf numFmtId="0" fontId="25" fillId="0" borderId="10" xfId="0" applyFont="1" applyFill="1" applyBorder="1" applyAlignment="1" applyProtection="1">
      <alignment horizontal="left" vertical="center" wrapText="1" indent="1"/>
      <protection locked="0"/>
    </xf>
    <xf numFmtId="3" fontId="0" fillId="0" borderId="0" xfId="0" applyNumberFormat="1" applyFill="1"/>
    <xf numFmtId="164" fontId="9" fillId="0" borderId="0" xfId="42" applyNumberFormat="1" applyFill="1" applyProtection="1"/>
    <xf numFmtId="165" fontId="23" fillId="0" borderId="27" xfId="44" applyNumberFormat="1" applyFont="1" applyFill="1" applyBorder="1" applyAlignment="1" applyProtection="1">
      <alignment horizontal="right" vertical="center" wrapText="1"/>
    </xf>
    <xf numFmtId="165" fontId="23" fillId="0" borderId="48" xfId="44" applyNumberFormat="1" applyFont="1" applyFill="1" applyBorder="1" applyAlignment="1" applyProtection="1">
      <alignment horizontal="right" vertical="center" wrapText="1"/>
    </xf>
    <xf numFmtId="0" fontId="16" fillId="18" borderId="16" xfId="42" applyFont="1" applyFill="1" applyBorder="1" applyAlignment="1" applyProtection="1">
      <alignment horizontal="left" vertical="center" wrapText="1" indent="1"/>
    </xf>
    <xf numFmtId="0" fontId="24" fillId="18" borderId="14" xfId="42" applyFont="1" applyFill="1" applyBorder="1" applyAlignment="1" applyProtection="1">
      <alignment horizontal="left" vertical="center" wrapText="1" indent="1"/>
    </xf>
    <xf numFmtId="164" fontId="16" fillId="18" borderId="40" xfId="42" applyNumberFormat="1" applyFont="1" applyFill="1" applyBorder="1" applyAlignment="1" applyProtection="1">
      <alignment horizontal="right" vertical="center" wrapText="1" indent="1"/>
    </xf>
    <xf numFmtId="164" fontId="16" fillId="18" borderId="16" xfId="42" applyNumberFormat="1" applyFont="1" applyFill="1" applyBorder="1" applyAlignment="1" applyProtection="1">
      <alignment horizontal="right" vertical="center" wrapText="1" indent="1"/>
    </xf>
    <xf numFmtId="164" fontId="16" fillId="18" borderId="15" xfId="42" applyNumberFormat="1" applyFont="1" applyFill="1" applyBorder="1" applyAlignment="1" applyProtection="1">
      <alignment horizontal="right" vertical="center" wrapText="1" indent="1"/>
    </xf>
    <xf numFmtId="0" fontId="16" fillId="18" borderId="40" xfId="42" applyFont="1" applyFill="1" applyBorder="1" applyAlignment="1" applyProtection="1">
      <alignment horizontal="left" vertical="center" wrapText="1" indent="1"/>
    </xf>
    <xf numFmtId="164" fontId="16" fillId="18" borderId="14" xfId="42" applyNumberFormat="1" applyFont="1" applyFill="1" applyBorder="1" applyAlignment="1" applyProtection="1">
      <alignment horizontal="right" vertical="center" wrapText="1" indent="1"/>
    </xf>
    <xf numFmtId="164" fontId="24" fillId="18" borderId="16" xfId="42" applyNumberFormat="1" applyFont="1" applyFill="1" applyBorder="1" applyAlignment="1" applyProtection="1">
      <alignment horizontal="right" vertical="center" wrapText="1" indent="1"/>
    </xf>
    <xf numFmtId="164" fontId="24" fillId="18" borderId="14" xfId="42" applyNumberFormat="1" applyFont="1" applyFill="1" applyBorder="1" applyAlignment="1" applyProtection="1">
      <alignment horizontal="right" vertical="center" wrapText="1" indent="1"/>
    </xf>
    <xf numFmtId="164" fontId="24" fillId="18" borderId="15" xfId="42" applyNumberFormat="1" applyFont="1" applyFill="1" applyBorder="1" applyAlignment="1" applyProtection="1">
      <alignment horizontal="right" vertical="center" wrapText="1" indent="1"/>
    </xf>
    <xf numFmtId="0" fontId="16" fillId="18" borderId="14" xfId="42" applyFont="1" applyFill="1" applyBorder="1" applyAlignment="1" applyProtection="1">
      <alignment horizontal="left" vertical="center" wrapText="1" indent="1"/>
    </xf>
    <xf numFmtId="0" fontId="23" fillId="18" borderId="40" xfId="0" applyFont="1" applyFill="1" applyBorder="1" applyAlignment="1" applyProtection="1">
      <alignment horizontal="left" vertical="center" wrapText="1" indent="1"/>
    </xf>
    <xf numFmtId="164" fontId="16" fillId="18" borderId="50" xfId="42" applyNumberFormat="1" applyFont="1" applyFill="1" applyBorder="1" applyAlignment="1" applyProtection="1">
      <alignment horizontal="right" vertical="center" wrapText="1" indent="1"/>
    </xf>
    <xf numFmtId="0" fontId="23" fillId="18" borderId="14" xfId="0" applyFont="1" applyFill="1" applyBorder="1" applyAlignment="1" applyProtection="1">
      <alignment horizontal="left" vertical="center" wrapText="1" indent="1"/>
    </xf>
    <xf numFmtId="164" fontId="24" fillId="18" borderId="41" xfId="42" applyNumberFormat="1" applyFont="1" applyFill="1" applyBorder="1" applyAlignment="1" applyProtection="1">
      <alignment horizontal="right" vertical="center" wrapText="1" indent="1"/>
    </xf>
    <xf numFmtId="0" fontId="23" fillId="18" borderId="16" xfId="0" applyFont="1" applyFill="1" applyBorder="1" applyAlignment="1" applyProtection="1">
      <alignment vertical="center" wrapText="1"/>
    </xf>
    <xf numFmtId="0" fontId="23" fillId="18" borderId="14" xfId="0" applyFont="1" applyFill="1" applyBorder="1" applyAlignment="1" applyProtection="1">
      <alignment vertical="center" wrapText="1"/>
    </xf>
    <xf numFmtId="0" fontId="23" fillId="18" borderId="56" xfId="0" applyFont="1" applyFill="1" applyBorder="1" applyAlignment="1" applyProtection="1">
      <alignment horizontal="left" vertical="center" wrapText="1" indent="1"/>
    </xf>
    <xf numFmtId="0" fontId="21" fillId="18" borderId="52" xfId="0" applyFont="1" applyFill="1" applyBorder="1" applyAlignment="1" applyProtection="1">
      <alignment horizontal="left" vertical="center" wrapText="1" indent="1"/>
    </xf>
    <xf numFmtId="164" fontId="21" fillId="18" borderId="14" xfId="0" quotePrefix="1" applyNumberFormat="1" applyFont="1" applyFill="1" applyBorder="1" applyAlignment="1" applyProtection="1">
      <alignment horizontal="right" vertical="center" wrapText="1" indent="1"/>
    </xf>
    <xf numFmtId="0" fontId="16" fillId="18" borderId="69" xfId="42" applyFont="1" applyFill="1" applyBorder="1" applyAlignment="1" applyProtection="1">
      <alignment horizontal="left" vertical="center" wrapText="1" indent="1"/>
    </xf>
    <xf numFmtId="0" fontId="16" fillId="18" borderId="16" xfId="42" applyFont="1" applyFill="1" applyBorder="1" applyAlignment="1" applyProtection="1">
      <alignment vertical="center" wrapText="1"/>
    </xf>
    <xf numFmtId="0" fontId="16" fillId="18" borderId="14" xfId="42" applyFont="1" applyFill="1" applyBorder="1" applyAlignment="1" applyProtection="1">
      <alignment horizontal="left" vertical="center" wrapText="1"/>
    </xf>
    <xf numFmtId="0" fontId="23" fillId="18" borderId="14" xfId="0" applyFont="1" applyFill="1" applyBorder="1" applyAlignment="1" applyProtection="1">
      <alignment horizontal="left" vertical="center" wrapText="1"/>
    </xf>
    <xf numFmtId="0" fontId="23" fillId="18" borderId="56" xfId="0" applyFont="1" applyFill="1" applyBorder="1" applyAlignment="1" applyProtection="1">
      <alignment vertical="center" wrapText="1"/>
    </xf>
    <xf numFmtId="0" fontId="23" fillId="18" borderId="52" xfId="0" applyFont="1" applyFill="1" applyBorder="1" applyAlignment="1" applyProtection="1">
      <alignment vertical="center" wrapText="1"/>
    </xf>
    <xf numFmtId="0" fontId="16" fillId="18" borderId="42" xfId="42" applyFont="1" applyFill="1" applyBorder="1" applyAlignment="1" applyProtection="1">
      <alignment horizontal="left" vertical="center" wrapText="1" indent="1"/>
    </xf>
    <xf numFmtId="0" fontId="16" fillId="18" borderId="43" xfId="42" applyFont="1" applyFill="1" applyBorder="1" applyAlignment="1" applyProtection="1">
      <alignment vertical="center" wrapText="1"/>
    </xf>
    <xf numFmtId="0" fontId="16" fillId="18" borderId="14" xfId="42" applyFont="1" applyFill="1" applyBorder="1" applyAlignment="1" applyProtection="1">
      <alignment vertical="center" wrapText="1"/>
    </xf>
    <xf numFmtId="0" fontId="24" fillId="18" borderId="14" xfId="42" applyFont="1" applyFill="1" applyBorder="1" applyAlignment="1" applyProtection="1">
      <alignment horizontal="left" vertical="center" wrapText="1"/>
    </xf>
    <xf numFmtId="0" fontId="21" fillId="18" borderId="52" xfId="0" applyFont="1" applyFill="1" applyBorder="1" applyAlignment="1" applyProtection="1">
      <alignment horizontal="left" vertical="center" wrapText="1"/>
    </xf>
    <xf numFmtId="0" fontId="23" fillId="18" borderId="12" xfId="44" applyFont="1" applyFill="1" applyBorder="1" applyAlignment="1" applyProtection="1">
      <alignment vertical="center" wrapText="1"/>
    </xf>
    <xf numFmtId="166" fontId="17" fillId="18" borderId="10" xfId="43" applyNumberFormat="1" applyFont="1" applyFill="1" applyBorder="1" applyAlignment="1" applyProtection="1">
      <alignment horizontal="center" vertical="center"/>
    </xf>
    <xf numFmtId="165" fontId="23" fillId="18" borderId="10" xfId="44" applyNumberFormat="1" applyFont="1" applyFill="1" applyBorder="1" applyAlignment="1" applyProtection="1">
      <alignment horizontal="right" vertical="center" wrapText="1"/>
    </xf>
    <xf numFmtId="165" fontId="23" fillId="18" borderId="23" xfId="44" applyNumberFormat="1" applyFont="1" applyFill="1" applyBorder="1" applyAlignment="1" applyProtection="1">
      <alignment horizontal="right" vertical="center" wrapText="1"/>
    </xf>
    <xf numFmtId="165" fontId="22" fillId="18" borderId="10" xfId="44" applyNumberFormat="1" applyFont="1" applyFill="1" applyBorder="1" applyAlignment="1" applyProtection="1">
      <alignment horizontal="right" vertical="center" wrapText="1"/>
    </xf>
    <xf numFmtId="165" fontId="22" fillId="18" borderId="23" xfId="44" applyNumberFormat="1" applyFont="1" applyFill="1" applyBorder="1" applyAlignment="1" applyProtection="1">
      <alignment horizontal="right" vertical="center" wrapText="1"/>
    </xf>
    <xf numFmtId="165" fontId="23" fillId="18" borderId="10" xfId="44" applyNumberFormat="1" applyFont="1" applyFill="1" applyBorder="1" applyAlignment="1" applyProtection="1">
      <alignment vertical="center"/>
    </xf>
    <xf numFmtId="165" fontId="23" fillId="18" borderId="0" xfId="44" applyNumberFormat="1" applyFont="1" applyFill="1" applyBorder="1" applyAlignment="1" applyProtection="1">
      <alignment vertical="center"/>
    </xf>
    <xf numFmtId="165" fontId="23" fillId="18" borderId="23" xfId="44" applyNumberFormat="1" applyFont="1" applyFill="1" applyBorder="1" applyAlignment="1" applyProtection="1">
      <alignment vertical="center"/>
    </xf>
    <xf numFmtId="0" fontId="23" fillId="18" borderId="35" xfId="44" applyFont="1" applyFill="1" applyBorder="1" applyAlignment="1" applyProtection="1">
      <alignment vertical="center" wrapText="1"/>
    </xf>
    <xf numFmtId="166" fontId="17" fillId="18" borderId="26" xfId="43" applyNumberFormat="1" applyFont="1" applyFill="1" applyBorder="1" applyAlignment="1" applyProtection="1">
      <alignment horizontal="center" vertical="center"/>
    </xf>
    <xf numFmtId="165" fontId="47" fillId="18" borderId="26" xfId="44" applyNumberFormat="1" applyFont="1" applyFill="1" applyBorder="1" applyAlignment="1" applyProtection="1">
      <alignment horizontal="right" vertical="center" wrapText="1"/>
      <protection locked="0"/>
    </xf>
    <xf numFmtId="165" fontId="48" fillId="18" borderId="10" xfId="44" applyNumberFormat="1" applyFont="1" applyFill="1" applyBorder="1" applyAlignment="1" applyProtection="1">
      <alignment horizontal="right" vertical="center" wrapText="1"/>
      <protection locked="0"/>
    </xf>
    <xf numFmtId="165" fontId="47" fillId="18" borderId="45" xfId="44" applyNumberFormat="1" applyFont="1" applyFill="1" applyBorder="1" applyAlignment="1" applyProtection="1">
      <alignment horizontal="right" vertical="center" wrapText="1"/>
      <protection locked="0"/>
    </xf>
    <xf numFmtId="165" fontId="47" fillId="18" borderId="10" xfId="44" applyNumberFormat="1" applyFont="1" applyFill="1" applyBorder="1" applyAlignment="1" applyProtection="1">
      <alignment horizontal="right" vertical="center" wrapText="1"/>
    </xf>
    <xf numFmtId="165" fontId="47" fillId="18" borderId="23" xfId="44" applyNumberFormat="1" applyFont="1" applyFill="1" applyBorder="1" applyAlignment="1" applyProtection="1">
      <alignment horizontal="right" vertical="center" wrapText="1"/>
    </xf>
    <xf numFmtId="165" fontId="38" fillId="18" borderId="10" xfId="44" applyNumberFormat="1" applyFont="1" applyFill="1" applyBorder="1" applyAlignment="1" applyProtection="1">
      <alignment horizontal="right" vertical="center" wrapText="1"/>
      <protection locked="0"/>
    </xf>
    <xf numFmtId="166" fontId="16" fillId="18" borderId="10" xfId="43" applyNumberFormat="1" applyFont="1" applyFill="1" applyBorder="1" applyAlignment="1" applyProtection="1">
      <alignment horizontal="center" vertical="center"/>
    </xf>
    <xf numFmtId="165" fontId="23" fillId="18" borderId="10" xfId="44" applyNumberFormat="1" applyFont="1" applyFill="1" applyBorder="1" applyAlignment="1" applyProtection="1">
      <alignment horizontal="right" vertical="center" wrapText="1"/>
      <protection locked="0"/>
    </xf>
    <xf numFmtId="0" fontId="23" fillId="18" borderId="47" xfId="44" applyFont="1" applyFill="1" applyBorder="1" applyAlignment="1" applyProtection="1">
      <alignment vertical="center" wrapText="1"/>
    </xf>
    <xf numFmtId="166" fontId="17" fillId="18" borderId="19" xfId="43" applyNumberFormat="1" applyFont="1" applyFill="1" applyBorder="1" applyAlignment="1" applyProtection="1">
      <alignment horizontal="center" vertical="center"/>
    </xf>
    <xf numFmtId="165" fontId="47" fillId="18" borderId="19" xfId="44" applyNumberFormat="1" applyFont="1" applyFill="1" applyBorder="1" applyAlignment="1" applyProtection="1">
      <alignment horizontal="right" vertical="center" wrapText="1"/>
    </xf>
    <xf numFmtId="165" fontId="47" fillId="18" borderId="20" xfId="44" applyNumberFormat="1" applyFont="1" applyFill="1" applyBorder="1" applyAlignment="1" applyProtection="1">
      <alignment horizontal="right" vertical="center" wrapText="1"/>
    </xf>
    <xf numFmtId="0" fontId="16" fillId="18" borderId="47" xfId="43" applyFont="1" applyFill="1" applyBorder="1" applyAlignment="1" applyProtection="1">
      <alignment horizontal="left" vertical="center" wrapText="1"/>
    </xf>
    <xf numFmtId="167" fontId="16" fillId="18" borderId="20" xfId="43" applyNumberFormat="1" applyFont="1" applyFill="1" applyBorder="1" applyAlignment="1" applyProtection="1">
      <alignment vertical="center"/>
    </xf>
    <xf numFmtId="167" fontId="16" fillId="18" borderId="23" xfId="43" applyNumberFormat="1" applyFont="1" applyFill="1" applyBorder="1" applyAlignment="1" applyProtection="1">
      <alignment vertical="center"/>
    </xf>
    <xf numFmtId="0" fontId="16" fillId="18" borderId="16" xfId="0" applyFont="1" applyFill="1" applyBorder="1" applyAlignment="1" applyProtection="1">
      <alignment horizontal="center" vertical="center" wrapText="1"/>
    </xf>
    <xf numFmtId="164" fontId="24" fillId="18" borderId="14" xfId="0" applyNumberFormat="1" applyFont="1" applyFill="1" applyBorder="1" applyAlignment="1" applyProtection="1">
      <alignment horizontal="right" vertical="center" wrapText="1" indent="1"/>
    </xf>
    <xf numFmtId="0" fontId="23" fillId="18" borderId="16" xfId="0" applyFont="1" applyFill="1" applyBorder="1" applyAlignment="1" applyProtection="1">
      <alignment horizontal="center" vertical="center" wrapText="1"/>
    </xf>
    <xf numFmtId="164" fontId="24" fillId="18" borderId="15" xfId="0" applyNumberFormat="1" applyFont="1" applyFill="1" applyBorder="1" applyAlignment="1" applyProtection="1">
      <alignment horizontal="right" vertical="center" wrapText="1" indent="1"/>
    </xf>
    <xf numFmtId="0" fontId="33" fillId="18" borderId="29" xfId="0" applyFont="1" applyFill="1" applyBorder="1" applyAlignment="1" applyProtection="1">
      <alignment horizontal="left" wrapText="1" indent="1"/>
    </xf>
    <xf numFmtId="164" fontId="16" fillId="18" borderId="14" xfId="0" applyNumberFormat="1" applyFont="1" applyFill="1" applyBorder="1" applyAlignment="1" applyProtection="1">
      <alignment horizontal="right" vertical="center" wrapText="1" indent="1"/>
    </xf>
    <xf numFmtId="164" fontId="16" fillId="18" borderId="15" xfId="0" applyNumberFormat="1" applyFont="1" applyFill="1" applyBorder="1" applyAlignment="1" applyProtection="1">
      <alignment horizontal="right" vertical="center" wrapText="1" indent="1"/>
    </xf>
    <xf numFmtId="164" fontId="6" fillId="18" borderId="16" xfId="0" applyNumberFormat="1" applyFont="1" applyFill="1" applyBorder="1" applyAlignment="1" applyProtection="1">
      <alignment horizontal="left" vertical="center" wrapText="1"/>
    </xf>
    <xf numFmtId="164" fontId="16" fillId="18" borderId="14" xfId="0" applyNumberFormat="1" applyFont="1" applyFill="1" applyBorder="1" applyAlignment="1" applyProtection="1">
      <alignment vertical="center" wrapText="1"/>
    </xf>
    <xf numFmtId="164" fontId="16" fillId="18" borderId="15" xfId="0" applyNumberFormat="1" applyFont="1" applyFill="1" applyBorder="1" applyAlignment="1" applyProtection="1">
      <alignment vertical="center" wrapText="1"/>
    </xf>
    <xf numFmtId="0" fontId="0" fillId="0" borderId="0" xfId="43" applyFont="1" applyFill="1" applyAlignment="1" applyProtection="1">
      <alignment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 applyAlignment="1" applyProtection="1">
      <alignment horizontal="center" vertical="top"/>
    </xf>
    <xf numFmtId="164" fontId="5" fillId="0" borderId="0" xfId="42" applyNumberFormat="1" applyFont="1" applyFill="1" applyBorder="1" applyAlignment="1" applyProtection="1">
      <alignment horizontal="center" vertical="center"/>
    </xf>
    <xf numFmtId="164" fontId="26" fillId="0" borderId="26" xfId="42" applyNumberFormat="1" applyFont="1" applyFill="1" applyBorder="1" applyAlignment="1" applyProtection="1">
      <alignment horizontal="center" vertical="center"/>
    </xf>
    <xf numFmtId="164" fontId="26" fillId="0" borderId="45" xfId="42" applyNumberFormat="1" applyFont="1" applyFill="1" applyBorder="1" applyAlignment="1" applyProtection="1">
      <alignment horizontal="center" vertical="center"/>
    </xf>
    <xf numFmtId="0" fontId="6" fillId="0" borderId="26" xfId="42" applyFont="1" applyFill="1" applyBorder="1" applyAlignment="1" applyProtection="1">
      <alignment horizontal="center" vertical="center" wrapText="1"/>
    </xf>
    <xf numFmtId="0" fontId="6" fillId="0" borderId="19" xfId="42" applyFont="1" applyFill="1" applyBorder="1" applyAlignment="1" applyProtection="1">
      <alignment horizontal="center" vertical="center" wrapText="1"/>
    </xf>
    <xf numFmtId="0" fontId="19" fillId="0" borderId="0" xfId="42" applyFont="1" applyFill="1" applyAlignment="1" applyProtection="1">
      <alignment horizontal="center"/>
    </xf>
    <xf numFmtId="0" fontId="6" fillId="0" borderId="35" xfId="42" applyFont="1" applyFill="1" applyBorder="1" applyAlignment="1" applyProtection="1">
      <alignment horizontal="center" vertical="center" wrapText="1"/>
    </xf>
    <xf numFmtId="0" fontId="6" fillId="0" borderId="47" xfId="42" applyFont="1" applyFill="1" applyBorder="1" applyAlignment="1" applyProtection="1">
      <alignment horizontal="center" vertical="center" wrapText="1"/>
    </xf>
    <xf numFmtId="164" fontId="30" fillId="0" borderId="18" xfId="42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64" xfId="0" applyNumberFormat="1" applyFont="1" applyFill="1" applyBorder="1" applyAlignment="1" applyProtection="1">
      <alignment horizontal="center" vertical="center" wrapText="1"/>
    </xf>
    <xf numFmtId="164" fontId="26" fillId="0" borderId="6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6" xfId="0" applyNumberFormat="1" applyFont="1" applyFill="1" applyBorder="1" applyAlignment="1" applyProtection="1">
      <alignment horizontal="center" vertical="center" wrapText="1"/>
    </xf>
    <xf numFmtId="164" fontId="26" fillId="0" borderId="6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>
      <alignment horizontal="center" textRotation="180" wrapText="1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right" wrapText="1"/>
    </xf>
    <xf numFmtId="0" fontId="6" fillId="0" borderId="68" xfId="0" quotePrefix="1" applyFont="1" applyFill="1" applyBorder="1" applyAlignment="1" applyProtection="1">
      <alignment horizontal="center" vertical="center"/>
    </xf>
    <xf numFmtId="0" fontId="6" fillId="0" borderId="51" xfId="0" quotePrefix="1" applyFont="1" applyFill="1" applyBorder="1" applyAlignment="1" applyProtection="1">
      <alignment horizontal="center" vertical="center"/>
    </xf>
    <xf numFmtId="0" fontId="51" fillId="0" borderId="18" xfId="0" applyFont="1" applyBorder="1" applyAlignment="1" applyProtection="1">
      <alignment horizontal="center" vertical="top"/>
      <protection locked="0"/>
    </xf>
    <xf numFmtId="0" fontId="6" fillId="0" borderId="43" xfId="42" applyFont="1" applyFill="1" applyBorder="1" applyAlignment="1" applyProtection="1">
      <alignment horizontal="center" vertical="center" wrapText="1"/>
    </xf>
    <xf numFmtId="0" fontId="6" fillId="0" borderId="52" xfId="42" applyFont="1" applyFill="1" applyBorder="1" applyAlignment="1" applyProtection="1">
      <alignment horizontal="center" vertical="center" wrapText="1"/>
    </xf>
    <xf numFmtId="164" fontId="6" fillId="0" borderId="42" xfId="0" applyNumberFormat="1" applyFont="1" applyFill="1" applyBorder="1" applyAlignment="1" applyProtection="1">
      <alignment horizontal="center" vertical="center" wrapText="1"/>
    </xf>
    <xf numFmtId="164" fontId="6" fillId="0" borderId="56" xfId="0" applyNumberFormat="1" applyFont="1" applyFill="1" applyBorder="1" applyAlignment="1" applyProtection="1">
      <alignment horizontal="center" vertical="center" wrapText="1"/>
    </xf>
    <xf numFmtId="164" fontId="6" fillId="0" borderId="64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/>
    </xf>
    <xf numFmtId="0" fontId="26" fillId="0" borderId="50" xfId="0" applyFont="1" applyFill="1" applyBorder="1" applyAlignment="1">
      <alignment horizontal="left" vertical="center" indent="2"/>
    </xf>
    <xf numFmtId="0" fontId="26" fillId="0" borderId="29" xfId="0" applyFont="1" applyFill="1" applyBorder="1" applyAlignment="1">
      <alignment horizontal="left" vertical="center" indent="2"/>
    </xf>
    <xf numFmtId="0" fontId="40" fillId="0" borderId="0" xfId="44" applyFont="1" applyFill="1" applyAlignment="1" applyProtection="1">
      <alignment horizontal="left"/>
    </xf>
    <xf numFmtId="0" fontId="44" fillId="0" borderId="0" xfId="44" applyFont="1" applyFill="1" applyBorder="1" applyAlignment="1" applyProtection="1">
      <alignment horizontal="right"/>
    </xf>
    <xf numFmtId="0" fontId="45" fillId="0" borderId="42" xfId="44" applyFont="1" applyFill="1" applyBorder="1" applyAlignment="1" applyProtection="1">
      <alignment horizontal="center" vertical="center" wrapText="1"/>
    </xf>
    <xf numFmtId="0" fontId="45" fillId="0" borderId="38" xfId="44" applyFont="1" applyFill="1" applyBorder="1" applyAlignment="1" applyProtection="1">
      <alignment horizontal="center" vertical="center" wrapText="1"/>
    </xf>
    <xf numFmtId="0" fontId="45" fillId="0" borderId="49" xfId="44" applyFont="1" applyFill="1" applyBorder="1" applyAlignment="1" applyProtection="1">
      <alignment horizontal="center" vertical="center" wrapText="1"/>
    </xf>
    <xf numFmtId="0" fontId="44" fillId="0" borderId="26" xfId="44" applyFont="1" applyFill="1" applyBorder="1" applyAlignment="1" applyProtection="1">
      <alignment horizontal="center" vertical="center" wrapText="1"/>
    </xf>
    <xf numFmtId="0" fontId="44" fillId="0" borderId="10" xfId="44" applyFont="1" applyFill="1" applyBorder="1" applyAlignment="1" applyProtection="1">
      <alignment horizontal="center" vertical="center" wrapText="1"/>
    </xf>
    <xf numFmtId="0" fontId="43" fillId="0" borderId="0" xfId="44" applyFont="1" applyFill="1" applyAlignment="1" applyProtection="1">
      <alignment horizontal="center" vertical="center" wrapText="1"/>
    </xf>
    <xf numFmtId="0" fontId="43" fillId="0" borderId="0" xfId="44" applyFont="1" applyFill="1" applyAlignment="1" applyProtection="1">
      <alignment horizontal="center" vertical="center"/>
    </xf>
    <xf numFmtId="0" fontId="44" fillId="0" borderId="10" xfId="44" applyFont="1" applyFill="1" applyBorder="1" applyAlignment="1" applyProtection="1">
      <alignment horizontal="center" wrapText="1"/>
    </xf>
    <xf numFmtId="0" fontId="44" fillId="0" borderId="23" xfId="44" applyFont="1" applyFill="1" applyBorder="1" applyAlignment="1" applyProtection="1">
      <alignment horizontal="center" wrapText="1"/>
    </xf>
    <xf numFmtId="0" fontId="46" fillId="0" borderId="43" xfId="43" applyFont="1" applyFill="1" applyBorder="1" applyAlignment="1" applyProtection="1">
      <alignment horizontal="center" vertical="center" textRotation="90"/>
    </xf>
    <xf numFmtId="0" fontId="46" fillId="0" borderId="17" xfId="43" applyFont="1" applyFill="1" applyBorder="1" applyAlignment="1" applyProtection="1">
      <alignment horizontal="center" vertical="center" textRotation="90"/>
    </xf>
    <xf numFmtId="0" fontId="46" fillId="0" borderId="27" xfId="43" applyFont="1" applyFill="1" applyBorder="1" applyAlignment="1" applyProtection="1">
      <alignment horizontal="center" vertical="center" textRotation="90"/>
    </xf>
    <xf numFmtId="0" fontId="44" fillId="0" borderId="44" xfId="44" applyFont="1" applyFill="1" applyBorder="1" applyAlignment="1" applyProtection="1">
      <alignment horizontal="center" vertical="center" wrapText="1"/>
    </xf>
    <xf numFmtId="0" fontId="44" fillId="0" borderId="48" xfId="44" applyFont="1" applyFill="1" applyBorder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27" fillId="0" borderId="0" xfId="43" applyFont="1" applyFill="1" applyAlignment="1" applyProtection="1">
      <alignment horizontal="center" vertical="center" wrapText="1"/>
    </xf>
    <xf numFmtId="0" fontId="19" fillId="0" borderId="35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40" fillId="0" borderId="0" xfId="44" applyFont="1" applyFill="1" applyAlignment="1" applyProtection="1">
      <alignment horizontal="center"/>
    </xf>
    <xf numFmtId="0" fontId="4" fillId="0" borderId="45" xfId="43" applyFont="1" applyFill="1" applyBorder="1" applyAlignment="1" applyProtection="1">
      <alignment horizontal="center" vertical="center" wrapText="1"/>
    </xf>
    <xf numFmtId="0" fontId="4" fillId="0" borderId="23" xfId="43" applyFont="1" applyFill="1" applyBorder="1" applyAlignment="1" applyProtection="1">
      <alignment horizontal="center" vertical="center"/>
    </xf>
    <xf numFmtId="0" fontId="46" fillId="0" borderId="26" xfId="43" applyFont="1" applyFill="1" applyBorder="1" applyAlignment="1" applyProtection="1">
      <alignment horizontal="center" vertical="center" textRotation="90"/>
    </xf>
    <xf numFmtId="0" fontId="46" fillId="0" borderId="10" xfId="43" applyFont="1" applyFill="1" applyBorder="1" applyAlignment="1" applyProtection="1">
      <alignment horizontal="center" vertical="center" textRotation="90"/>
    </xf>
    <xf numFmtId="0" fontId="30" fillId="0" borderId="0" xfId="43" applyFont="1" applyFill="1" applyBorder="1" applyAlignment="1" applyProtection="1">
      <alignment horizontal="right" vertical="center"/>
    </xf>
    <xf numFmtId="0" fontId="41" fillId="0" borderId="0" xfId="0" applyFont="1" applyFill="1" applyAlignment="1" applyProtection="1">
      <alignment horizontal="center" vertical="top" wrapText="1"/>
      <protection locked="0"/>
    </xf>
    <xf numFmtId="0" fontId="0" fillId="0" borderId="0" xfId="0" applyFill="1" applyAlignment="1">
      <alignment horizontal="center"/>
    </xf>
    <xf numFmtId="0" fontId="0" fillId="0" borderId="10" xfId="0" applyBorder="1" applyAlignment="1">
      <alignment horizontal="left"/>
    </xf>
    <xf numFmtId="0" fontId="31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/>
    </xf>
  </cellXfs>
  <cellStyles count="49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 2" xfId="32" xr:uid="{00000000-0005-0000-0000-00001F000000}"/>
    <cellStyle name="Ezres 3" xfId="33" xr:uid="{00000000-0005-0000-0000-000020000000}"/>
    <cellStyle name="Figyelmeztetés" xfId="34" builtinId="11" customBuiltin="1"/>
    <cellStyle name="Hiperhivatkozás" xfId="35" xr:uid="{00000000-0005-0000-0000-000022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8000000}"/>
    <cellStyle name="Normál" xfId="0" builtinId="0"/>
    <cellStyle name="Normál_KVRENMUNKA" xfId="42" xr:uid="{00000000-0005-0000-0000-00002A000000}"/>
    <cellStyle name="Normál_VAGYONK" xfId="43" xr:uid="{00000000-0005-0000-0000-00002B000000}"/>
    <cellStyle name="Normál_VAGYONKIM" xfId="44" xr:uid="{00000000-0005-0000-0000-00002C000000}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3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B38"/>
  <sheetViews>
    <sheetView workbookViewId="0">
      <selection activeCell="A5" sqref="A5"/>
    </sheetView>
  </sheetViews>
  <sheetFormatPr defaultRowHeight="12.75" x14ac:dyDescent="0.2"/>
  <cols>
    <col min="1" max="1" width="46.33203125" style="77" customWidth="1"/>
    <col min="2" max="2" width="66.1640625" style="77" customWidth="1"/>
    <col min="3" max="16384" width="9.33203125" style="77"/>
  </cols>
  <sheetData>
    <row r="1" spans="1:2" ht="18.75" x14ac:dyDescent="0.3">
      <c r="A1" s="211" t="s">
        <v>90</v>
      </c>
    </row>
    <row r="3" spans="1:2" x14ac:dyDescent="0.2">
      <c r="A3" s="212"/>
      <c r="B3" s="212"/>
    </row>
    <row r="4" spans="1:2" ht="15.75" x14ac:dyDescent="0.25">
      <c r="A4" s="189" t="s">
        <v>687</v>
      </c>
      <c r="B4" s="213"/>
    </row>
    <row r="5" spans="1:2" s="214" customFormat="1" x14ac:dyDescent="0.2">
      <c r="A5" s="212"/>
      <c r="B5" s="212"/>
    </row>
    <row r="6" spans="1:2" x14ac:dyDescent="0.2">
      <c r="A6" s="212" t="s">
        <v>433</v>
      </c>
      <c r="B6" s="212" t="s">
        <v>434</v>
      </c>
    </row>
    <row r="7" spans="1:2" x14ac:dyDescent="0.2">
      <c r="A7" s="212" t="s">
        <v>435</v>
      </c>
      <c r="B7" s="212" t="s">
        <v>436</v>
      </c>
    </row>
    <row r="8" spans="1:2" x14ac:dyDescent="0.2">
      <c r="A8" s="212" t="s">
        <v>437</v>
      </c>
      <c r="B8" s="212" t="s">
        <v>438</v>
      </c>
    </row>
    <row r="9" spans="1:2" x14ac:dyDescent="0.2">
      <c r="A9" s="212"/>
      <c r="B9" s="212"/>
    </row>
    <row r="10" spans="1:2" ht="15.75" x14ac:dyDescent="0.25">
      <c r="A10" s="189" t="str">
        <f>+CONCATENATE(LEFT(A4,4),". évi módosított előirányzat BEVÉTELEK")</f>
        <v>2017. évi módosított előirányzat BEVÉTELEK</v>
      </c>
      <c r="B10" s="213"/>
    </row>
    <row r="11" spans="1:2" x14ac:dyDescent="0.2">
      <c r="A11" s="212"/>
      <c r="B11" s="212"/>
    </row>
    <row r="12" spans="1:2" s="214" customFormat="1" x14ac:dyDescent="0.2">
      <c r="A12" s="212" t="s">
        <v>439</v>
      </c>
      <c r="B12" s="212" t="s">
        <v>445</v>
      </c>
    </row>
    <row r="13" spans="1:2" x14ac:dyDescent="0.2">
      <c r="A13" s="212" t="s">
        <v>440</v>
      </c>
      <c r="B13" s="212" t="s">
        <v>446</v>
      </c>
    </row>
    <row r="14" spans="1:2" x14ac:dyDescent="0.2">
      <c r="A14" s="212" t="s">
        <v>441</v>
      </c>
      <c r="B14" s="212" t="s">
        <v>447</v>
      </c>
    </row>
    <row r="15" spans="1:2" x14ac:dyDescent="0.2">
      <c r="A15" s="212"/>
      <c r="B15" s="212"/>
    </row>
    <row r="16" spans="1:2" ht="14.25" x14ac:dyDescent="0.2">
      <c r="A16" s="215" t="str">
        <f>+CONCATENATE(LEFT(A4,4),". évi teljesítés BEVÉTELEK")</f>
        <v>2017. évi teljesítés BEVÉTELEK</v>
      </c>
      <c r="B16" s="213"/>
    </row>
    <row r="17" spans="1:2" x14ac:dyDescent="0.2">
      <c r="A17" s="212"/>
      <c r="B17" s="212"/>
    </row>
    <row r="18" spans="1:2" x14ac:dyDescent="0.2">
      <c r="A18" s="212" t="s">
        <v>442</v>
      </c>
      <c r="B18" s="212" t="s">
        <v>448</v>
      </c>
    </row>
    <row r="19" spans="1:2" x14ac:dyDescent="0.2">
      <c r="A19" s="212" t="s">
        <v>443</v>
      </c>
      <c r="B19" s="212" t="s">
        <v>449</v>
      </c>
    </row>
    <row r="20" spans="1:2" x14ac:dyDescent="0.2">
      <c r="A20" s="212" t="s">
        <v>444</v>
      </c>
      <c r="B20" s="212" t="s">
        <v>450</v>
      </c>
    </row>
    <row r="21" spans="1:2" x14ac:dyDescent="0.2">
      <c r="A21" s="212"/>
      <c r="B21" s="212"/>
    </row>
    <row r="22" spans="1:2" ht="15.75" x14ac:dyDescent="0.25">
      <c r="A22" s="189" t="str">
        <f>+CONCATENATE(LEFT(A4,4),". évi eredeti előirányzat KIADÁSOK")</f>
        <v>2017. évi eredeti előirányzat KIADÁSOK</v>
      </c>
      <c r="B22" s="213"/>
    </row>
    <row r="23" spans="1:2" x14ac:dyDescent="0.2">
      <c r="A23" s="212"/>
      <c r="B23" s="212"/>
    </row>
    <row r="24" spans="1:2" x14ac:dyDescent="0.2">
      <c r="A24" s="212" t="s">
        <v>451</v>
      </c>
      <c r="B24" s="212" t="s">
        <v>457</v>
      </c>
    </row>
    <row r="25" spans="1:2" x14ac:dyDescent="0.2">
      <c r="A25" s="212" t="s">
        <v>430</v>
      </c>
      <c r="B25" s="212" t="s">
        <v>458</v>
      </c>
    </row>
    <row r="26" spans="1:2" x14ac:dyDescent="0.2">
      <c r="A26" s="212" t="s">
        <v>452</v>
      </c>
      <c r="B26" s="212" t="s">
        <v>459</v>
      </c>
    </row>
    <row r="27" spans="1:2" x14ac:dyDescent="0.2">
      <c r="A27" s="212"/>
      <c r="B27" s="212"/>
    </row>
    <row r="28" spans="1:2" ht="15.75" x14ac:dyDescent="0.25">
      <c r="A28" s="189" t="str">
        <f>+CONCATENATE(LEFT(A4,4),". évi módosított előirányzat KIADÁSOK")</f>
        <v>2017. évi módosított előirányzat KIADÁSOK</v>
      </c>
      <c r="B28" s="213"/>
    </row>
    <row r="29" spans="1:2" x14ac:dyDescent="0.2">
      <c r="A29" s="212"/>
      <c r="B29" s="212"/>
    </row>
    <row r="30" spans="1:2" x14ac:dyDescent="0.2">
      <c r="A30" s="212" t="s">
        <v>453</v>
      </c>
      <c r="B30" s="212" t="s">
        <v>464</v>
      </c>
    </row>
    <row r="31" spans="1:2" x14ac:dyDescent="0.2">
      <c r="A31" s="212" t="s">
        <v>431</v>
      </c>
      <c r="B31" s="212" t="s">
        <v>461</v>
      </c>
    </row>
    <row r="32" spans="1:2" x14ac:dyDescent="0.2">
      <c r="A32" s="212" t="s">
        <v>454</v>
      </c>
      <c r="B32" s="212" t="s">
        <v>460</v>
      </c>
    </row>
    <row r="33" spans="1:2" x14ac:dyDescent="0.2">
      <c r="A33" s="212"/>
      <c r="B33" s="212"/>
    </row>
    <row r="34" spans="1:2" ht="15.75" x14ac:dyDescent="0.25">
      <c r="A34" s="216" t="str">
        <f>+CONCATENATE(LEFT(A4,4),". évi teljesítés KIADÁSOK")</f>
        <v>2017. évi teljesítés KIADÁSOK</v>
      </c>
      <c r="B34" s="213"/>
    </row>
    <row r="35" spans="1:2" x14ac:dyDescent="0.2">
      <c r="A35" s="212"/>
      <c r="B35" s="212"/>
    </row>
    <row r="36" spans="1:2" x14ac:dyDescent="0.2">
      <c r="A36" s="212" t="s">
        <v>455</v>
      </c>
      <c r="B36" s="212" t="s">
        <v>465</v>
      </c>
    </row>
    <row r="37" spans="1:2" x14ac:dyDescent="0.2">
      <c r="A37" s="212" t="s">
        <v>432</v>
      </c>
      <c r="B37" s="212" t="s">
        <v>463</v>
      </c>
    </row>
    <row r="38" spans="1:2" x14ac:dyDescent="0.2">
      <c r="A38" s="212" t="s">
        <v>456</v>
      </c>
      <c r="B38" s="212" t="s">
        <v>462</v>
      </c>
    </row>
  </sheetData>
  <phoneticPr fontId="0" type="noConversion"/>
  <pageMargins left="1.0629921259842521" right="1.0236220472440944" top="0.78740157480314965" bottom="0.78740157480314965" header="0.5" footer="0.5"/>
  <pageSetup paperSize="0" scale="0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K18"/>
  <sheetViews>
    <sheetView workbookViewId="0">
      <selection activeCell="H11" sqref="H11"/>
    </sheetView>
  </sheetViews>
  <sheetFormatPr defaultRowHeight="12.75" x14ac:dyDescent="0.2"/>
  <cols>
    <col min="1" max="1" width="6.83203125" style="2" customWidth="1"/>
    <col min="2" max="2" width="32.33203125" style="1" customWidth="1"/>
    <col min="3" max="3" width="17" style="1" customWidth="1"/>
    <col min="4" max="9" width="12.83203125" style="1" customWidth="1"/>
    <col min="10" max="10" width="13.83203125" style="1" customWidth="1"/>
    <col min="11" max="11" width="4" style="1" customWidth="1"/>
    <col min="12" max="16384" width="9.33203125" style="1"/>
  </cols>
  <sheetData>
    <row r="1" spans="1:11" ht="14.25" thickBot="1" x14ac:dyDescent="0.25">
      <c r="A1" s="406"/>
      <c r="B1" s="407"/>
      <c r="C1" s="407"/>
      <c r="D1" s="407"/>
      <c r="E1" s="407"/>
      <c r="F1" s="407"/>
      <c r="G1" s="407"/>
      <c r="H1" s="407"/>
      <c r="I1" s="407"/>
      <c r="J1" s="408" t="s">
        <v>47</v>
      </c>
      <c r="K1" s="573" t="str">
        <f>+CONCATENATE("2. tájékoztató tábla a ......../",LEFT(ÖSSZEFÜGGÉSEK!A4,4)+1,". (........) önkormányzati rendelethez")</f>
        <v>2. tájékoztató tábla a ......../2018. (........) önkormányzati rendelethez</v>
      </c>
    </row>
    <row r="2" spans="1:11" s="36" customFormat="1" ht="26.25" customHeight="1" x14ac:dyDescent="0.2">
      <c r="A2" s="581" t="s">
        <v>54</v>
      </c>
      <c r="B2" s="585" t="s">
        <v>158</v>
      </c>
      <c r="C2" s="585" t="s">
        <v>159</v>
      </c>
      <c r="D2" s="585" t="s">
        <v>160</v>
      </c>
      <c r="E2" s="585" t="str">
        <f>+CONCATENATE(LEFT(ÖSSZEFÜGGÉSEK!A4,4),". évi teljesítés")</f>
        <v>2017. évi teljesítés</v>
      </c>
      <c r="F2" s="409" t="s">
        <v>161</v>
      </c>
      <c r="G2" s="410"/>
      <c r="H2" s="410"/>
      <c r="I2" s="411"/>
      <c r="J2" s="583" t="s">
        <v>162</v>
      </c>
      <c r="K2" s="573"/>
    </row>
    <row r="3" spans="1:11" s="37" customFormat="1" ht="32.25" customHeight="1" thickBot="1" x14ac:dyDescent="0.25">
      <c r="A3" s="582"/>
      <c r="B3" s="587"/>
      <c r="C3" s="587"/>
      <c r="D3" s="586"/>
      <c r="E3" s="586"/>
      <c r="F3" s="412" t="str">
        <f>+CONCATENATE(LEFT(ÖSSZEFÜGGÉSEK!A4,4)+1,".")</f>
        <v>2018.</v>
      </c>
      <c r="G3" s="413" t="str">
        <f>+CONCATENATE(LEFT(ÖSSZEFÜGGÉSEK!A4,4)+2,".")</f>
        <v>2019.</v>
      </c>
      <c r="H3" s="413" t="str">
        <f>+CONCATENATE(LEFT(ÖSSZEFÜGGÉSEK!A4,4)+3,".")</f>
        <v>2020.</v>
      </c>
      <c r="I3" s="414" t="str">
        <f>+CONCATENATE(LEFT(ÖSSZEFÜGGÉSEK!A4,4)+3,". után")</f>
        <v>2020. után</v>
      </c>
      <c r="J3" s="584"/>
      <c r="K3" s="573"/>
    </row>
    <row r="4" spans="1:11" s="38" customFormat="1" ht="14.1" customHeight="1" thickBot="1" x14ac:dyDescent="0.25">
      <c r="A4" s="415" t="s">
        <v>341</v>
      </c>
      <c r="B4" s="416" t="s">
        <v>505</v>
      </c>
      <c r="C4" s="417" t="s">
        <v>343</v>
      </c>
      <c r="D4" s="417" t="s">
        <v>344</v>
      </c>
      <c r="E4" s="417" t="s">
        <v>345</v>
      </c>
      <c r="F4" s="417" t="s">
        <v>420</v>
      </c>
      <c r="G4" s="417" t="s">
        <v>421</v>
      </c>
      <c r="H4" s="417" t="s">
        <v>422</v>
      </c>
      <c r="I4" s="417" t="s">
        <v>423</v>
      </c>
      <c r="J4" s="418" t="s">
        <v>590</v>
      </c>
      <c r="K4" s="573"/>
    </row>
    <row r="5" spans="1:11" ht="33.75" customHeight="1" x14ac:dyDescent="0.2">
      <c r="A5" s="419" t="s">
        <v>5</v>
      </c>
      <c r="B5" s="420" t="s">
        <v>163</v>
      </c>
      <c r="C5" s="421"/>
      <c r="D5" s="422">
        <f t="shared" ref="D5:I5" si="0">SUM(D6:D7)</f>
        <v>0</v>
      </c>
      <c r="E5" s="422">
        <f t="shared" si="0"/>
        <v>0</v>
      </c>
      <c r="F5" s="422">
        <f t="shared" si="0"/>
        <v>0</v>
      </c>
      <c r="G5" s="422">
        <f t="shared" si="0"/>
        <v>0</v>
      </c>
      <c r="H5" s="422">
        <f t="shared" si="0"/>
        <v>0</v>
      </c>
      <c r="I5" s="423">
        <f t="shared" si="0"/>
        <v>0</v>
      </c>
      <c r="J5" s="424">
        <f t="shared" ref="J5:J17" si="1">SUM(F5:I5)</f>
        <v>0</v>
      </c>
      <c r="K5" s="573"/>
    </row>
    <row r="6" spans="1:11" ht="21" customHeight="1" x14ac:dyDescent="0.2">
      <c r="A6" s="425" t="s">
        <v>6</v>
      </c>
      <c r="B6" s="426" t="s">
        <v>164</v>
      </c>
      <c r="C6" s="427"/>
      <c r="D6" s="428"/>
      <c r="E6" s="428"/>
      <c r="F6" s="428"/>
      <c r="G6" s="428"/>
      <c r="H6" s="428"/>
      <c r="I6" s="429"/>
      <c r="J6" s="430">
        <f t="shared" si="1"/>
        <v>0</v>
      </c>
      <c r="K6" s="573"/>
    </row>
    <row r="7" spans="1:11" ht="21" customHeight="1" x14ac:dyDescent="0.2">
      <c r="A7" s="425" t="s">
        <v>7</v>
      </c>
      <c r="B7" s="426" t="s">
        <v>164</v>
      </c>
      <c r="C7" s="427"/>
      <c r="D7" s="428"/>
      <c r="E7" s="428"/>
      <c r="F7" s="428"/>
      <c r="G7" s="428"/>
      <c r="H7" s="428"/>
      <c r="I7" s="429"/>
      <c r="J7" s="430">
        <f t="shared" si="1"/>
        <v>0</v>
      </c>
      <c r="K7" s="573"/>
    </row>
    <row r="8" spans="1:11" ht="36" customHeight="1" x14ac:dyDescent="0.2">
      <c r="A8" s="425" t="s">
        <v>8</v>
      </c>
      <c r="B8" s="431" t="s">
        <v>165</v>
      </c>
      <c r="C8" s="432"/>
      <c r="D8" s="433">
        <f t="shared" ref="D8:I8" si="2">SUM(D9:D10)</f>
        <v>0</v>
      </c>
      <c r="E8" s="433">
        <f t="shared" si="2"/>
        <v>0</v>
      </c>
      <c r="F8" s="433">
        <f t="shared" si="2"/>
        <v>0</v>
      </c>
      <c r="G8" s="433">
        <f t="shared" si="2"/>
        <v>0</v>
      </c>
      <c r="H8" s="433">
        <f t="shared" si="2"/>
        <v>0</v>
      </c>
      <c r="I8" s="434">
        <f t="shared" si="2"/>
        <v>0</v>
      </c>
      <c r="J8" s="435">
        <f t="shared" si="1"/>
        <v>0</v>
      </c>
      <c r="K8" s="573"/>
    </row>
    <row r="9" spans="1:11" ht="21" customHeight="1" x14ac:dyDescent="0.2">
      <c r="A9" s="425" t="s">
        <v>9</v>
      </c>
      <c r="B9" s="426" t="s">
        <v>164</v>
      </c>
      <c r="C9" s="427"/>
      <c r="D9" s="428"/>
      <c r="E9" s="428"/>
      <c r="F9" s="428"/>
      <c r="G9" s="428"/>
      <c r="H9" s="428"/>
      <c r="I9" s="429"/>
      <c r="J9" s="430">
        <f t="shared" si="1"/>
        <v>0</v>
      </c>
      <c r="K9" s="573"/>
    </row>
    <row r="10" spans="1:11" ht="18" customHeight="1" x14ac:dyDescent="0.2">
      <c r="A10" s="425" t="s">
        <v>10</v>
      </c>
      <c r="B10" s="426" t="s">
        <v>164</v>
      </c>
      <c r="C10" s="427"/>
      <c r="D10" s="428"/>
      <c r="E10" s="428"/>
      <c r="F10" s="428"/>
      <c r="G10" s="428"/>
      <c r="H10" s="428"/>
      <c r="I10" s="429"/>
      <c r="J10" s="430">
        <f t="shared" si="1"/>
        <v>0</v>
      </c>
      <c r="K10" s="573"/>
    </row>
    <row r="11" spans="1:11" ht="21" customHeight="1" x14ac:dyDescent="0.2">
      <c r="A11" s="425" t="s">
        <v>11</v>
      </c>
      <c r="B11" s="436" t="s">
        <v>166</v>
      </c>
      <c r="C11" s="432">
        <v>2017</v>
      </c>
      <c r="D11" s="433">
        <v>8225</v>
      </c>
      <c r="E11" s="433">
        <v>8225</v>
      </c>
      <c r="F11" s="433">
        <f t="shared" ref="F11:I11" si="3">SUM(F12:F12)</f>
        <v>0</v>
      </c>
      <c r="G11" s="433">
        <f t="shared" si="3"/>
        <v>0</v>
      </c>
      <c r="H11" s="433">
        <f t="shared" si="3"/>
        <v>0</v>
      </c>
      <c r="I11" s="434">
        <f t="shared" si="3"/>
        <v>0</v>
      </c>
      <c r="J11" s="435">
        <f t="shared" si="1"/>
        <v>0</v>
      </c>
      <c r="K11" s="573"/>
    </row>
    <row r="12" spans="1:11" ht="21" customHeight="1" x14ac:dyDescent="0.2">
      <c r="A12" s="425" t="s">
        <v>12</v>
      </c>
      <c r="B12" s="426" t="s">
        <v>164</v>
      </c>
      <c r="C12" s="427"/>
      <c r="D12" s="428"/>
      <c r="E12" s="428"/>
      <c r="F12" s="428"/>
      <c r="G12" s="428"/>
      <c r="H12" s="428"/>
      <c r="I12" s="429"/>
      <c r="J12" s="430">
        <f t="shared" si="1"/>
        <v>0</v>
      </c>
      <c r="K12" s="573"/>
    </row>
    <row r="13" spans="1:11" ht="21" customHeight="1" x14ac:dyDescent="0.2">
      <c r="A13" s="425" t="s">
        <v>13</v>
      </c>
      <c r="B13" s="436" t="s">
        <v>167</v>
      </c>
      <c r="C13" s="432">
        <v>2017</v>
      </c>
      <c r="D13" s="433">
        <v>2236</v>
      </c>
      <c r="E13" s="433">
        <v>22360</v>
      </c>
      <c r="F13" s="433">
        <f t="shared" ref="F13:I13" si="4">SUM(F14:F14)</f>
        <v>0</v>
      </c>
      <c r="G13" s="433">
        <f t="shared" si="4"/>
        <v>0</v>
      </c>
      <c r="H13" s="433">
        <f t="shared" si="4"/>
        <v>0</v>
      </c>
      <c r="I13" s="434">
        <f t="shared" si="4"/>
        <v>0</v>
      </c>
      <c r="J13" s="435">
        <f t="shared" si="1"/>
        <v>0</v>
      </c>
      <c r="K13" s="573"/>
    </row>
    <row r="14" spans="1:11" ht="21" customHeight="1" x14ac:dyDescent="0.2">
      <c r="A14" s="425" t="s">
        <v>14</v>
      </c>
      <c r="B14" s="426" t="s">
        <v>684</v>
      </c>
      <c r="C14" s="427"/>
      <c r="D14" s="428"/>
      <c r="E14" s="428"/>
      <c r="F14" s="428"/>
      <c r="G14" s="428"/>
      <c r="H14" s="428"/>
      <c r="I14" s="429"/>
      <c r="J14" s="430">
        <f t="shared" si="1"/>
        <v>0</v>
      </c>
      <c r="K14" s="573"/>
    </row>
    <row r="15" spans="1:11" ht="21" customHeight="1" x14ac:dyDescent="0.2">
      <c r="A15" s="437" t="s">
        <v>15</v>
      </c>
      <c r="B15" s="438" t="s">
        <v>168</v>
      </c>
      <c r="C15" s="439"/>
      <c r="D15" s="440">
        <f t="shared" ref="D15:I15" si="5">SUM(D16:D17)</f>
        <v>0</v>
      </c>
      <c r="E15" s="440">
        <f t="shared" si="5"/>
        <v>0</v>
      </c>
      <c r="F15" s="440">
        <f t="shared" si="5"/>
        <v>0</v>
      </c>
      <c r="G15" s="440">
        <f t="shared" si="5"/>
        <v>0</v>
      </c>
      <c r="H15" s="440">
        <f t="shared" si="5"/>
        <v>0</v>
      </c>
      <c r="I15" s="441">
        <f t="shared" si="5"/>
        <v>0</v>
      </c>
      <c r="J15" s="435">
        <f t="shared" si="1"/>
        <v>0</v>
      </c>
      <c r="K15" s="573"/>
    </row>
    <row r="16" spans="1:11" ht="21" customHeight="1" x14ac:dyDescent="0.2">
      <c r="A16" s="437" t="s">
        <v>16</v>
      </c>
      <c r="B16" s="426" t="s">
        <v>164</v>
      </c>
      <c r="C16" s="427"/>
      <c r="D16" s="428"/>
      <c r="E16" s="428"/>
      <c r="F16" s="428"/>
      <c r="G16" s="428"/>
      <c r="H16" s="428"/>
      <c r="I16" s="429"/>
      <c r="J16" s="430">
        <f t="shared" si="1"/>
        <v>0</v>
      </c>
      <c r="K16" s="573"/>
    </row>
    <row r="17" spans="1:11" ht="21" customHeight="1" thickBot="1" x14ac:dyDescent="0.25">
      <c r="A17" s="437" t="s">
        <v>17</v>
      </c>
      <c r="B17" s="426" t="s">
        <v>164</v>
      </c>
      <c r="C17" s="442"/>
      <c r="D17" s="443"/>
      <c r="E17" s="443"/>
      <c r="F17" s="443"/>
      <c r="G17" s="443"/>
      <c r="H17" s="443"/>
      <c r="I17" s="444"/>
      <c r="J17" s="430">
        <f t="shared" si="1"/>
        <v>0</v>
      </c>
      <c r="K17" s="573"/>
    </row>
    <row r="18" spans="1:11" ht="21" customHeight="1" thickBot="1" x14ac:dyDescent="0.25">
      <c r="A18" s="39" t="s">
        <v>18</v>
      </c>
      <c r="B18" s="445" t="s">
        <v>169</v>
      </c>
      <c r="C18" s="446"/>
      <c r="D18" s="447">
        <f t="shared" ref="D18:J18" si="6">D5+D8+D11+D13+D15</f>
        <v>10461</v>
      </c>
      <c r="E18" s="447">
        <f t="shared" si="6"/>
        <v>30585</v>
      </c>
      <c r="F18" s="447">
        <f t="shared" si="6"/>
        <v>0</v>
      </c>
      <c r="G18" s="447">
        <f t="shared" si="6"/>
        <v>0</v>
      </c>
      <c r="H18" s="447">
        <f t="shared" si="6"/>
        <v>0</v>
      </c>
      <c r="I18" s="448">
        <f t="shared" si="6"/>
        <v>0</v>
      </c>
      <c r="J18" s="449">
        <f t="shared" si="6"/>
        <v>0</v>
      </c>
      <c r="K18" s="573"/>
    </row>
  </sheetData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0" scale="0" horizontalDpi="0" verticalDpi="0" copies="0"/>
  <headerFooter alignWithMargins="0">
    <oddHeader>&amp;C&amp;"Times New Roman CE,Félkövér"&amp;12Többéves kihatással járó döntésekből származó kötelezettségekcélok szerint, évenkénti bontásban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H13"/>
  <sheetViews>
    <sheetView workbookViewId="0">
      <selection activeCell="B1" sqref="B1"/>
    </sheetView>
  </sheetViews>
  <sheetFormatPr defaultRowHeight="12.75" x14ac:dyDescent="0.2"/>
  <cols>
    <col min="1" max="1" width="6.6640625" style="5" customWidth="1"/>
    <col min="2" max="2" width="51.1640625" style="5" customWidth="1"/>
    <col min="3" max="3" width="37.1640625" style="5" customWidth="1"/>
    <col min="4" max="5" width="12.83203125" style="5" customWidth="1"/>
    <col min="6" max="16384" width="9.33203125" style="5"/>
  </cols>
  <sheetData>
    <row r="1" spans="1:8" ht="14.25" thickBot="1" x14ac:dyDescent="0.3">
      <c r="B1" s="5" t="s">
        <v>751</v>
      </c>
      <c r="C1" s="450"/>
      <c r="D1" s="450"/>
      <c r="E1" s="450" t="s">
        <v>170</v>
      </c>
    </row>
    <row r="2" spans="1:8" ht="42.75" customHeight="1" thickBot="1" x14ac:dyDescent="0.25">
      <c r="A2" s="451" t="s">
        <v>54</v>
      </c>
      <c r="B2" s="452" t="s">
        <v>171</v>
      </c>
      <c r="C2" s="452" t="s">
        <v>172</v>
      </c>
      <c r="D2" s="453" t="s">
        <v>173</v>
      </c>
      <c r="E2" s="454" t="s">
        <v>174</v>
      </c>
    </row>
    <row r="3" spans="1:8" ht="15.95" customHeight="1" x14ac:dyDescent="0.2">
      <c r="A3" s="455" t="s">
        <v>5</v>
      </c>
      <c r="B3" s="456" t="s">
        <v>715</v>
      </c>
      <c r="C3" s="456" t="s">
        <v>706</v>
      </c>
      <c r="D3" s="457"/>
      <c r="E3" s="458">
        <v>2094</v>
      </c>
    </row>
    <row r="4" spans="1:8" ht="15.95" customHeight="1" x14ac:dyDescent="0.2">
      <c r="A4" s="459" t="s">
        <v>6</v>
      </c>
      <c r="B4" s="460" t="s">
        <v>718</v>
      </c>
      <c r="C4" s="460" t="s">
        <v>719</v>
      </c>
      <c r="D4" s="461"/>
      <c r="E4" s="462">
        <v>50</v>
      </c>
    </row>
    <row r="5" spans="1:8" ht="15.95" customHeight="1" x14ac:dyDescent="0.2">
      <c r="A5" s="459" t="s">
        <v>7</v>
      </c>
      <c r="B5" s="460" t="s">
        <v>717</v>
      </c>
      <c r="C5" s="460" t="s">
        <v>707</v>
      </c>
      <c r="D5" s="461"/>
      <c r="E5" s="462">
        <v>330</v>
      </c>
    </row>
    <row r="6" spans="1:8" ht="15.95" customHeight="1" x14ac:dyDescent="0.2">
      <c r="A6" s="459" t="s">
        <v>8</v>
      </c>
      <c r="B6" s="460" t="s">
        <v>721</v>
      </c>
      <c r="C6" s="460" t="s">
        <v>722</v>
      </c>
      <c r="D6" s="461"/>
      <c r="E6" s="462">
        <v>10437</v>
      </c>
      <c r="H6" s="476"/>
    </row>
    <row r="7" spans="1:8" ht="15.95" customHeight="1" x14ac:dyDescent="0.2">
      <c r="A7" s="459" t="s">
        <v>9</v>
      </c>
      <c r="B7" s="460" t="s">
        <v>708</v>
      </c>
      <c r="C7" s="460" t="s">
        <v>709</v>
      </c>
      <c r="D7" s="461"/>
      <c r="E7" s="462">
        <v>343</v>
      </c>
    </row>
    <row r="8" spans="1:8" ht="58.5" customHeight="1" x14ac:dyDescent="0.2">
      <c r="A8" s="459" t="s">
        <v>10</v>
      </c>
      <c r="B8" s="460" t="s">
        <v>710</v>
      </c>
      <c r="C8" s="475" t="s">
        <v>711</v>
      </c>
      <c r="D8" s="461"/>
      <c r="E8" s="462">
        <v>182</v>
      </c>
      <c r="H8" s="476"/>
    </row>
    <row r="9" spans="1:8" ht="15.95" customHeight="1" x14ac:dyDescent="0.2">
      <c r="A9" s="459" t="s">
        <v>11</v>
      </c>
      <c r="B9" s="460" t="s">
        <v>712</v>
      </c>
      <c r="C9" s="460" t="s">
        <v>713</v>
      </c>
      <c r="D9" s="461"/>
      <c r="E9" s="462">
        <v>432</v>
      </c>
    </row>
    <row r="10" spans="1:8" ht="15.95" customHeight="1" x14ac:dyDescent="0.2">
      <c r="A10" s="459" t="s">
        <v>12</v>
      </c>
      <c r="B10" s="460" t="s">
        <v>720</v>
      </c>
      <c r="C10" s="460" t="s">
        <v>719</v>
      </c>
      <c r="D10" s="461"/>
      <c r="E10" s="462">
        <v>8</v>
      </c>
    </row>
    <row r="11" spans="1:8" ht="15.95" customHeight="1" x14ac:dyDescent="0.2">
      <c r="A11" s="459" t="s">
        <v>13</v>
      </c>
      <c r="B11" s="460" t="s">
        <v>723</v>
      </c>
      <c r="C11" s="460" t="s">
        <v>724</v>
      </c>
      <c r="D11" s="461"/>
      <c r="E11" s="462">
        <v>50</v>
      </c>
    </row>
    <row r="12" spans="1:8" ht="15.95" customHeight="1" thickBot="1" x14ac:dyDescent="0.25">
      <c r="A12" s="459" t="s">
        <v>14</v>
      </c>
      <c r="B12" s="460" t="s">
        <v>725</v>
      </c>
      <c r="C12" s="460" t="s">
        <v>726</v>
      </c>
      <c r="D12" s="461"/>
      <c r="E12" s="462">
        <v>20</v>
      </c>
    </row>
    <row r="13" spans="1:8" ht="15.95" customHeight="1" thickBot="1" x14ac:dyDescent="0.25">
      <c r="A13" s="588" t="s">
        <v>37</v>
      </c>
      <c r="B13" s="589"/>
      <c r="C13" s="463"/>
      <c r="D13" s="464">
        <f>SUM(D3:D12)</f>
        <v>0</v>
      </c>
      <c r="E13" s="465">
        <f>SUM(E3:E12)</f>
        <v>13946</v>
      </c>
    </row>
  </sheetData>
  <mergeCells count="1">
    <mergeCell ref="A13:B1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0" scale="0" horizontalDpi="0" verticalDpi="0" copies="0"/>
  <headerFooter alignWithMargins="0">
    <oddHeader>&amp;C&amp;"Times New Roman CE,Félkövér"&amp;12K I M U T A T Á Sa 2014. évi céljelleggel juttatott támogatások felhasználásáról&amp;R&amp;"Times New Roman CE,Félkövér dőlt"&amp;11 6. tájékoztató tábla a ......../2015. (........)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E73"/>
  <sheetViews>
    <sheetView zoomScaleSheetLayoutView="120" workbookViewId="0">
      <selection activeCell="A2" sqref="A2"/>
    </sheetView>
  </sheetViews>
  <sheetFormatPr defaultColWidth="12" defaultRowHeight="15.75" x14ac:dyDescent="0.25"/>
  <cols>
    <col min="1" max="1" width="67.1640625" style="301" customWidth="1"/>
    <col min="2" max="2" width="6.1640625" style="302" customWidth="1"/>
    <col min="3" max="4" width="12.1640625" style="301" customWidth="1"/>
    <col min="5" max="5" width="12.1640625" style="317" customWidth="1"/>
    <col min="6" max="16384" width="12" style="301"/>
  </cols>
  <sheetData>
    <row r="1" spans="1:5" ht="49.5" customHeight="1" x14ac:dyDescent="0.25">
      <c r="A1" s="597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598"/>
      <c r="C1" s="598"/>
      <c r="D1" s="598"/>
      <c r="E1" s="598"/>
    </row>
    <row r="2" spans="1:5" ht="16.5" thickBot="1" x14ac:dyDescent="0.3">
      <c r="A2" s="301" t="s">
        <v>752</v>
      </c>
      <c r="C2" s="591" t="s">
        <v>177</v>
      </c>
      <c r="D2" s="591"/>
      <c r="E2" s="591"/>
    </row>
    <row r="3" spans="1:5" ht="15.75" customHeight="1" x14ac:dyDescent="0.25">
      <c r="A3" s="592" t="s">
        <v>178</v>
      </c>
      <c r="B3" s="601" t="s">
        <v>179</v>
      </c>
      <c r="C3" s="595" t="s">
        <v>678</v>
      </c>
      <c r="D3" s="595" t="s">
        <v>679</v>
      </c>
      <c r="E3" s="604" t="s">
        <v>680</v>
      </c>
    </row>
    <row r="4" spans="1:5" ht="11.25" customHeight="1" x14ac:dyDescent="0.25">
      <c r="A4" s="593"/>
      <c r="B4" s="602"/>
      <c r="C4" s="596"/>
      <c r="D4" s="596"/>
      <c r="E4" s="605"/>
    </row>
    <row r="5" spans="1:5" ht="15.75" customHeight="1" x14ac:dyDescent="0.25">
      <c r="A5" s="594"/>
      <c r="B5" s="603"/>
      <c r="C5" s="599" t="s">
        <v>180</v>
      </c>
      <c r="D5" s="599"/>
      <c r="E5" s="600"/>
    </row>
    <row r="6" spans="1:5" s="306" customFormat="1" ht="16.5" thickBot="1" x14ac:dyDescent="0.25">
      <c r="A6" s="303" t="s">
        <v>567</v>
      </c>
      <c r="B6" s="304" t="s">
        <v>342</v>
      </c>
      <c r="C6" s="304" t="s">
        <v>343</v>
      </c>
      <c r="D6" s="304" t="s">
        <v>344</v>
      </c>
      <c r="E6" s="305" t="s">
        <v>345</v>
      </c>
    </row>
    <row r="7" spans="1:5" s="307" customFormat="1" x14ac:dyDescent="0.2">
      <c r="A7" s="520" t="s">
        <v>506</v>
      </c>
      <c r="B7" s="521" t="s">
        <v>181</v>
      </c>
      <c r="C7" s="522"/>
      <c r="D7" s="523">
        <f>SUM(E7-C7)</f>
        <v>800</v>
      </c>
      <c r="E7" s="524">
        <v>800</v>
      </c>
    </row>
    <row r="8" spans="1:5" s="307" customFormat="1" x14ac:dyDescent="0.2">
      <c r="A8" s="511" t="s">
        <v>507</v>
      </c>
      <c r="B8" s="512" t="s">
        <v>182</v>
      </c>
      <c r="C8" s="525">
        <f>+C9+C14+C19+C24+C29</f>
        <v>177722</v>
      </c>
      <c r="D8" s="525">
        <f>+D9+D14+D19+D24+D29</f>
        <v>20933</v>
      </c>
      <c r="E8" s="526">
        <f>+E9+E14+E19+E24+E29</f>
        <v>198655</v>
      </c>
    </row>
    <row r="9" spans="1:5" s="307" customFormat="1" x14ac:dyDescent="0.2">
      <c r="A9" s="308" t="s">
        <v>508</v>
      </c>
      <c r="B9" s="51" t="s">
        <v>183</v>
      </c>
      <c r="C9" s="525">
        <f>+C10+C11+C12+C13</f>
        <v>171841</v>
      </c>
      <c r="D9" s="525">
        <f>+D10+D11+D12+D13</f>
        <v>-1840</v>
      </c>
      <c r="E9" s="526">
        <f>+E10+E11+E12+E13</f>
        <v>170001</v>
      </c>
    </row>
    <row r="10" spans="1:5" s="307" customFormat="1" x14ac:dyDescent="0.2">
      <c r="A10" s="309" t="s">
        <v>509</v>
      </c>
      <c r="B10" s="51" t="s">
        <v>184</v>
      </c>
      <c r="C10" s="42"/>
      <c r="D10" s="42">
        <f>SUM(E10-C10)</f>
        <v>0</v>
      </c>
      <c r="E10" s="310"/>
    </row>
    <row r="11" spans="1:5" s="307" customFormat="1" ht="26.25" customHeight="1" x14ac:dyDescent="0.2">
      <c r="A11" s="309" t="s">
        <v>510</v>
      </c>
      <c r="B11" s="51" t="s">
        <v>185</v>
      </c>
      <c r="C11" s="40"/>
      <c r="D11" s="42">
        <f t="shared" ref="D11:D13" si="0">SUM(E11-C11)</f>
        <v>0</v>
      </c>
      <c r="E11" s="41"/>
    </row>
    <row r="12" spans="1:5" s="307" customFormat="1" ht="22.5" x14ac:dyDescent="0.2">
      <c r="A12" s="309" t="s">
        <v>511</v>
      </c>
      <c r="B12" s="51" t="s">
        <v>186</v>
      </c>
      <c r="C12" s="40">
        <v>171841</v>
      </c>
      <c r="D12" s="42">
        <f t="shared" si="0"/>
        <v>-1840</v>
      </c>
      <c r="E12" s="41">
        <v>170001</v>
      </c>
    </row>
    <row r="13" spans="1:5" s="307" customFormat="1" x14ac:dyDescent="0.2">
      <c r="A13" s="309" t="s">
        <v>512</v>
      </c>
      <c r="B13" s="51" t="s">
        <v>187</v>
      </c>
      <c r="C13" s="40"/>
      <c r="D13" s="42">
        <f t="shared" si="0"/>
        <v>0</v>
      </c>
      <c r="E13" s="41"/>
    </row>
    <row r="14" spans="1:5" s="307" customFormat="1" x14ac:dyDescent="0.2">
      <c r="A14" s="308" t="s">
        <v>513</v>
      </c>
      <c r="B14" s="51" t="s">
        <v>188</v>
      </c>
      <c r="C14" s="513">
        <f>+C15+C16+C17+C18</f>
        <v>5881</v>
      </c>
      <c r="D14" s="513">
        <f>SUM(D15:D18)</f>
        <v>-457</v>
      </c>
      <c r="E14" s="514">
        <f>+E15+E16+E17+E18</f>
        <v>5424</v>
      </c>
    </row>
    <row r="15" spans="1:5" s="307" customFormat="1" x14ac:dyDescent="0.2">
      <c r="A15" s="309" t="s">
        <v>514</v>
      </c>
      <c r="B15" s="51" t="s">
        <v>189</v>
      </c>
      <c r="C15" s="40"/>
      <c r="D15" s="40"/>
      <c r="E15" s="41"/>
    </row>
    <row r="16" spans="1:5" s="307" customFormat="1" ht="22.5" x14ac:dyDescent="0.2">
      <c r="A16" s="309" t="s">
        <v>515</v>
      </c>
      <c r="B16" s="51" t="s">
        <v>14</v>
      </c>
      <c r="C16" s="40"/>
      <c r="D16" s="40"/>
      <c r="E16" s="41"/>
    </row>
    <row r="17" spans="1:5" s="307" customFormat="1" x14ac:dyDescent="0.2">
      <c r="A17" s="309" t="s">
        <v>516</v>
      </c>
      <c r="B17" s="51" t="s">
        <v>15</v>
      </c>
      <c r="C17" s="40">
        <v>5881</v>
      </c>
      <c r="D17" s="42">
        <f>SUM(E17-C17)</f>
        <v>-457</v>
      </c>
      <c r="E17" s="41">
        <v>5424</v>
      </c>
    </row>
    <row r="18" spans="1:5" s="307" customFormat="1" x14ac:dyDescent="0.2">
      <c r="A18" s="309" t="s">
        <v>517</v>
      </c>
      <c r="B18" s="398" t="s">
        <v>16</v>
      </c>
      <c r="C18" s="40"/>
      <c r="D18" s="40"/>
      <c r="E18" s="41"/>
    </row>
    <row r="19" spans="1:5" s="307" customFormat="1" x14ac:dyDescent="0.2">
      <c r="A19" s="308" t="s">
        <v>518</v>
      </c>
      <c r="B19" s="398" t="s">
        <v>17</v>
      </c>
      <c r="C19" s="478">
        <f>+C20+C21+C22+C23</f>
        <v>0</v>
      </c>
      <c r="D19" s="478">
        <f>+D20+D21+D22+D23</f>
        <v>0</v>
      </c>
      <c r="E19" s="479">
        <f>+E20+E21+E22+E23</f>
        <v>0</v>
      </c>
    </row>
    <row r="20" spans="1:5" s="307" customFormat="1" x14ac:dyDescent="0.2">
      <c r="A20" s="309" t="s">
        <v>519</v>
      </c>
      <c r="B20" s="51" t="s">
        <v>18</v>
      </c>
      <c r="C20" s="399"/>
      <c r="D20" s="399"/>
      <c r="E20" s="400"/>
    </row>
    <row r="21" spans="1:5" s="307" customFormat="1" x14ac:dyDescent="0.2">
      <c r="A21" s="309" t="s">
        <v>520</v>
      </c>
      <c r="B21" s="51" t="s">
        <v>19</v>
      </c>
      <c r="C21" s="40"/>
      <c r="D21" s="40"/>
      <c r="E21" s="41"/>
    </row>
    <row r="22" spans="1:5" s="307" customFormat="1" x14ac:dyDescent="0.2">
      <c r="A22" s="309" t="s">
        <v>521</v>
      </c>
      <c r="B22" s="51" t="s">
        <v>20</v>
      </c>
      <c r="C22" s="40"/>
      <c r="D22" s="40"/>
      <c r="E22" s="41"/>
    </row>
    <row r="23" spans="1:5" s="307" customFormat="1" x14ac:dyDescent="0.2">
      <c r="A23" s="309" t="s">
        <v>522</v>
      </c>
      <c r="B23" s="51" t="s">
        <v>21</v>
      </c>
      <c r="C23" s="40"/>
      <c r="D23" s="40"/>
      <c r="E23" s="41"/>
    </row>
    <row r="24" spans="1:5" s="307" customFormat="1" x14ac:dyDescent="0.2">
      <c r="A24" s="308" t="s">
        <v>523</v>
      </c>
      <c r="B24" s="51" t="s">
        <v>22</v>
      </c>
      <c r="C24" s="513">
        <f>SUM(C25:C28)</f>
        <v>0</v>
      </c>
      <c r="D24" s="527">
        <f>SUM(D25:D28)</f>
        <v>23230</v>
      </c>
      <c r="E24" s="514">
        <f t="shared" ref="E24" si="1">SUM(E25:E28)</f>
        <v>23230</v>
      </c>
    </row>
    <row r="25" spans="1:5" s="307" customFormat="1" x14ac:dyDescent="0.2">
      <c r="A25" s="309" t="s">
        <v>524</v>
      </c>
      <c r="B25" s="51" t="s">
        <v>23</v>
      </c>
      <c r="C25" s="40"/>
      <c r="D25" s="40"/>
      <c r="E25" s="41"/>
    </row>
    <row r="26" spans="1:5" s="307" customFormat="1" x14ac:dyDescent="0.2">
      <c r="A26" s="309" t="s">
        <v>525</v>
      </c>
      <c r="B26" s="51" t="s">
        <v>24</v>
      </c>
      <c r="C26" s="40">
        <v>0</v>
      </c>
      <c r="D26" s="42">
        <f>SUM(E26-C26)</f>
        <v>23230</v>
      </c>
      <c r="E26" s="41">
        <v>23230</v>
      </c>
    </row>
    <row r="27" spans="1:5" s="307" customFormat="1" x14ac:dyDescent="0.2">
      <c r="A27" s="309" t="s">
        <v>526</v>
      </c>
      <c r="B27" s="51" t="s">
        <v>25</v>
      </c>
      <c r="C27" s="40"/>
      <c r="D27" s="40"/>
      <c r="E27" s="41"/>
    </row>
    <row r="28" spans="1:5" s="307" customFormat="1" x14ac:dyDescent="0.2">
      <c r="A28" s="309" t="s">
        <v>527</v>
      </c>
      <c r="B28" s="51" t="s">
        <v>26</v>
      </c>
      <c r="C28" s="40"/>
      <c r="D28" s="40"/>
      <c r="E28" s="41"/>
    </row>
    <row r="29" spans="1:5" s="307" customFormat="1" x14ac:dyDescent="0.2">
      <c r="A29" s="308" t="s">
        <v>528</v>
      </c>
      <c r="B29" s="51" t="s">
        <v>27</v>
      </c>
      <c r="C29" s="311">
        <f>SUM(C30:C33)</f>
        <v>0</v>
      </c>
      <c r="D29" s="311">
        <f>+D30+D31+D32+D33</f>
        <v>0</v>
      </c>
      <c r="E29" s="312">
        <f>SUM(E30:E33)</f>
        <v>0</v>
      </c>
    </row>
    <row r="30" spans="1:5" s="307" customFormat="1" x14ac:dyDescent="0.2">
      <c r="A30" s="309" t="s">
        <v>529</v>
      </c>
      <c r="B30" s="51" t="s">
        <v>28</v>
      </c>
      <c r="C30" s="40"/>
      <c r="D30" s="40"/>
      <c r="E30" s="41"/>
    </row>
    <row r="31" spans="1:5" s="307" customFormat="1" ht="22.5" x14ac:dyDescent="0.2">
      <c r="A31" s="309" t="s">
        <v>530</v>
      </c>
      <c r="B31" s="51" t="s">
        <v>29</v>
      </c>
      <c r="C31" s="40"/>
      <c r="D31" s="40"/>
      <c r="E31" s="41"/>
    </row>
    <row r="32" spans="1:5" s="307" customFormat="1" x14ac:dyDescent="0.2">
      <c r="A32" s="309" t="s">
        <v>531</v>
      </c>
      <c r="B32" s="51" t="s">
        <v>30</v>
      </c>
      <c r="C32" s="40"/>
      <c r="D32" s="40"/>
      <c r="E32" s="41"/>
    </row>
    <row r="33" spans="1:5" s="307" customFormat="1" x14ac:dyDescent="0.2">
      <c r="A33" s="309" t="s">
        <v>532</v>
      </c>
      <c r="B33" s="51" t="s">
        <v>31</v>
      </c>
      <c r="C33" s="40"/>
      <c r="D33" s="40"/>
      <c r="E33" s="41"/>
    </row>
    <row r="34" spans="1:5" s="307" customFormat="1" x14ac:dyDescent="0.2">
      <c r="A34" s="308" t="s">
        <v>533</v>
      </c>
      <c r="B34" s="51" t="s">
        <v>32</v>
      </c>
      <c r="C34" s="513">
        <f>+C35+C40+C45</f>
        <v>97</v>
      </c>
      <c r="D34" s="513">
        <f>SUM(D35,D40,D45)</f>
        <v>0</v>
      </c>
      <c r="E34" s="514">
        <f>+E35+E40+E45</f>
        <v>97</v>
      </c>
    </row>
    <row r="35" spans="1:5" s="307" customFormat="1" x14ac:dyDescent="0.2">
      <c r="A35" s="308" t="s">
        <v>534</v>
      </c>
      <c r="B35" s="51" t="s">
        <v>33</v>
      </c>
      <c r="C35" s="311">
        <v>97</v>
      </c>
      <c r="D35" s="42">
        <f>SUM(E35-C35)</f>
        <v>0</v>
      </c>
      <c r="E35" s="312">
        <v>97</v>
      </c>
    </row>
    <row r="36" spans="1:5" s="307" customFormat="1" x14ac:dyDescent="0.2">
      <c r="A36" s="309" t="s">
        <v>535</v>
      </c>
      <c r="B36" s="51" t="s">
        <v>85</v>
      </c>
      <c r="C36" s="40"/>
      <c r="D36" s="40"/>
      <c r="E36" s="41"/>
    </row>
    <row r="37" spans="1:5" s="307" customFormat="1" x14ac:dyDescent="0.2">
      <c r="A37" s="309" t="s">
        <v>536</v>
      </c>
      <c r="B37" s="51" t="s">
        <v>157</v>
      </c>
      <c r="C37" s="40"/>
      <c r="D37" s="40"/>
      <c r="E37" s="41"/>
    </row>
    <row r="38" spans="1:5" s="307" customFormat="1" x14ac:dyDescent="0.2">
      <c r="A38" s="309" t="s">
        <v>537</v>
      </c>
      <c r="B38" s="51" t="s">
        <v>175</v>
      </c>
      <c r="C38" s="40">
        <v>97</v>
      </c>
      <c r="D38" s="42">
        <f>SUM(E38-C38)</f>
        <v>0</v>
      </c>
      <c r="E38" s="41">
        <v>97</v>
      </c>
    </row>
    <row r="39" spans="1:5" s="307" customFormat="1" x14ac:dyDescent="0.2">
      <c r="A39" s="309" t="s">
        <v>538</v>
      </c>
      <c r="B39" s="51" t="s">
        <v>176</v>
      </c>
      <c r="C39" s="40"/>
      <c r="D39" s="40"/>
      <c r="E39" s="41"/>
    </row>
    <row r="40" spans="1:5" s="307" customFormat="1" x14ac:dyDescent="0.2">
      <c r="A40" s="308" t="s">
        <v>539</v>
      </c>
      <c r="B40" s="51" t="s">
        <v>190</v>
      </c>
      <c r="C40" s="311">
        <f>+C41+C42+C43+C44</f>
        <v>0</v>
      </c>
      <c r="D40" s="311">
        <f>+D41+D42+D43+D44</f>
        <v>0</v>
      </c>
      <c r="E40" s="312">
        <f>+E41+E42+E43+E44</f>
        <v>0</v>
      </c>
    </row>
    <row r="41" spans="1:5" s="307" customFormat="1" x14ac:dyDescent="0.2">
      <c r="A41" s="309" t="s">
        <v>540</v>
      </c>
      <c r="B41" s="51" t="s">
        <v>191</v>
      </c>
      <c r="C41" s="40"/>
      <c r="D41" s="40"/>
      <c r="E41" s="41"/>
    </row>
    <row r="42" spans="1:5" s="307" customFormat="1" ht="22.5" x14ac:dyDescent="0.2">
      <c r="A42" s="309" t="s">
        <v>541</v>
      </c>
      <c r="B42" s="51" t="s">
        <v>192</v>
      </c>
      <c r="C42" s="40"/>
      <c r="D42" s="40"/>
      <c r="E42" s="41"/>
    </row>
    <row r="43" spans="1:5" s="307" customFormat="1" x14ac:dyDescent="0.2">
      <c r="A43" s="309" t="s">
        <v>542</v>
      </c>
      <c r="B43" s="51" t="s">
        <v>193</v>
      </c>
      <c r="C43" s="40"/>
      <c r="D43" s="40"/>
      <c r="E43" s="41"/>
    </row>
    <row r="44" spans="1:5" s="307" customFormat="1" x14ac:dyDescent="0.2">
      <c r="A44" s="309" t="s">
        <v>543</v>
      </c>
      <c r="B44" s="51" t="s">
        <v>194</v>
      </c>
      <c r="C44" s="40"/>
      <c r="D44" s="40"/>
      <c r="E44" s="41"/>
    </row>
    <row r="45" spans="1:5" s="307" customFormat="1" x14ac:dyDescent="0.2">
      <c r="A45" s="308" t="s">
        <v>544</v>
      </c>
      <c r="B45" s="51" t="s">
        <v>195</v>
      </c>
      <c r="C45" s="311">
        <f>+C46+C47+C48+C49</f>
        <v>0</v>
      </c>
      <c r="D45" s="311">
        <f>+D46+D47+D48+D49</f>
        <v>0</v>
      </c>
      <c r="E45" s="312">
        <f>+E46+E47+E48+E49</f>
        <v>0</v>
      </c>
    </row>
    <row r="46" spans="1:5" s="307" customFormat="1" x14ac:dyDescent="0.2">
      <c r="A46" s="309" t="s">
        <v>545</v>
      </c>
      <c r="B46" s="51" t="s">
        <v>196</v>
      </c>
      <c r="C46" s="40"/>
      <c r="D46" s="40"/>
      <c r="E46" s="41"/>
    </row>
    <row r="47" spans="1:5" s="307" customFormat="1" ht="22.5" x14ac:dyDescent="0.2">
      <c r="A47" s="309" t="s">
        <v>546</v>
      </c>
      <c r="B47" s="51" t="s">
        <v>197</v>
      </c>
      <c r="C47" s="40"/>
      <c r="D47" s="40"/>
      <c r="E47" s="41"/>
    </row>
    <row r="48" spans="1:5" s="307" customFormat="1" x14ac:dyDescent="0.2">
      <c r="A48" s="309" t="s">
        <v>547</v>
      </c>
      <c r="B48" s="51" t="s">
        <v>198</v>
      </c>
      <c r="C48" s="40"/>
      <c r="D48" s="40"/>
      <c r="E48" s="41"/>
    </row>
    <row r="49" spans="1:5" s="307" customFormat="1" x14ac:dyDescent="0.2">
      <c r="A49" s="309" t="s">
        <v>548</v>
      </c>
      <c r="B49" s="51" t="s">
        <v>199</v>
      </c>
      <c r="C49" s="40"/>
      <c r="D49" s="40"/>
      <c r="E49" s="41"/>
    </row>
    <row r="50" spans="1:5" s="307" customFormat="1" x14ac:dyDescent="0.2">
      <c r="A50" s="308" t="s">
        <v>549</v>
      </c>
      <c r="B50" s="51" t="s">
        <v>200</v>
      </c>
      <c r="C50" s="40"/>
      <c r="D50" s="40"/>
      <c r="E50" s="41"/>
    </row>
    <row r="51" spans="1:5" s="307" customFormat="1" ht="21" x14ac:dyDescent="0.2">
      <c r="A51" s="511" t="s">
        <v>550</v>
      </c>
      <c r="B51" s="512" t="s">
        <v>201</v>
      </c>
      <c r="C51" s="513">
        <f>+C7+C8+C34+C50</f>
        <v>177819</v>
      </c>
      <c r="D51" s="513">
        <f t="shared" ref="D51:E51" si="2">+D7+D8+D34+D50</f>
        <v>21733</v>
      </c>
      <c r="E51" s="514">
        <f t="shared" si="2"/>
        <v>199552</v>
      </c>
    </row>
    <row r="52" spans="1:5" s="307" customFormat="1" x14ac:dyDescent="0.2">
      <c r="A52" s="308" t="s">
        <v>551</v>
      </c>
      <c r="B52" s="51" t="s">
        <v>202</v>
      </c>
      <c r="C52" s="40"/>
      <c r="D52" s="40"/>
      <c r="E52" s="41"/>
    </row>
    <row r="53" spans="1:5" s="307" customFormat="1" x14ac:dyDescent="0.2">
      <c r="A53" s="308" t="s">
        <v>552</v>
      </c>
      <c r="B53" s="51" t="s">
        <v>203</v>
      </c>
      <c r="C53" s="40"/>
      <c r="D53" s="40">
        <f>SUM(E53-C53)</f>
        <v>0</v>
      </c>
      <c r="E53" s="41"/>
    </row>
    <row r="54" spans="1:5" s="307" customFormat="1" x14ac:dyDescent="0.2">
      <c r="A54" s="511" t="s">
        <v>553</v>
      </c>
      <c r="B54" s="512" t="s">
        <v>204</v>
      </c>
      <c r="C54" s="517">
        <f>SUM(C52:C53)</f>
        <v>0</v>
      </c>
      <c r="D54" s="518">
        <f t="shared" ref="D54:E54" si="3">SUM(D52:D53)</f>
        <v>0</v>
      </c>
      <c r="E54" s="519">
        <f t="shared" si="3"/>
        <v>0</v>
      </c>
    </row>
    <row r="55" spans="1:5" s="307" customFormat="1" x14ac:dyDescent="0.2">
      <c r="A55" s="308" t="s">
        <v>554</v>
      </c>
      <c r="B55" s="51" t="s">
        <v>205</v>
      </c>
      <c r="C55" s="40"/>
      <c r="D55" s="40"/>
      <c r="E55" s="41"/>
    </row>
    <row r="56" spans="1:5" s="307" customFormat="1" x14ac:dyDescent="0.2">
      <c r="A56" s="308" t="s">
        <v>555</v>
      </c>
      <c r="B56" s="51" t="s">
        <v>206</v>
      </c>
      <c r="C56" s="40">
        <v>672</v>
      </c>
      <c r="D56" s="40">
        <f>SUM(E56-C56)</f>
        <v>-672</v>
      </c>
      <c r="E56" s="41">
        <v>0</v>
      </c>
    </row>
    <row r="57" spans="1:5" s="307" customFormat="1" x14ac:dyDescent="0.2">
      <c r="A57" s="308" t="s">
        <v>556</v>
      </c>
      <c r="B57" s="51" t="s">
        <v>207</v>
      </c>
      <c r="C57" s="40">
        <v>41906</v>
      </c>
      <c r="D57" s="40">
        <f>SUM(E57-C57)</f>
        <v>-22404</v>
      </c>
      <c r="E57" s="41">
        <v>19502</v>
      </c>
    </row>
    <row r="58" spans="1:5" s="307" customFormat="1" x14ac:dyDescent="0.2">
      <c r="A58" s="308" t="s">
        <v>557</v>
      </c>
      <c r="B58" s="51" t="s">
        <v>208</v>
      </c>
      <c r="C58" s="40"/>
      <c r="D58" s="40"/>
      <c r="E58" s="41"/>
    </row>
    <row r="59" spans="1:5" s="307" customFormat="1" x14ac:dyDescent="0.2">
      <c r="A59" s="511" t="s">
        <v>558</v>
      </c>
      <c r="B59" s="512" t="s">
        <v>209</v>
      </c>
      <c r="C59" s="515">
        <f>+C55+C56+C57+C58</f>
        <v>42578</v>
      </c>
      <c r="D59" s="515">
        <f>+D55+D56+D57+D58</f>
        <v>-23076</v>
      </c>
      <c r="E59" s="516">
        <f>+E55+E56+E57+E58</f>
        <v>19502</v>
      </c>
    </row>
    <row r="60" spans="1:5" s="307" customFormat="1" x14ac:dyDescent="0.2">
      <c r="A60" s="308" t="s">
        <v>559</v>
      </c>
      <c r="B60" s="51" t="s">
        <v>210</v>
      </c>
      <c r="C60" s="40">
        <v>1620</v>
      </c>
      <c r="D60" s="40">
        <f t="shared" ref="D60:D64" si="4">SUM(E60-C60)</f>
        <v>165</v>
      </c>
      <c r="E60" s="41">
        <v>1785</v>
      </c>
    </row>
    <row r="61" spans="1:5" s="307" customFormat="1" x14ac:dyDescent="0.2">
      <c r="A61" s="308" t="s">
        <v>560</v>
      </c>
      <c r="B61" s="51" t="s">
        <v>211</v>
      </c>
      <c r="C61" s="40"/>
      <c r="D61" s="40">
        <f t="shared" si="4"/>
        <v>0</v>
      </c>
      <c r="E61" s="41"/>
    </row>
    <row r="62" spans="1:5" s="307" customFormat="1" x14ac:dyDescent="0.2">
      <c r="A62" s="308" t="s">
        <v>561</v>
      </c>
      <c r="B62" s="51" t="s">
        <v>212</v>
      </c>
      <c r="C62" s="40">
        <v>100</v>
      </c>
      <c r="D62" s="40">
        <f t="shared" si="4"/>
        <v>188</v>
      </c>
      <c r="E62" s="41">
        <v>288</v>
      </c>
    </row>
    <row r="63" spans="1:5" s="307" customFormat="1" x14ac:dyDescent="0.2">
      <c r="A63" s="511" t="s">
        <v>562</v>
      </c>
      <c r="B63" s="528" t="s">
        <v>213</v>
      </c>
      <c r="C63" s="513">
        <f>+C60+C61+C62</f>
        <v>1720</v>
      </c>
      <c r="D63" s="513">
        <f>+D60+D61+D62</f>
        <v>353</v>
      </c>
      <c r="E63" s="514">
        <f>+E60+E61+E62</f>
        <v>2073</v>
      </c>
    </row>
    <row r="64" spans="1:5" s="307" customFormat="1" x14ac:dyDescent="0.2">
      <c r="A64" s="308" t="s">
        <v>688</v>
      </c>
      <c r="B64" s="51" t="s">
        <v>214</v>
      </c>
      <c r="C64" s="40">
        <v>1038</v>
      </c>
      <c r="D64" s="40">
        <f t="shared" si="4"/>
        <v>1398</v>
      </c>
      <c r="E64" s="41">
        <v>2436</v>
      </c>
    </row>
    <row r="65" spans="1:5" s="307" customFormat="1" ht="21" x14ac:dyDescent="0.2">
      <c r="A65" s="308" t="s">
        <v>563</v>
      </c>
      <c r="B65" s="51" t="s">
        <v>215</v>
      </c>
      <c r="C65" s="40">
        <v>435</v>
      </c>
      <c r="D65" s="40">
        <f t="shared" ref="D65" si="5">SUM(E65-C65)</f>
        <v>-435</v>
      </c>
      <c r="E65" s="41">
        <v>0</v>
      </c>
    </row>
    <row r="66" spans="1:5" s="307" customFormat="1" x14ac:dyDescent="0.2">
      <c r="A66" s="511" t="s">
        <v>564</v>
      </c>
      <c r="B66" s="528" t="s">
        <v>216</v>
      </c>
      <c r="C66" s="513">
        <f>SUM(C64:C65)</f>
        <v>1473</v>
      </c>
      <c r="D66" s="529">
        <f>SUM(E66-C66)</f>
        <v>963</v>
      </c>
      <c r="E66" s="514">
        <f>SUM(E64:E65)</f>
        <v>2436</v>
      </c>
    </row>
    <row r="67" spans="1:5" s="307" customFormat="1" x14ac:dyDescent="0.2">
      <c r="A67" s="308" t="s">
        <v>565</v>
      </c>
      <c r="B67" s="51" t="s">
        <v>217</v>
      </c>
      <c r="C67" s="40"/>
      <c r="D67" s="40"/>
      <c r="E67" s="41"/>
    </row>
    <row r="68" spans="1:5" s="307" customFormat="1" ht="16.5" thickBot="1" x14ac:dyDescent="0.25">
      <c r="A68" s="530" t="s">
        <v>566</v>
      </c>
      <c r="B68" s="531" t="s">
        <v>218</v>
      </c>
      <c r="C68" s="532">
        <f>+C51+C54+C59+C63+C66+C67</f>
        <v>223590</v>
      </c>
      <c r="D68" s="532">
        <f>+D51+D54+D59+D63+D66+D67</f>
        <v>-27</v>
      </c>
      <c r="E68" s="533">
        <f>+E51+E54+E59+E63+E66+E67</f>
        <v>223563</v>
      </c>
    </row>
    <row r="69" spans="1:5" x14ac:dyDescent="0.25">
      <c r="A69" s="313"/>
      <c r="C69" s="314"/>
      <c r="D69" s="314"/>
      <c r="E69" s="315"/>
    </row>
    <row r="70" spans="1:5" x14ac:dyDescent="0.25">
      <c r="A70" s="313"/>
      <c r="C70" s="314"/>
      <c r="D70" s="314"/>
      <c r="E70" s="315"/>
    </row>
    <row r="71" spans="1:5" x14ac:dyDescent="0.25">
      <c r="A71" s="316"/>
      <c r="C71" s="314"/>
      <c r="D71" s="314"/>
      <c r="E71" s="315"/>
    </row>
    <row r="72" spans="1:5" x14ac:dyDescent="0.25">
      <c r="A72" s="590"/>
      <c r="B72" s="590"/>
      <c r="C72" s="590"/>
      <c r="D72" s="590"/>
      <c r="E72" s="590"/>
    </row>
    <row r="73" spans="1:5" x14ac:dyDescent="0.25">
      <c r="A73" s="590"/>
      <c r="B73" s="590"/>
      <c r="C73" s="590"/>
      <c r="D73" s="590"/>
      <c r="E73" s="590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scale="10" orientation="portrait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</sheetPr>
  <dimension ref="A1:E26"/>
  <sheetViews>
    <sheetView workbookViewId="0">
      <selection activeCell="A4" sqref="A4"/>
    </sheetView>
  </sheetViews>
  <sheetFormatPr defaultRowHeight="12.75" x14ac:dyDescent="0.2"/>
  <cols>
    <col min="1" max="1" width="71.1640625" style="43" customWidth="1"/>
    <col min="2" max="2" width="6.1640625" style="54" customWidth="1"/>
    <col min="3" max="3" width="18" style="318" customWidth="1"/>
    <col min="4" max="16384" width="9.33203125" style="318"/>
  </cols>
  <sheetData>
    <row r="1" spans="1:3" ht="32.25" customHeight="1" x14ac:dyDescent="0.2">
      <c r="A1" s="607" t="s">
        <v>219</v>
      </c>
      <c r="B1" s="607"/>
      <c r="C1" s="607"/>
    </row>
    <row r="2" spans="1:3" ht="15.75" x14ac:dyDescent="0.2">
      <c r="A2" s="606" t="str">
        <f>+CONCATENATE(LEFT(ÖSSZEFÜGGÉSEK!A4,4),". év")</f>
        <v>2017. év</v>
      </c>
      <c r="B2" s="606"/>
      <c r="C2" s="606"/>
    </row>
    <row r="4" spans="1:3" ht="13.5" thickBot="1" x14ac:dyDescent="0.25">
      <c r="A4" s="547" t="s">
        <v>753</v>
      </c>
      <c r="B4" s="615" t="s">
        <v>177</v>
      </c>
      <c r="C4" s="615"/>
    </row>
    <row r="5" spans="1:3" s="44" customFormat="1" ht="31.5" customHeight="1" x14ac:dyDescent="0.2">
      <c r="A5" s="608" t="s">
        <v>220</v>
      </c>
      <c r="B5" s="613" t="s">
        <v>179</v>
      </c>
      <c r="C5" s="611" t="s">
        <v>221</v>
      </c>
    </row>
    <row r="6" spans="1:3" s="44" customFormat="1" x14ac:dyDescent="0.2">
      <c r="A6" s="609"/>
      <c r="B6" s="614"/>
      <c r="C6" s="612"/>
    </row>
    <row r="7" spans="1:3" s="48" customFormat="1" ht="13.5" thickBot="1" x14ac:dyDescent="0.25">
      <c r="A7" s="45" t="s">
        <v>341</v>
      </c>
      <c r="B7" s="46" t="s">
        <v>342</v>
      </c>
      <c r="C7" s="47" t="s">
        <v>343</v>
      </c>
    </row>
    <row r="8" spans="1:3" ht="15.75" customHeight="1" x14ac:dyDescent="0.2">
      <c r="A8" s="308" t="s">
        <v>568</v>
      </c>
      <c r="B8" s="49" t="s">
        <v>181</v>
      </c>
      <c r="C8" s="50">
        <v>336309</v>
      </c>
    </row>
    <row r="9" spans="1:3" ht="15.75" customHeight="1" x14ac:dyDescent="0.2">
      <c r="A9" s="308" t="s">
        <v>569</v>
      </c>
      <c r="B9" s="51" t="s">
        <v>182</v>
      </c>
      <c r="C9" s="50">
        <v>0</v>
      </c>
    </row>
    <row r="10" spans="1:3" ht="15.75" customHeight="1" x14ac:dyDescent="0.2">
      <c r="A10" s="308" t="s">
        <v>570</v>
      </c>
      <c r="B10" s="51" t="s">
        <v>183</v>
      </c>
      <c r="C10" s="50">
        <v>13198</v>
      </c>
    </row>
    <row r="11" spans="1:3" ht="15.75" customHeight="1" x14ac:dyDescent="0.2">
      <c r="A11" s="308" t="s">
        <v>571</v>
      </c>
      <c r="B11" s="51" t="s">
        <v>184</v>
      </c>
      <c r="C11" s="52">
        <v>-136809</v>
      </c>
    </row>
    <row r="12" spans="1:3" ht="15.75" customHeight="1" x14ac:dyDescent="0.2">
      <c r="A12" s="308" t="s">
        <v>572</v>
      </c>
      <c r="B12" s="51" t="s">
        <v>185</v>
      </c>
      <c r="C12" s="52"/>
    </row>
    <row r="13" spans="1:3" ht="15.75" customHeight="1" x14ac:dyDescent="0.2">
      <c r="A13" s="308" t="s">
        <v>573</v>
      </c>
      <c r="B13" s="51" t="s">
        <v>186</v>
      </c>
      <c r="C13" s="52">
        <v>2682</v>
      </c>
    </row>
    <row r="14" spans="1:3" ht="15.75" customHeight="1" x14ac:dyDescent="0.2">
      <c r="A14" s="511" t="s">
        <v>574</v>
      </c>
      <c r="B14" s="512" t="s">
        <v>187</v>
      </c>
      <c r="C14" s="536">
        <f>+C8+C9+C10+C11+C12+C13</f>
        <v>215380</v>
      </c>
    </row>
    <row r="15" spans="1:3" ht="15.75" customHeight="1" x14ac:dyDescent="0.2">
      <c r="A15" s="308" t="s">
        <v>591</v>
      </c>
      <c r="B15" s="51" t="s">
        <v>188</v>
      </c>
      <c r="C15" s="319">
        <v>689</v>
      </c>
    </row>
    <row r="16" spans="1:3" ht="15.75" customHeight="1" x14ac:dyDescent="0.2">
      <c r="A16" s="308" t="s">
        <v>575</v>
      </c>
      <c r="B16" s="51" t="s">
        <v>189</v>
      </c>
      <c r="C16" s="52">
        <v>1609</v>
      </c>
    </row>
    <row r="17" spans="1:5" ht="15.75" customHeight="1" x14ac:dyDescent="0.2">
      <c r="A17" s="308" t="s">
        <v>576</v>
      </c>
      <c r="B17" s="51" t="s">
        <v>14</v>
      </c>
      <c r="C17" s="52">
        <v>987</v>
      </c>
    </row>
    <row r="18" spans="1:5" ht="15.75" customHeight="1" x14ac:dyDescent="0.2">
      <c r="A18" s="308" t="s">
        <v>577</v>
      </c>
      <c r="B18" s="51" t="s">
        <v>15</v>
      </c>
      <c r="C18" s="53">
        <f>+C15+C16+C17</f>
        <v>3285</v>
      </c>
    </row>
    <row r="19" spans="1:5" s="320" customFormat="1" ht="15.75" customHeight="1" x14ac:dyDescent="0.2">
      <c r="A19" s="308" t="s">
        <v>578</v>
      </c>
      <c r="B19" s="51" t="s">
        <v>16</v>
      </c>
      <c r="C19" s="52"/>
    </row>
    <row r="20" spans="1:5" ht="15.75" customHeight="1" x14ac:dyDescent="0.2">
      <c r="A20" s="308" t="s">
        <v>579</v>
      </c>
      <c r="B20" s="51" t="s">
        <v>17</v>
      </c>
      <c r="C20" s="52">
        <v>4898</v>
      </c>
    </row>
    <row r="21" spans="1:5" ht="15.75" customHeight="1" thickBot="1" x14ac:dyDescent="0.25">
      <c r="A21" s="534" t="s">
        <v>580</v>
      </c>
      <c r="B21" s="531" t="s">
        <v>18</v>
      </c>
      <c r="C21" s="535">
        <f>+C14+C18+C19+C20</f>
        <v>223563</v>
      </c>
    </row>
    <row r="22" spans="1:5" ht="15.75" x14ac:dyDescent="0.25">
      <c r="A22" s="313"/>
      <c r="B22" s="316"/>
      <c r="C22" s="314"/>
      <c r="D22" s="314"/>
      <c r="E22" s="314"/>
    </row>
    <row r="23" spans="1:5" ht="15.75" x14ac:dyDescent="0.25">
      <c r="A23" s="313"/>
      <c r="B23" s="316"/>
      <c r="C23" s="314"/>
      <c r="D23" s="314"/>
      <c r="E23" s="314"/>
    </row>
    <row r="24" spans="1:5" ht="15.75" x14ac:dyDescent="0.25">
      <c r="A24" s="316"/>
      <c r="B24" s="316"/>
      <c r="C24" s="314"/>
      <c r="D24" s="314"/>
      <c r="E24" s="314"/>
    </row>
    <row r="25" spans="1:5" ht="15.75" x14ac:dyDescent="0.25">
      <c r="A25" s="610"/>
      <c r="B25" s="610"/>
      <c r="C25" s="610"/>
      <c r="D25" s="321"/>
      <c r="E25" s="321"/>
    </row>
    <row r="26" spans="1:5" ht="15.75" x14ac:dyDescent="0.25">
      <c r="A26" s="610"/>
      <c r="B26" s="610"/>
      <c r="C26" s="610"/>
      <c r="D26" s="321"/>
      <c r="E26" s="321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0" scale="0" horizontalDpi="0" verticalDpi="0" copies="0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C13"/>
  <sheetViews>
    <sheetView workbookViewId="0">
      <selection activeCell="B1" sqref="B1:C1"/>
    </sheetView>
  </sheetViews>
  <sheetFormatPr defaultRowHeight="12.75" x14ac:dyDescent="0.2"/>
  <cols>
    <col min="1" max="1" width="7.6640625" style="5" customWidth="1"/>
    <col min="2" max="2" width="60.83203125" style="5" customWidth="1"/>
    <col min="3" max="3" width="25.6640625" style="5" customWidth="1"/>
    <col min="4" max="16384" width="9.33203125" style="5"/>
  </cols>
  <sheetData>
    <row r="1" spans="1:3" x14ac:dyDescent="0.2">
      <c r="B1" s="617" t="s">
        <v>754</v>
      </c>
      <c r="C1" s="617"/>
    </row>
    <row r="2" spans="1:3" ht="14.25" x14ac:dyDescent="0.2">
      <c r="A2" s="55"/>
      <c r="B2" s="55"/>
      <c r="C2" s="55"/>
    </row>
    <row r="3" spans="1:3" ht="33.75" customHeight="1" x14ac:dyDescent="0.2">
      <c r="A3" s="616" t="s">
        <v>222</v>
      </c>
      <c r="B3" s="616"/>
      <c r="C3" s="616"/>
    </row>
    <row r="4" spans="1:3" ht="13.5" thickBot="1" x14ac:dyDescent="0.25">
      <c r="C4" s="56"/>
    </row>
    <row r="5" spans="1:3" s="60" customFormat="1" ht="43.5" customHeight="1" thickBot="1" x14ac:dyDescent="0.25">
      <c r="A5" s="57" t="s">
        <v>3</v>
      </c>
      <c r="B5" s="58" t="s">
        <v>48</v>
      </c>
      <c r="C5" s="59" t="s">
        <v>223</v>
      </c>
    </row>
    <row r="6" spans="1:3" ht="28.5" customHeight="1" x14ac:dyDescent="0.2">
      <c r="A6" s="61" t="s">
        <v>5</v>
      </c>
      <c r="B6" s="62" t="str">
        <f>+CONCATENATE("Pénzkészlet ",LEFT(ÖSSZEFÜGGÉSEK!A4,4),". január 1-jén",CHAR(10),"ebből:")</f>
        <v>Pénzkészlet 2017. január 1-jén
ebből:</v>
      </c>
      <c r="C6" s="63">
        <f>C7+C8</f>
        <v>42578</v>
      </c>
    </row>
    <row r="7" spans="1:3" ht="18" customHeight="1" x14ac:dyDescent="0.2">
      <c r="A7" s="64" t="s">
        <v>6</v>
      </c>
      <c r="B7" s="65" t="s">
        <v>224</v>
      </c>
      <c r="C7" s="66">
        <v>672</v>
      </c>
    </row>
    <row r="8" spans="1:3" ht="18" customHeight="1" x14ac:dyDescent="0.2">
      <c r="A8" s="64" t="s">
        <v>7</v>
      </c>
      <c r="B8" s="65" t="s">
        <v>225</v>
      </c>
      <c r="C8" s="66">
        <v>41906</v>
      </c>
    </row>
    <row r="9" spans="1:3" ht="18" customHeight="1" x14ac:dyDescent="0.2">
      <c r="A9" s="64" t="s">
        <v>8</v>
      </c>
      <c r="B9" s="67" t="s">
        <v>226</v>
      </c>
      <c r="C9" s="66">
        <v>141223</v>
      </c>
    </row>
    <row r="10" spans="1:3" ht="18" customHeight="1" thickBot="1" x14ac:dyDescent="0.25">
      <c r="A10" s="68" t="s">
        <v>9</v>
      </c>
      <c r="B10" s="69" t="s">
        <v>227</v>
      </c>
      <c r="C10" s="70">
        <v>153450</v>
      </c>
    </row>
    <row r="11" spans="1:3" ht="25.5" customHeight="1" x14ac:dyDescent="0.2">
      <c r="A11" s="71" t="s">
        <v>10</v>
      </c>
      <c r="B11" s="72" t="str">
        <f>+CONCATENATE("Záró pénzkészlet ",LEFT(ÖSSZEFÜGGÉSEK!A4,4),". december 31-én",CHAR(10),"ebből:")</f>
        <v>Záró pénzkészlet 2017. december 31-én
ebből:</v>
      </c>
      <c r="C11" s="73">
        <f>C6+C9-C10</f>
        <v>30351</v>
      </c>
    </row>
    <row r="12" spans="1:3" ht="18" customHeight="1" x14ac:dyDescent="0.2">
      <c r="A12" s="64" t="s">
        <v>11</v>
      </c>
      <c r="B12" s="65" t="s">
        <v>224</v>
      </c>
      <c r="C12" s="66">
        <v>19502</v>
      </c>
    </row>
    <row r="13" spans="1:3" ht="18" customHeight="1" thickBot="1" x14ac:dyDescent="0.25">
      <c r="A13" s="74" t="s">
        <v>12</v>
      </c>
      <c r="B13" s="75" t="s">
        <v>225</v>
      </c>
      <c r="C13" s="76">
        <v>0</v>
      </c>
    </row>
  </sheetData>
  <mergeCells count="2">
    <mergeCell ref="A3:C3"/>
    <mergeCell ref="B1:C1"/>
  </mergeCells>
  <phoneticPr fontId="0" type="noConversion"/>
  <conditionalFormatting sqref="C11">
    <cfRule type="cellIs" dxfId="1" priority="2" stopIfTrue="1" operator="notEqual">
      <formula>SUM(C12:C13)</formula>
    </cfRule>
  </conditionalFormatting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M11"/>
  <sheetViews>
    <sheetView tabSelected="1" workbookViewId="0">
      <selection sqref="A1:L1"/>
    </sheetView>
  </sheetViews>
  <sheetFormatPr defaultRowHeight="12.75" x14ac:dyDescent="0.2"/>
  <cols>
    <col min="13" max="13" width="16.6640625" customWidth="1"/>
  </cols>
  <sheetData>
    <row r="1" spans="1:13" x14ac:dyDescent="0.2">
      <c r="A1" s="618" t="s">
        <v>755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401" t="s">
        <v>714</v>
      </c>
    </row>
    <row r="2" spans="1:13" ht="18.75" x14ac:dyDescent="0.2">
      <c r="A2" s="619" t="s">
        <v>689</v>
      </c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</row>
    <row r="3" spans="1:13" ht="15.75" x14ac:dyDescent="0.25">
      <c r="A3" s="402" t="s">
        <v>5</v>
      </c>
      <c r="B3" s="620" t="s">
        <v>690</v>
      </c>
      <c r="C3" s="620"/>
      <c r="D3" s="620"/>
      <c r="E3" s="620"/>
      <c r="F3" s="620"/>
      <c r="G3" s="620"/>
      <c r="H3" s="620"/>
      <c r="I3" s="620"/>
      <c r="J3" s="620"/>
      <c r="K3" s="621">
        <v>141223</v>
      </c>
      <c r="L3" s="621"/>
      <c r="M3" s="621"/>
    </row>
    <row r="4" spans="1:13" ht="15.75" x14ac:dyDescent="0.25">
      <c r="A4" s="402" t="s">
        <v>6</v>
      </c>
      <c r="B4" s="620" t="s">
        <v>691</v>
      </c>
      <c r="C4" s="620"/>
      <c r="D4" s="620"/>
      <c r="E4" s="620"/>
      <c r="F4" s="620"/>
      <c r="G4" s="620"/>
      <c r="H4" s="620"/>
      <c r="I4" s="620"/>
      <c r="J4" s="620"/>
      <c r="K4" s="621">
        <v>153450</v>
      </c>
      <c r="L4" s="621"/>
      <c r="M4" s="621"/>
    </row>
    <row r="5" spans="1:13" ht="15.75" x14ac:dyDescent="0.25">
      <c r="A5" s="402" t="s">
        <v>7</v>
      </c>
      <c r="B5" s="622" t="s">
        <v>692</v>
      </c>
      <c r="C5" s="620"/>
      <c r="D5" s="620"/>
      <c r="E5" s="620"/>
      <c r="F5" s="620"/>
      <c r="G5" s="620"/>
      <c r="H5" s="620"/>
      <c r="I5" s="620"/>
      <c r="J5" s="620"/>
      <c r="K5" s="623">
        <f>SUM(K3-K4)</f>
        <v>-12227</v>
      </c>
      <c r="L5" s="623"/>
      <c r="M5" s="623"/>
    </row>
    <row r="6" spans="1:13" ht="15.75" x14ac:dyDescent="0.25">
      <c r="A6" s="402" t="s">
        <v>8</v>
      </c>
      <c r="B6" s="620" t="s">
        <v>693</v>
      </c>
      <c r="C6" s="620"/>
      <c r="D6" s="620"/>
      <c r="E6" s="620"/>
      <c r="F6" s="620"/>
      <c r="G6" s="620"/>
      <c r="H6" s="620"/>
      <c r="I6" s="620"/>
      <c r="J6" s="620"/>
      <c r="K6" s="621">
        <v>34059</v>
      </c>
      <c r="L6" s="621"/>
      <c r="M6" s="621"/>
    </row>
    <row r="7" spans="1:13" ht="15.75" x14ac:dyDescent="0.25">
      <c r="A7" s="402" t="s">
        <v>9</v>
      </c>
      <c r="B7" s="620" t="s">
        <v>694</v>
      </c>
      <c r="C7" s="620"/>
      <c r="D7" s="620"/>
      <c r="E7" s="620"/>
      <c r="F7" s="620"/>
      <c r="G7" s="620"/>
      <c r="H7" s="620"/>
      <c r="I7" s="620"/>
      <c r="J7" s="620"/>
      <c r="K7" s="621">
        <v>13003</v>
      </c>
      <c r="L7" s="621"/>
      <c r="M7" s="621"/>
    </row>
    <row r="8" spans="1:13" ht="15.75" x14ac:dyDescent="0.25">
      <c r="A8" s="402" t="s">
        <v>10</v>
      </c>
      <c r="B8" s="622" t="s">
        <v>695</v>
      </c>
      <c r="C8" s="620"/>
      <c r="D8" s="620"/>
      <c r="E8" s="620"/>
      <c r="F8" s="620"/>
      <c r="G8" s="620"/>
      <c r="H8" s="620"/>
      <c r="I8" s="620"/>
      <c r="J8" s="620"/>
      <c r="K8" s="623">
        <f>SUM(K6-K7)</f>
        <v>21056</v>
      </c>
      <c r="L8" s="623"/>
      <c r="M8" s="623"/>
    </row>
    <row r="9" spans="1:13" ht="15.75" x14ac:dyDescent="0.25">
      <c r="A9" s="402" t="s">
        <v>11</v>
      </c>
      <c r="B9" s="622" t="s">
        <v>696</v>
      </c>
      <c r="C9" s="622"/>
      <c r="D9" s="622"/>
      <c r="E9" s="622"/>
      <c r="F9" s="622"/>
      <c r="G9" s="622"/>
      <c r="H9" s="622"/>
      <c r="I9" s="622"/>
      <c r="J9" s="622"/>
      <c r="K9" s="623">
        <v>8829</v>
      </c>
      <c r="L9" s="623"/>
      <c r="M9" s="623"/>
    </row>
    <row r="10" spans="1:13" ht="15.75" x14ac:dyDescent="0.25">
      <c r="A10" s="402" t="s">
        <v>12</v>
      </c>
      <c r="B10" s="622" t="s">
        <v>697</v>
      </c>
      <c r="C10" s="622"/>
      <c r="D10" s="622"/>
      <c r="E10" s="622"/>
      <c r="F10" s="622"/>
      <c r="G10" s="622"/>
      <c r="H10" s="622"/>
      <c r="I10" s="622"/>
      <c r="J10" s="622"/>
      <c r="K10" s="623">
        <v>8829</v>
      </c>
      <c r="L10" s="623"/>
      <c r="M10" s="623"/>
    </row>
    <row r="11" spans="1:13" ht="15.75" x14ac:dyDescent="0.25">
      <c r="A11" s="402" t="s">
        <v>13</v>
      </c>
      <c r="B11" s="622" t="s">
        <v>698</v>
      </c>
      <c r="C11" s="622"/>
      <c r="D11" s="622"/>
      <c r="E11" s="622"/>
      <c r="F11" s="622"/>
      <c r="G11" s="622"/>
      <c r="H11" s="622"/>
      <c r="I11" s="622"/>
      <c r="J11" s="622"/>
      <c r="K11" s="623">
        <v>8829</v>
      </c>
      <c r="L11" s="623"/>
      <c r="M11" s="623"/>
    </row>
  </sheetData>
  <mergeCells count="20">
    <mergeCell ref="B11:J11"/>
    <mergeCell ref="K11:M11"/>
    <mergeCell ref="B8:J8"/>
    <mergeCell ref="K8:M8"/>
    <mergeCell ref="B9:J9"/>
    <mergeCell ref="K9:M9"/>
    <mergeCell ref="B10:J10"/>
    <mergeCell ref="K10:M10"/>
    <mergeCell ref="B5:J5"/>
    <mergeCell ref="K5:M5"/>
    <mergeCell ref="B6:J6"/>
    <mergeCell ref="K6:M6"/>
    <mergeCell ref="B7:J7"/>
    <mergeCell ref="K7:M7"/>
    <mergeCell ref="A1:L1"/>
    <mergeCell ref="A2:M2"/>
    <mergeCell ref="B3:J3"/>
    <mergeCell ref="K3:M3"/>
    <mergeCell ref="B4:J4"/>
    <mergeCell ref="K4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K149"/>
  <sheetViews>
    <sheetView view="pageBreakPreview" topLeftCell="A82" zoomScaleSheetLayoutView="100" workbookViewId="0">
      <selection activeCell="B89" sqref="B89"/>
    </sheetView>
  </sheetViews>
  <sheetFormatPr defaultRowHeight="12.75" x14ac:dyDescent="0.2"/>
  <cols>
    <col min="1" max="1" width="14.83203125" style="244" customWidth="1"/>
    <col min="2" max="2" width="65.33203125" style="245" customWidth="1"/>
    <col min="3" max="5" width="17" style="246" customWidth="1"/>
    <col min="6" max="6" width="9.33203125" style="326" hidden="1" customWidth="1"/>
    <col min="7" max="16384" width="9.33203125" style="12"/>
  </cols>
  <sheetData>
    <row r="1" spans="1:6" s="227" customFormat="1" ht="16.5" customHeight="1" thickBot="1" x14ac:dyDescent="0.25">
      <c r="A1" s="226"/>
      <c r="B1" s="557" t="s">
        <v>742</v>
      </c>
      <c r="C1" s="557"/>
      <c r="D1" s="557"/>
      <c r="E1" s="557"/>
      <c r="F1" s="329"/>
    </row>
    <row r="2" spans="1:6" s="266" customFormat="1" ht="15.75" customHeight="1" x14ac:dyDescent="0.2">
      <c r="A2" s="247" t="s">
        <v>48</v>
      </c>
      <c r="B2" s="554" t="s">
        <v>128</v>
      </c>
      <c r="C2" s="555"/>
      <c r="D2" s="556"/>
      <c r="E2" s="240" t="s">
        <v>38</v>
      </c>
      <c r="F2" s="330"/>
    </row>
    <row r="3" spans="1:6" s="266" customFormat="1" ht="24.75" thickBot="1" x14ac:dyDescent="0.25">
      <c r="A3" s="265" t="s">
        <v>468</v>
      </c>
      <c r="B3" s="551" t="s">
        <v>467</v>
      </c>
      <c r="C3" s="552"/>
      <c r="D3" s="553"/>
      <c r="E3" s="222" t="s">
        <v>38</v>
      </c>
      <c r="F3" s="330"/>
    </row>
    <row r="4" spans="1:6" s="267" customFormat="1" ht="15.95" customHeight="1" thickBot="1" x14ac:dyDescent="0.3">
      <c r="A4" s="228"/>
      <c r="B4" s="228"/>
      <c r="C4" s="229"/>
      <c r="D4" s="229"/>
      <c r="E4" s="229" t="s">
        <v>39</v>
      </c>
      <c r="F4" s="331"/>
    </row>
    <row r="5" spans="1:6" ht="24.75" thickBot="1" x14ac:dyDescent="0.25">
      <c r="A5" s="79" t="s">
        <v>126</v>
      </c>
      <c r="B5" s="80" t="s">
        <v>40</v>
      </c>
      <c r="C5" s="23" t="s">
        <v>154</v>
      </c>
      <c r="D5" s="23" t="s">
        <v>155</v>
      </c>
      <c r="E5" s="230" t="s">
        <v>156</v>
      </c>
    </row>
    <row r="6" spans="1:6" s="268" customFormat="1" ht="12.95" customHeight="1" thickBot="1" x14ac:dyDescent="0.25">
      <c r="A6" s="224" t="s">
        <v>341</v>
      </c>
      <c r="B6" s="225" t="s">
        <v>342</v>
      </c>
      <c r="C6" s="225" t="s">
        <v>343</v>
      </c>
      <c r="D6" s="34" t="s">
        <v>344</v>
      </c>
      <c r="E6" s="33" t="s">
        <v>345</v>
      </c>
      <c r="F6" s="332"/>
    </row>
    <row r="7" spans="1:6" s="268" customFormat="1" ht="15.95" customHeight="1" thickBot="1" x14ac:dyDescent="0.25">
      <c r="A7" s="548" t="s">
        <v>41</v>
      </c>
      <c r="B7" s="549"/>
      <c r="C7" s="549"/>
      <c r="D7" s="549"/>
      <c r="E7" s="550"/>
      <c r="F7" s="332"/>
    </row>
    <row r="8" spans="1:6" s="268" customFormat="1" ht="12" customHeight="1" thickBot="1" x14ac:dyDescent="0.25">
      <c r="A8" s="105" t="s">
        <v>5</v>
      </c>
      <c r="B8" s="102" t="s">
        <v>228</v>
      </c>
      <c r="C8" s="129">
        <f>SUM(C9:C14)</f>
        <v>45496</v>
      </c>
      <c r="D8" s="129">
        <f t="shared" ref="D8:E8" si="0">SUM(D9:D14)</f>
        <v>61373</v>
      </c>
      <c r="E8" s="129">
        <f t="shared" si="0"/>
        <v>61373</v>
      </c>
      <c r="F8" s="332" t="s">
        <v>592</v>
      </c>
    </row>
    <row r="9" spans="1:6" s="243" customFormat="1" ht="12" customHeight="1" x14ac:dyDescent="0.2">
      <c r="A9" s="253" t="s">
        <v>66</v>
      </c>
      <c r="B9" s="140" t="s">
        <v>229</v>
      </c>
      <c r="C9" s="131">
        <f>SUM(Önk.!C7)</f>
        <v>19189</v>
      </c>
      <c r="D9" s="131">
        <f>SUM(Önk.!D7)</f>
        <v>20189</v>
      </c>
      <c r="E9" s="131">
        <f>SUM(Önk.!E7)</f>
        <v>20189</v>
      </c>
      <c r="F9" s="332" t="s">
        <v>593</v>
      </c>
    </row>
    <row r="10" spans="1:6" s="269" customFormat="1" ht="12" customHeight="1" x14ac:dyDescent="0.2">
      <c r="A10" s="254" t="s">
        <v>67</v>
      </c>
      <c r="B10" s="141" t="s">
        <v>230</v>
      </c>
      <c r="C10" s="131">
        <f>SUM(Önk.!C8)</f>
        <v>10526</v>
      </c>
      <c r="D10" s="131">
        <f>SUM(Önk.!D8)</f>
        <v>10352</v>
      </c>
      <c r="E10" s="131">
        <f>SUM(Önk.!E8)</f>
        <v>10352</v>
      </c>
      <c r="F10" s="332" t="s">
        <v>594</v>
      </c>
    </row>
    <row r="11" spans="1:6" s="269" customFormat="1" ht="12" customHeight="1" x14ac:dyDescent="0.2">
      <c r="A11" s="254" t="s">
        <v>68</v>
      </c>
      <c r="B11" s="141" t="s">
        <v>231</v>
      </c>
      <c r="C11" s="131">
        <f>SUM(Önk.!C9)</f>
        <v>14581</v>
      </c>
      <c r="D11" s="131">
        <f>SUM(Önk.!D9)</f>
        <v>14629</v>
      </c>
      <c r="E11" s="131">
        <f>SUM(Önk.!E9)</f>
        <v>14629</v>
      </c>
      <c r="F11" s="332" t="s">
        <v>595</v>
      </c>
    </row>
    <row r="12" spans="1:6" s="269" customFormat="1" ht="12" customHeight="1" x14ac:dyDescent="0.2">
      <c r="A12" s="254" t="s">
        <v>69</v>
      </c>
      <c r="B12" s="141" t="s">
        <v>232</v>
      </c>
      <c r="C12" s="131">
        <f>SUM(Önk.!C10)</f>
        <v>1200</v>
      </c>
      <c r="D12" s="131">
        <f>SUM(Önk.!D10)</f>
        <v>1200</v>
      </c>
      <c r="E12" s="131">
        <f>SUM(Önk.!E10)</f>
        <v>1200</v>
      </c>
      <c r="F12" s="332" t="s">
        <v>596</v>
      </c>
    </row>
    <row r="13" spans="1:6" s="269" customFormat="1" ht="12" customHeight="1" x14ac:dyDescent="0.2">
      <c r="A13" s="254" t="s">
        <v>87</v>
      </c>
      <c r="B13" s="141" t="s">
        <v>685</v>
      </c>
      <c r="C13" s="131">
        <f>SUM(Önk.!C11)</f>
        <v>0</v>
      </c>
      <c r="D13" s="131">
        <f>SUM(Önk.!D11)</f>
        <v>15003</v>
      </c>
      <c r="E13" s="131">
        <f>SUM(Önk.!E11)</f>
        <v>15003</v>
      </c>
      <c r="F13" s="332" t="s">
        <v>597</v>
      </c>
    </row>
    <row r="14" spans="1:6" s="243" customFormat="1" ht="12" customHeight="1" thickBot="1" x14ac:dyDescent="0.25">
      <c r="A14" s="255" t="s">
        <v>70</v>
      </c>
      <c r="B14" s="123" t="s">
        <v>682</v>
      </c>
      <c r="C14" s="131">
        <f>SUM(Önk.!C12)</f>
        <v>0</v>
      </c>
      <c r="D14" s="131">
        <f>SUM(Önk.!D12)</f>
        <v>0</v>
      </c>
      <c r="E14" s="131">
        <f>SUM(Önk.!E12)</f>
        <v>0</v>
      </c>
      <c r="F14" s="332" t="s">
        <v>598</v>
      </c>
    </row>
    <row r="15" spans="1:6" s="243" customFormat="1" ht="12" customHeight="1" thickBot="1" x14ac:dyDescent="0.25">
      <c r="A15" s="105" t="s">
        <v>6</v>
      </c>
      <c r="B15" s="121" t="s">
        <v>233</v>
      </c>
      <c r="C15" s="129">
        <f>SUM(C17:C20)</f>
        <v>52164</v>
      </c>
      <c r="D15" s="129">
        <f t="shared" ref="D15:E15" si="1">SUM(D17:D20)</f>
        <v>52164</v>
      </c>
      <c r="E15" s="129">
        <f t="shared" si="1"/>
        <v>50746</v>
      </c>
      <c r="F15" s="332" t="s">
        <v>599</v>
      </c>
    </row>
    <row r="16" spans="1:6" s="243" customFormat="1" ht="12" customHeight="1" x14ac:dyDescent="0.2">
      <c r="A16" s="253" t="s">
        <v>72</v>
      </c>
      <c r="B16" s="140" t="s">
        <v>234</v>
      </c>
      <c r="C16" s="131">
        <f>SUM(Önk.!C14)</f>
        <v>0</v>
      </c>
      <c r="D16" s="131">
        <f>SUM(Önk.!D14)</f>
        <v>0</v>
      </c>
      <c r="E16" s="131">
        <f>SUM(Önk.!E14)</f>
        <v>0</v>
      </c>
      <c r="F16" s="131">
        <v>0</v>
      </c>
    </row>
    <row r="17" spans="1:6" s="243" customFormat="1" ht="12" customHeight="1" x14ac:dyDescent="0.2">
      <c r="A17" s="254" t="s">
        <v>73</v>
      </c>
      <c r="B17" s="141" t="s">
        <v>235</v>
      </c>
      <c r="C17" s="131">
        <f>SUM(Önk.!C15)</f>
        <v>0</v>
      </c>
      <c r="D17" s="131">
        <f>SUM(Önk.!D15)</f>
        <v>0</v>
      </c>
      <c r="E17" s="131">
        <f>SUM(Önk.!E15)</f>
        <v>0</v>
      </c>
      <c r="F17" s="131">
        <v>0</v>
      </c>
    </row>
    <row r="18" spans="1:6" s="243" customFormat="1" ht="12" customHeight="1" x14ac:dyDescent="0.2">
      <c r="A18" s="254" t="s">
        <v>74</v>
      </c>
      <c r="B18" s="141" t="s">
        <v>236</v>
      </c>
      <c r="C18" s="131">
        <f>SUM(Önk.!C16)</f>
        <v>0</v>
      </c>
      <c r="D18" s="131">
        <f>SUM(Önk.!D16)</f>
        <v>0</v>
      </c>
      <c r="E18" s="131">
        <f>SUM(Önk.!E16)</f>
        <v>0</v>
      </c>
      <c r="F18" s="131">
        <v>0</v>
      </c>
    </row>
    <row r="19" spans="1:6" s="243" customFormat="1" ht="12" customHeight="1" x14ac:dyDescent="0.2">
      <c r="A19" s="254" t="s">
        <v>75</v>
      </c>
      <c r="B19" s="141" t="s">
        <v>237</v>
      </c>
      <c r="C19" s="131">
        <f>SUM(Önk.!C17)</f>
        <v>0</v>
      </c>
      <c r="D19" s="131">
        <f>SUM(Önk.!D17)</f>
        <v>0</v>
      </c>
      <c r="E19" s="131">
        <f>SUM(Önk.!E17)</f>
        <v>0</v>
      </c>
      <c r="F19" s="131">
        <v>0</v>
      </c>
    </row>
    <row r="20" spans="1:6" s="243" customFormat="1" ht="12" customHeight="1" x14ac:dyDescent="0.2">
      <c r="A20" s="254" t="s">
        <v>76</v>
      </c>
      <c r="B20" s="141" t="s">
        <v>238</v>
      </c>
      <c r="C20" s="131">
        <f>SUM(Önk.!C18)</f>
        <v>52164</v>
      </c>
      <c r="D20" s="131">
        <f>SUM(Önk.!D18)</f>
        <v>52164</v>
      </c>
      <c r="E20" s="131">
        <f>SUM(Önk.!E18)</f>
        <v>50746</v>
      </c>
      <c r="F20" s="131">
        <v>0</v>
      </c>
    </row>
    <row r="21" spans="1:6" s="269" customFormat="1" ht="12" customHeight="1" thickBot="1" x14ac:dyDescent="0.25">
      <c r="A21" s="255" t="s">
        <v>82</v>
      </c>
      <c r="B21" s="123" t="s">
        <v>239</v>
      </c>
      <c r="C21" s="131">
        <v>0</v>
      </c>
      <c r="D21" s="131">
        <v>0</v>
      </c>
      <c r="E21" s="131">
        <v>0</v>
      </c>
      <c r="F21" s="131">
        <v>0</v>
      </c>
    </row>
    <row r="22" spans="1:6" s="269" customFormat="1" ht="12" customHeight="1" thickBot="1" x14ac:dyDescent="0.25">
      <c r="A22" s="105" t="s">
        <v>7</v>
      </c>
      <c r="B22" s="102" t="s">
        <v>240</v>
      </c>
      <c r="C22" s="129">
        <f>SUM(C23:C27)</f>
        <v>26349</v>
      </c>
      <c r="D22" s="129">
        <f t="shared" ref="D22:E22" si="2">SUM(D23:D27)</f>
        <v>26349</v>
      </c>
      <c r="E22" s="129">
        <f t="shared" si="2"/>
        <v>19745</v>
      </c>
      <c r="F22" s="332" t="s">
        <v>606</v>
      </c>
    </row>
    <row r="23" spans="1:6" s="269" customFormat="1" ht="12" customHeight="1" x14ac:dyDescent="0.2">
      <c r="A23" s="253" t="s">
        <v>55</v>
      </c>
      <c r="B23" s="140" t="s">
        <v>241</v>
      </c>
      <c r="C23" s="131">
        <f>SUM(Önk.!C21)</f>
        <v>26349</v>
      </c>
      <c r="D23" s="131">
        <f>SUM(Önk.!D21)</f>
        <v>26349</v>
      </c>
      <c r="E23" s="131">
        <f>SUM(Önk.!E21)</f>
        <v>19745</v>
      </c>
      <c r="F23" s="332" t="s">
        <v>607</v>
      </c>
    </row>
    <row r="24" spans="1:6" s="243" customFormat="1" ht="12" customHeight="1" x14ac:dyDescent="0.2">
      <c r="A24" s="254" t="s">
        <v>56</v>
      </c>
      <c r="B24" s="141" t="s">
        <v>242</v>
      </c>
      <c r="C24" s="131">
        <f>SUM(Önk.!C22)</f>
        <v>0</v>
      </c>
      <c r="D24" s="131">
        <f>SUM(Önk.!D22)</f>
        <v>0</v>
      </c>
      <c r="E24" s="131">
        <f>SUM(Önk.!E22)</f>
        <v>0</v>
      </c>
      <c r="F24" s="332" t="s">
        <v>608</v>
      </c>
    </row>
    <row r="25" spans="1:6" s="269" customFormat="1" ht="12" customHeight="1" x14ac:dyDescent="0.2">
      <c r="A25" s="254" t="s">
        <v>57</v>
      </c>
      <c r="B25" s="141" t="s">
        <v>243</v>
      </c>
      <c r="C25" s="131">
        <f>SUM(Önk.!C23)</f>
        <v>0</v>
      </c>
      <c r="D25" s="131">
        <f>SUM(Önk.!D23)</f>
        <v>0</v>
      </c>
      <c r="E25" s="131">
        <f>SUM(Önk.!E23)</f>
        <v>0</v>
      </c>
      <c r="F25" s="332" t="s">
        <v>609</v>
      </c>
    </row>
    <row r="26" spans="1:6" s="269" customFormat="1" ht="12" customHeight="1" x14ac:dyDescent="0.2">
      <c r="A26" s="254" t="s">
        <v>58</v>
      </c>
      <c r="B26" s="141" t="s">
        <v>244</v>
      </c>
      <c r="C26" s="131">
        <f>SUM(Önk.!C24)</f>
        <v>0</v>
      </c>
      <c r="D26" s="131">
        <f>SUM(Önk.!D24)</f>
        <v>0</v>
      </c>
      <c r="E26" s="131">
        <f>SUM(Önk.!E24)</f>
        <v>0</v>
      </c>
      <c r="F26" s="332" t="s">
        <v>610</v>
      </c>
    </row>
    <row r="27" spans="1:6" s="269" customFormat="1" ht="12" customHeight="1" x14ac:dyDescent="0.2">
      <c r="A27" s="254" t="s">
        <v>99</v>
      </c>
      <c r="B27" s="141" t="s">
        <v>245</v>
      </c>
      <c r="C27" s="131">
        <f>SUM(Önk.!C25)</f>
        <v>0</v>
      </c>
      <c r="D27" s="131">
        <f>SUM(Önk.!D25)</f>
        <v>0</v>
      </c>
      <c r="E27" s="131">
        <f>SUM(Önk.!E25)</f>
        <v>0</v>
      </c>
      <c r="F27" s="332" t="s">
        <v>611</v>
      </c>
    </row>
    <row r="28" spans="1:6" s="269" customFormat="1" ht="12" customHeight="1" thickBot="1" x14ac:dyDescent="0.25">
      <c r="A28" s="255" t="s">
        <v>100</v>
      </c>
      <c r="B28" s="142" t="s">
        <v>246</v>
      </c>
      <c r="C28" s="131">
        <f>SUM(Önk.!C26)</f>
        <v>0</v>
      </c>
      <c r="D28" s="131">
        <f>SUM(Önk.!D26)</f>
        <v>0</v>
      </c>
      <c r="E28" s="131">
        <f>SUM(Önk.!E26)</f>
        <v>0</v>
      </c>
      <c r="F28" s="332" t="s">
        <v>612</v>
      </c>
    </row>
    <row r="29" spans="1:6" s="269" customFormat="1" ht="12" customHeight="1" thickBot="1" x14ac:dyDescent="0.25">
      <c r="A29" s="105" t="s">
        <v>101</v>
      </c>
      <c r="B29" s="102" t="s">
        <v>247</v>
      </c>
      <c r="C29" s="135">
        <f>SUM(C30,C33:C35)</f>
        <v>6000</v>
      </c>
      <c r="D29" s="135">
        <f t="shared" ref="D29:E29" si="3">SUM(D30,D33:D35)</f>
        <v>12189</v>
      </c>
      <c r="E29" s="135">
        <f t="shared" si="3"/>
        <v>6667</v>
      </c>
      <c r="F29" s="332" t="s">
        <v>613</v>
      </c>
    </row>
    <row r="30" spans="1:6" s="269" customFormat="1" ht="12" customHeight="1" x14ac:dyDescent="0.2">
      <c r="A30" s="253" t="s">
        <v>248</v>
      </c>
      <c r="B30" s="140" t="s">
        <v>249</v>
      </c>
      <c r="C30" s="147">
        <f>SUM(C31:C32)</f>
        <v>1000</v>
      </c>
      <c r="D30" s="147">
        <f t="shared" ref="D30:E30" si="4">SUM(D31:D32)</f>
        <v>6312</v>
      </c>
      <c r="E30" s="147">
        <f t="shared" si="4"/>
        <v>5826</v>
      </c>
      <c r="F30" s="332" t="s">
        <v>614</v>
      </c>
    </row>
    <row r="31" spans="1:6" s="269" customFormat="1" ht="12" customHeight="1" x14ac:dyDescent="0.2">
      <c r="A31" s="254" t="s">
        <v>250</v>
      </c>
      <c r="B31" s="141" t="s">
        <v>251</v>
      </c>
      <c r="C31" s="130">
        <f>SUM(Önk.!C29)</f>
        <v>1000</v>
      </c>
      <c r="D31" s="130">
        <f>SUM(Önk.!D29)</f>
        <v>1870</v>
      </c>
      <c r="E31" s="130">
        <f>SUM(Önk.!E29)</f>
        <v>1385</v>
      </c>
      <c r="F31" s="332" t="s">
        <v>615</v>
      </c>
    </row>
    <row r="32" spans="1:6" s="269" customFormat="1" ht="12" customHeight="1" x14ac:dyDescent="0.2">
      <c r="A32" s="254" t="s">
        <v>252</v>
      </c>
      <c r="B32" s="141" t="s">
        <v>253</v>
      </c>
      <c r="C32" s="130">
        <f>SUM(Önk.!C30)</f>
        <v>0</v>
      </c>
      <c r="D32" s="130">
        <f>SUM(Önk.!D30)</f>
        <v>4442</v>
      </c>
      <c r="E32" s="130">
        <f>SUM(Önk.!E30)</f>
        <v>4441</v>
      </c>
      <c r="F32" s="332" t="s">
        <v>616</v>
      </c>
    </row>
    <row r="33" spans="1:6" s="269" customFormat="1" ht="12" customHeight="1" x14ac:dyDescent="0.2">
      <c r="A33" s="254" t="s">
        <v>254</v>
      </c>
      <c r="B33" s="141" t="s">
        <v>255</v>
      </c>
      <c r="C33" s="130">
        <f>SUM(Önk.!C31)</f>
        <v>1000</v>
      </c>
      <c r="D33" s="130">
        <f>SUM(Önk.!D31)</f>
        <v>1000</v>
      </c>
      <c r="E33" s="130">
        <f>SUM(Önk.!E31)</f>
        <v>364</v>
      </c>
      <c r="F33" s="332" t="s">
        <v>617</v>
      </c>
    </row>
    <row r="34" spans="1:6" s="269" customFormat="1" ht="12" customHeight="1" x14ac:dyDescent="0.2">
      <c r="A34" s="254" t="s">
        <v>256</v>
      </c>
      <c r="B34" s="141" t="s">
        <v>257</v>
      </c>
      <c r="C34" s="130">
        <f>SUM(Önk.!C32)</f>
        <v>4000</v>
      </c>
      <c r="D34" s="130">
        <f>SUM(Önk.!D32)</f>
        <v>4000</v>
      </c>
      <c r="E34" s="130">
        <f>SUM(Önk.!E32)</f>
        <v>0</v>
      </c>
      <c r="F34" s="332" t="s">
        <v>618</v>
      </c>
    </row>
    <row r="35" spans="1:6" s="269" customFormat="1" ht="12" customHeight="1" thickBot="1" x14ac:dyDescent="0.25">
      <c r="A35" s="255" t="s">
        <v>258</v>
      </c>
      <c r="B35" s="142" t="s">
        <v>259</v>
      </c>
      <c r="C35" s="130">
        <f>SUM(Önk.!C33)</f>
        <v>0</v>
      </c>
      <c r="D35" s="130">
        <f>SUM(Önk.!D33)</f>
        <v>877</v>
      </c>
      <c r="E35" s="130">
        <f>SUM(Önk.!E33)</f>
        <v>477</v>
      </c>
      <c r="F35" s="332" t="s">
        <v>619</v>
      </c>
    </row>
    <row r="36" spans="1:6" s="269" customFormat="1" ht="12" customHeight="1" thickBot="1" x14ac:dyDescent="0.25">
      <c r="A36" s="105" t="s">
        <v>9</v>
      </c>
      <c r="B36" s="102" t="s">
        <v>260</v>
      </c>
      <c r="C36" s="129">
        <f>SUM(C37:C46)</f>
        <v>0</v>
      </c>
      <c r="D36" s="129">
        <f t="shared" ref="D36:E36" si="5">SUM(D37:D46)</f>
        <v>3788</v>
      </c>
      <c r="E36" s="129">
        <f t="shared" si="5"/>
        <v>2527</v>
      </c>
      <c r="F36" s="332" t="s">
        <v>620</v>
      </c>
    </row>
    <row r="37" spans="1:6" s="269" customFormat="1" ht="12" customHeight="1" x14ac:dyDescent="0.2">
      <c r="A37" s="253" t="s">
        <v>59</v>
      </c>
      <c r="B37" s="140" t="s">
        <v>261</v>
      </c>
      <c r="C37" s="131">
        <f>SUM(Önk.!C35)</f>
        <v>0</v>
      </c>
      <c r="D37" s="131">
        <f>SUM(Önk.!D35)</f>
        <v>168</v>
      </c>
      <c r="E37" s="131">
        <f>SUM(Önk.!E35)</f>
        <v>167</v>
      </c>
      <c r="F37" s="332" t="s">
        <v>621</v>
      </c>
    </row>
    <row r="38" spans="1:6" s="269" customFormat="1" ht="12" customHeight="1" x14ac:dyDescent="0.2">
      <c r="A38" s="254" t="s">
        <v>60</v>
      </c>
      <c r="B38" s="141" t="s">
        <v>262</v>
      </c>
      <c r="C38" s="131">
        <f>SUM(Önk.!C36)</f>
        <v>0</v>
      </c>
      <c r="D38" s="131">
        <f>SUM(Önk.!D36)</f>
        <v>0</v>
      </c>
      <c r="E38" s="131">
        <f>SUM(Önk.!E36)</f>
        <v>0</v>
      </c>
      <c r="F38" s="332" t="s">
        <v>622</v>
      </c>
    </row>
    <row r="39" spans="1:6" s="269" customFormat="1" ht="12" customHeight="1" x14ac:dyDescent="0.2">
      <c r="A39" s="254" t="s">
        <v>61</v>
      </c>
      <c r="B39" s="141" t="s">
        <v>263</v>
      </c>
      <c r="C39" s="131">
        <f>SUM(Önk.!C37)</f>
        <v>0</v>
      </c>
      <c r="D39" s="131">
        <f>SUM(Önk.!D37)</f>
        <v>0</v>
      </c>
      <c r="E39" s="131">
        <f>SUM(Önk.!E37)</f>
        <v>0</v>
      </c>
      <c r="F39" s="332" t="s">
        <v>623</v>
      </c>
    </row>
    <row r="40" spans="1:6" s="269" customFormat="1" ht="12" customHeight="1" x14ac:dyDescent="0.2">
      <c r="A40" s="254" t="s">
        <v>103</v>
      </c>
      <c r="B40" s="141" t="s">
        <v>264</v>
      </c>
      <c r="C40" s="131">
        <f>SUM(Önk.!C38)</f>
        <v>0</v>
      </c>
      <c r="D40" s="131">
        <f>SUM(Önk.!D38)</f>
        <v>2300</v>
      </c>
      <c r="E40" s="131">
        <f>SUM(Önk.!E38)</f>
        <v>1105</v>
      </c>
      <c r="F40" s="332" t="s">
        <v>624</v>
      </c>
    </row>
    <row r="41" spans="1:6" s="269" customFormat="1" ht="12" customHeight="1" x14ac:dyDescent="0.2">
      <c r="A41" s="254" t="s">
        <v>104</v>
      </c>
      <c r="B41" s="141" t="s">
        <v>265</v>
      </c>
      <c r="C41" s="131">
        <f>SUM(Önk.!C39)</f>
        <v>0</v>
      </c>
      <c r="D41" s="131">
        <f>SUM(Önk.!D39)</f>
        <v>500</v>
      </c>
      <c r="E41" s="131">
        <f>SUM(Önk.!E39)</f>
        <v>485</v>
      </c>
      <c r="F41" s="332" t="s">
        <v>625</v>
      </c>
    </row>
    <row r="42" spans="1:6" s="269" customFormat="1" ht="12" customHeight="1" x14ac:dyDescent="0.2">
      <c r="A42" s="254" t="s">
        <v>105</v>
      </c>
      <c r="B42" s="141" t="s">
        <v>266</v>
      </c>
      <c r="C42" s="131">
        <f>SUM(Önk.!C40)</f>
        <v>0</v>
      </c>
      <c r="D42" s="131">
        <f>SUM(Önk.!D40)</f>
        <v>0</v>
      </c>
      <c r="E42" s="131">
        <f>SUM(Önk.!E40)</f>
        <v>0</v>
      </c>
      <c r="F42" s="332" t="s">
        <v>626</v>
      </c>
    </row>
    <row r="43" spans="1:6" s="269" customFormat="1" ht="12" customHeight="1" x14ac:dyDescent="0.2">
      <c r="A43" s="254" t="s">
        <v>106</v>
      </c>
      <c r="B43" s="141" t="s">
        <v>267</v>
      </c>
      <c r="C43" s="131">
        <f>SUM(Önk.!C41)</f>
        <v>0</v>
      </c>
      <c r="D43" s="131">
        <f>SUM(Önk.!D41)</f>
        <v>0</v>
      </c>
      <c r="E43" s="131">
        <f>SUM(Önk.!E41)</f>
        <v>0</v>
      </c>
      <c r="F43" s="332" t="s">
        <v>627</v>
      </c>
    </row>
    <row r="44" spans="1:6" s="269" customFormat="1" ht="12" customHeight="1" x14ac:dyDescent="0.2">
      <c r="A44" s="254" t="s">
        <v>107</v>
      </c>
      <c r="B44" s="141" t="s">
        <v>268</v>
      </c>
      <c r="C44" s="131">
        <f>SUM(Önk.!C42)</f>
        <v>0</v>
      </c>
      <c r="D44" s="131">
        <f>SUM(Önk.!D42)</f>
        <v>100</v>
      </c>
      <c r="E44" s="131">
        <f>SUM(Önk.!E42)</f>
        <v>50</v>
      </c>
      <c r="F44" s="332" t="s">
        <v>628</v>
      </c>
    </row>
    <row r="45" spans="1:6" s="269" customFormat="1" ht="12" customHeight="1" x14ac:dyDescent="0.2">
      <c r="A45" s="254" t="s">
        <v>269</v>
      </c>
      <c r="B45" s="141" t="s">
        <v>270</v>
      </c>
      <c r="C45" s="131">
        <f>SUM(Önk.!C43)</f>
        <v>0</v>
      </c>
      <c r="D45" s="131">
        <f>SUM(Önk.!D43)</f>
        <v>0</v>
      </c>
      <c r="E45" s="131">
        <f>SUM(Önk.!E43)</f>
        <v>0</v>
      </c>
      <c r="F45" s="332" t="s">
        <v>629</v>
      </c>
    </row>
    <row r="46" spans="1:6" s="243" customFormat="1" ht="12" customHeight="1" thickBot="1" x14ac:dyDescent="0.25">
      <c r="A46" s="255" t="s">
        <v>271</v>
      </c>
      <c r="B46" s="142" t="s">
        <v>272</v>
      </c>
      <c r="C46" s="131">
        <f>SUM(Önk.!C44)</f>
        <v>0</v>
      </c>
      <c r="D46" s="131">
        <f>SUM(Önk.!D44)</f>
        <v>720</v>
      </c>
      <c r="E46" s="131">
        <f>SUM(Önk.!E44)</f>
        <v>720</v>
      </c>
      <c r="F46" s="332" t="s">
        <v>630</v>
      </c>
    </row>
    <row r="47" spans="1:6" s="269" customFormat="1" ht="12" customHeight="1" thickBot="1" x14ac:dyDescent="0.25">
      <c r="A47" s="105" t="s">
        <v>10</v>
      </c>
      <c r="B47" s="102" t="s">
        <v>273</v>
      </c>
      <c r="C47" s="129">
        <f>SUM(C48:C52)</f>
        <v>0</v>
      </c>
      <c r="D47" s="129">
        <f t="shared" ref="D47:F47" si="6">SUM(D48:D52)</f>
        <v>0</v>
      </c>
      <c r="E47" s="129">
        <f t="shared" si="6"/>
        <v>0</v>
      </c>
      <c r="F47" s="129">
        <f t="shared" si="6"/>
        <v>0</v>
      </c>
    </row>
    <row r="48" spans="1:6" s="269" customFormat="1" ht="12" customHeight="1" x14ac:dyDescent="0.2">
      <c r="A48" s="253" t="s">
        <v>62</v>
      </c>
      <c r="B48" s="140" t="s">
        <v>274</v>
      </c>
      <c r="C48" s="149">
        <f>SUM(Önk.!C46)</f>
        <v>0</v>
      </c>
      <c r="D48" s="149">
        <f>SUM(Önk.!D46)</f>
        <v>0</v>
      </c>
      <c r="E48" s="149">
        <f>SUM(Önk.!E46)</f>
        <v>0</v>
      </c>
      <c r="F48" s="332" t="s">
        <v>632</v>
      </c>
    </row>
    <row r="49" spans="1:6" s="269" customFormat="1" ht="12" customHeight="1" x14ac:dyDescent="0.2">
      <c r="A49" s="254" t="s">
        <v>63</v>
      </c>
      <c r="B49" s="141" t="s">
        <v>275</v>
      </c>
      <c r="C49" s="149">
        <f>SUM(Önk.!C47)</f>
        <v>0</v>
      </c>
      <c r="D49" s="149">
        <f>SUM(Önk.!D47)</f>
        <v>0</v>
      </c>
      <c r="E49" s="149">
        <f>SUM(Önk.!E47)</f>
        <v>0</v>
      </c>
      <c r="F49" s="332" t="s">
        <v>633</v>
      </c>
    </row>
    <row r="50" spans="1:6" s="269" customFormat="1" ht="12" customHeight="1" x14ac:dyDescent="0.2">
      <c r="A50" s="254" t="s">
        <v>276</v>
      </c>
      <c r="B50" s="141" t="s">
        <v>277</v>
      </c>
      <c r="C50" s="149">
        <f>SUM(Önk.!C48)</f>
        <v>0</v>
      </c>
      <c r="D50" s="149">
        <f>SUM(Önk.!D48)</f>
        <v>0</v>
      </c>
      <c r="E50" s="149">
        <f>SUM(Önk.!E48)</f>
        <v>0</v>
      </c>
      <c r="F50" s="332" t="s">
        <v>634</v>
      </c>
    </row>
    <row r="51" spans="1:6" s="269" customFormat="1" ht="12" customHeight="1" x14ac:dyDescent="0.2">
      <c r="A51" s="254" t="s">
        <v>278</v>
      </c>
      <c r="B51" s="141" t="s">
        <v>279</v>
      </c>
      <c r="C51" s="149">
        <f>SUM(Önk.!C49)</f>
        <v>0</v>
      </c>
      <c r="D51" s="149">
        <f>SUM(Önk.!D49)</f>
        <v>0</v>
      </c>
      <c r="E51" s="149">
        <f>SUM(Önk.!E49)</f>
        <v>0</v>
      </c>
      <c r="F51" s="332" t="s">
        <v>635</v>
      </c>
    </row>
    <row r="52" spans="1:6" s="269" customFormat="1" ht="12" customHeight="1" thickBot="1" x14ac:dyDescent="0.25">
      <c r="A52" s="255" t="s">
        <v>280</v>
      </c>
      <c r="B52" s="142" t="s">
        <v>281</v>
      </c>
      <c r="C52" s="149">
        <f>SUM(Önk.!C50)</f>
        <v>0</v>
      </c>
      <c r="D52" s="149">
        <f>SUM(Önk.!D50)</f>
        <v>0</v>
      </c>
      <c r="E52" s="149">
        <f>SUM(Önk.!E50)</f>
        <v>0</v>
      </c>
      <c r="F52" s="332" t="s">
        <v>636</v>
      </c>
    </row>
    <row r="53" spans="1:6" s="269" customFormat="1" ht="12" customHeight="1" thickBot="1" x14ac:dyDescent="0.25">
      <c r="A53" s="105" t="s">
        <v>108</v>
      </c>
      <c r="B53" s="102" t="s">
        <v>282</v>
      </c>
      <c r="C53" s="129">
        <f>SUM(C54:C56)</f>
        <v>2984</v>
      </c>
      <c r="D53" s="129">
        <f t="shared" ref="D53:E53" si="7">SUM(D54:D56)</f>
        <v>3983</v>
      </c>
      <c r="E53" s="129">
        <f t="shared" si="7"/>
        <v>165</v>
      </c>
      <c r="F53" s="332" t="s">
        <v>637</v>
      </c>
    </row>
    <row r="54" spans="1:6" s="243" customFormat="1" ht="12" customHeight="1" x14ac:dyDescent="0.2">
      <c r="A54" s="253" t="s">
        <v>64</v>
      </c>
      <c r="B54" s="140" t="s">
        <v>283</v>
      </c>
      <c r="C54" s="131">
        <f>SUM(Önk.!C52)</f>
        <v>0</v>
      </c>
      <c r="D54" s="131">
        <f>SUM(Önk.!D52)</f>
        <v>0</v>
      </c>
      <c r="E54" s="131">
        <f>SUM(Önk.!E52)</f>
        <v>0</v>
      </c>
      <c r="F54" s="332" t="s">
        <v>638</v>
      </c>
    </row>
    <row r="55" spans="1:6" s="243" customFormat="1" ht="12" customHeight="1" x14ac:dyDescent="0.2">
      <c r="A55" s="254" t="s">
        <v>65</v>
      </c>
      <c r="B55" s="141" t="s">
        <v>284</v>
      </c>
      <c r="C55" s="131">
        <f>SUM(Önk.!C53)</f>
        <v>0</v>
      </c>
      <c r="D55" s="131">
        <f>SUM(Önk.!D53)</f>
        <v>1000</v>
      </c>
      <c r="E55" s="131">
        <f>SUM(Önk.!E53)</f>
        <v>165</v>
      </c>
      <c r="F55" s="332" t="s">
        <v>639</v>
      </c>
    </row>
    <row r="56" spans="1:6" s="243" customFormat="1" ht="12" customHeight="1" x14ac:dyDescent="0.2">
      <c r="A56" s="254" t="s">
        <v>285</v>
      </c>
      <c r="B56" s="141" t="s">
        <v>286</v>
      </c>
      <c r="C56" s="131">
        <f>SUM(Önk.!C54)</f>
        <v>2984</v>
      </c>
      <c r="D56" s="131">
        <f>SUM(Önk.!D54)</f>
        <v>2983</v>
      </c>
      <c r="E56" s="131">
        <f>SUM(Önk.!E54)</f>
        <v>0</v>
      </c>
      <c r="F56" s="332" t="s">
        <v>640</v>
      </c>
    </row>
    <row r="57" spans="1:6" s="243" customFormat="1" ht="12" customHeight="1" thickBot="1" x14ac:dyDescent="0.25">
      <c r="A57" s="255" t="s">
        <v>287</v>
      </c>
      <c r="B57" s="142" t="s">
        <v>288</v>
      </c>
      <c r="C57" s="132">
        <v>0</v>
      </c>
      <c r="D57" s="132">
        <v>0</v>
      </c>
      <c r="E57" s="117">
        <v>0</v>
      </c>
      <c r="F57" s="332" t="s">
        <v>641</v>
      </c>
    </row>
    <row r="58" spans="1:6" s="269" customFormat="1" ht="12" customHeight="1" thickBot="1" x14ac:dyDescent="0.25">
      <c r="A58" s="105" t="s">
        <v>12</v>
      </c>
      <c r="B58" s="121" t="s">
        <v>289</v>
      </c>
      <c r="C58" s="129">
        <f>SUM(C59:C61)</f>
        <v>0</v>
      </c>
      <c r="D58" s="129">
        <f t="shared" ref="D58:E58" si="8">SUM(D59:D61)</f>
        <v>0</v>
      </c>
      <c r="E58" s="129">
        <f t="shared" si="8"/>
        <v>0</v>
      </c>
      <c r="F58" s="332" t="s">
        <v>642</v>
      </c>
    </row>
    <row r="59" spans="1:6" s="269" customFormat="1" ht="12" customHeight="1" x14ac:dyDescent="0.2">
      <c r="A59" s="253" t="s">
        <v>109</v>
      </c>
      <c r="B59" s="140" t="s">
        <v>290</v>
      </c>
      <c r="C59" s="133">
        <f>SUM(Önk.!C57)</f>
        <v>0</v>
      </c>
      <c r="D59" s="133">
        <f>SUM(Önk.!D57)</f>
        <v>0</v>
      </c>
      <c r="E59" s="133">
        <f>SUM(Önk.!E57)</f>
        <v>0</v>
      </c>
      <c r="F59" s="332" t="s">
        <v>643</v>
      </c>
    </row>
    <row r="60" spans="1:6" s="269" customFormat="1" ht="12" customHeight="1" x14ac:dyDescent="0.2">
      <c r="A60" s="254" t="s">
        <v>110</v>
      </c>
      <c r="B60" s="141" t="s">
        <v>471</v>
      </c>
      <c r="C60" s="133">
        <f>SUM(Önk.!C58)</f>
        <v>0</v>
      </c>
      <c r="D60" s="133">
        <f>SUM(Önk.!D58)</f>
        <v>0</v>
      </c>
      <c r="E60" s="133">
        <f>SUM(Önk.!E58)</f>
        <v>0</v>
      </c>
      <c r="F60" s="332" t="s">
        <v>644</v>
      </c>
    </row>
    <row r="61" spans="1:6" s="269" customFormat="1" ht="12" customHeight="1" x14ac:dyDescent="0.2">
      <c r="A61" s="254" t="s">
        <v>133</v>
      </c>
      <c r="B61" s="141" t="s">
        <v>292</v>
      </c>
      <c r="C61" s="133">
        <f>SUM(Önk.!C59)</f>
        <v>0</v>
      </c>
      <c r="D61" s="133">
        <f>SUM(Önk.!D59)</f>
        <v>0</v>
      </c>
      <c r="E61" s="133">
        <f>SUM(Önk.!E59)</f>
        <v>0</v>
      </c>
      <c r="F61" s="332" t="s">
        <v>645</v>
      </c>
    </row>
    <row r="62" spans="1:6" s="269" customFormat="1" ht="12" customHeight="1" thickBot="1" x14ac:dyDescent="0.25">
      <c r="A62" s="255" t="s">
        <v>293</v>
      </c>
      <c r="B62" s="142" t="s">
        <v>294</v>
      </c>
      <c r="C62" s="133">
        <f>SUM(Önk.!C60)</f>
        <v>0</v>
      </c>
      <c r="D62" s="133">
        <f>SUM(Önk.!D60)</f>
        <v>0</v>
      </c>
      <c r="E62" s="133">
        <f>SUM(Önk.!E60)</f>
        <v>0</v>
      </c>
      <c r="F62" s="332" t="s">
        <v>646</v>
      </c>
    </row>
    <row r="63" spans="1:6" s="269" customFormat="1" ht="12" customHeight="1" thickBot="1" x14ac:dyDescent="0.25">
      <c r="A63" s="105" t="s">
        <v>13</v>
      </c>
      <c r="B63" s="102" t="s">
        <v>295</v>
      </c>
      <c r="C63" s="135">
        <f>SUM(C8,C15,C22,C29,C36,C47,C53,C58)</f>
        <v>132993</v>
      </c>
      <c r="D63" s="135">
        <f t="shared" ref="D63:E63" si="9">SUM(D8,D15,D22,D29,D36,D47,D53,D58)</f>
        <v>159846</v>
      </c>
      <c r="E63" s="135">
        <f t="shared" si="9"/>
        <v>141223</v>
      </c>
      <c r="F63" s="332" t="s">
        <v>647</v>
      </c>
    </row>
    <row r="64" spans="1:6" s="269" customFormat="1" ht="12" customHeight="1" thickBot="1" x14ac:dyDescent="0.2">
      <c r="A64" s="256" t="s">
        <v>469</v>
      </c>
      <c r="B64" s="121" t="s">
        <v>297</v>
      </c>
      <c r="C64" s="129">
        <f>SUM(C65:C67)</f>
        <v>0</v>
      </c>
      <c r="D64" s="129">
        <f t="shared" ref="D64:E64" si="10">SUM(D65:D67)</f>
        <v>0</v>
      </c>
      <c r="E64" s="129">
        <f t="shared" si="10"/>
        <v>0</v>
      </c>
      <c r="F64" s="332" t="s">
        <v>648</v>
      </c>
    </row>
    <row r="65" spans="1:6" s="269" customFormat="1" ht="12" customHeight="1" x14ac:dyDescent="0.2">
      <c r="A65" s="253" t="s">
        <v>298</v>
      </c>
      <c r="B65" s="140" t="s">
        <v>299</v>
      </c>
      <c r="C65" s="133">
        <f>SUM(Önk.!C63)</f>
        <v>0</v>
      </c>
      <c r="D65" s="133">
        <f>SUM(Önk.!D63)</f>
        <v>0</v>
      </c>
      <c r="E65" s="133">
        <f>SUM(Önk.!E63)</f>
        <v>0</v>
      </c>
      <c r="F65" s="332" t="s">
        <v>649</v>
      </c>
    </row>
    <row r="66" spans="1:6" s="269" customFormat="1" ht="12" customHeight="1" x14ac:dyDescent="0.2">
      <c r="A66" s="254" t="s">
        <v>300</v>
      </c>
      <c r="B66" s="141" t="s">
        <v>301</v>
      </c>
      <c r="C66" s="133">
        <f>SUM(Önk.!C64)</f>
        <v>0</v>
      </c>
      <c r="D66" s="133">
        <f>SUM(Önk.!D64)</f>
        <v>0</v>
      </c>
      <c r="E66" s="133">
        <f>SUM(Önk.!E64)</f>
        <v>0</v>
      </c>
      <c r="F66" s="332" t="s">
        <v>650</v>
      </c>
    </row>
    <row r="67" spans="1:6" s="269" customFormat="1" ht="12" customHeight="1" thickBot="1" x14ac:dyDescent="0.25">
      <c r="A67" s="255" t="s">
        <v>302</v>
      </c>
      <c r="B67" s="249" t="s">
        <v>303</v>
      </c>
      <c r="C67" s="133">
        <f>SUM(Önk.!C65)</f>
        <v>0</v>
      </c>
      <c r="D67" s="133">
        <f>SUM(Önk.!D65)</f>
        <v>0</v>
      </c>
      <c r="E67" s="133">
        <f>SUM(Önk.!E65)</f>
        <v>0</v>
      </c>
      <c r="F67" s="332" t="s">
        <v>651</v>
      </c>
    </row>
    <row r="68" spans="1:6" s="269" customFormat="1" ht="12" customHeight="1" thickBot="1" x14ac:dyDescent="0.2">
      <c r="A68" s="256" t="s">
        <v>304</v>
      </c>
      <c r="B68" s="121" t="s">
        <v>305</v>
      </c>
      <c r="C68" s="129">
        <f>SUM(C69:C72)</f>
        <v>0</v>
      </c>
      <c r="D68" s="129">
        <f t="shared" ref="D68:E68" si="11">SUM(D69:D72)</f>
        <v>0</v>
      </c>
      <c r="E68" s="129">
        <f t="shared" si="11"/>
        <v>0</v>
      </c>
      <c r="F68" s="332" t="s">
        <v>652</v>
      </c>
    </row>
    <row r="69" spans="1:6" s="269" customFormat="1" ht="12" customHeight="1" x14ac:dyDescent="0.2">
      <c r="A69" s="253" t="s">
        <v>88</v>
      </c>
      <c r="B69" s="140" t="s">
        <v>306</v>
      </c>
      <c r="C69" s="133">
        <f>SUM(Önk.!C67)</f>
        <v>0</v>
      </c>
      <c r="D69" s="133">
        <f>SUM(Önk.!D67)</f>
        <v>0</v>
      </c>
      <c r="E69" s="133">
        <f>SUM(Önk.!E67)</f>
        <v>0</v>
      </c>
      <c r="F69" s="332" t="s">
        <v>653</v>
      </c>
    </row>
    <row r="70" spans="1:6" s="269" customFormat="1" ht="12" customHeight="1" x14ac:dyDescent="0.2">
      <c r="A70" s="254" t="s">
        <v>89</v>
      </c>
      <c r="B70" s="141" t="s">
        <v>307</v>
      </c>
      <c r="C70" s="133">
        <f>SUM(Önk.!C68)</f>
        <v>0</v>
      </c>
      <c r="D70" s="133">
        <f>SUM(Önk.!D68)</f>
        <v>0</v>
      </c>
      <c r="E70" s="133">
        <f>SUM(Önk.!E68)</f>
        <v>0</v>
      </c>
      <c r="F70" s="332" t="s">
        <v>654</v>
      </c>
    </row>
    <row r="71" spans="1:6" s="269" customFormat="1" ht="12" customHeight="1" x14ac:dyDescent="0.2">
      <c r="A71" s="254" t="s">
        <v>308</v>
      </c>
      <c r="B71" s="141" t="s">
        <v>309</v>
      </c>
      <c r="C71" s="133">
        <f>SUM(Önk.!C69)</f>
        <v>0</v>
      </c>
      <c r="D71" s="133">
        <f>SUM(Önk.!D69)</f>
        <v>0</v>
      </c>
      <c r="E71" s="133">
        <f>SUM(Önk.!E69)</f>
        <v>0</v>
      </c>
      <c r="F71" s="332" t="s">
        <v>655</v>
      </c>
    </row>
    <row r="72" spans="1:6" s="269" customFormat="1" ht="12" customHeight="1" thickBot="1" x14ac:dyDescent="0.25">
      <c r="A72" s="255" t="s">
        <v>310</v>
      </c>
      <c r="B72" s="142" t="s">
        <v>311</v>
      </c>
      <c r="C72" s="133">
        <f>SUM(Önk.!C70)</f>
        <v>0</v>
      </c>
      <c r="D72" s="133">
        <f>SUM(Önk.!D70)</f>
        <v>0</v>
      </c>
      <c r="E72" s="133">
        <f>SUM(Önk.!E70)</f>
        <v>0</v>
      </c>
      <c r="F72" s="332" t="s">
        <v>656</v>
      </c>
    </row>
    <row r="73" spans="1:6" s="269" customFormat="1" ht="12" customHeight="1" thickBot="1" x14ac:dyDescent="0.2">
      <c r="A73" s="256" t="s">
        <v>312</v>
      </c>
      <c r="B73" s="121" t="s">
        <v>313</v>
      </c>
      <c r="C73" s="129">
        <f>SUM(C74:C75)</f>
        <v>39657</v>
      </c>
      <c r="D73" s="129">
        <f t="shared" ref="D73:E73" si="12">SUM(D74:D75)</f>
        <v>32450</v>
      </c>
      <c r="E73" s="129">
        <f t="shared" si="12"/>
        <v>32450</v>
      </c>
      <c r="F73" s="332" t="s">
        <v>657</v>
      </c>
    </row>
    <row r="74" spans="1:6" s="269" customFormat="1" ht="12" customHeight="1" x14ac:dyDescent="0.2">
      <c r="A74" s="253" t="s">
        <v>314</v>
      </c>
      <c r="B74" s="140" t="s">
        <v>315</v>
      </c>
      <c r="C74" s="133">
        <f>SUM(Önk.!C72)</f>
        <v>39657</v>
      </c>
      <c r="D74" s="133">
        <f>SUM(Önk.!D72)</f>
        <v>32450</v>
      </c>
      <c r="E74" s="133">
        <f>SUM(Önk.!E72)</f>
        <v>32450</v>
      </c>
      <c r="F74" s="332" t="s">
        <v>658</v>
      </c>
    </row>
    <row r="75" spans="1:6" s="269" customFormat="1" ht="12" customHeight="1" thickBot="1" x14ac:dyDescent="0.25">
      <c r="A75" s="255" t="s">
        <v>316</v>
      </c>
      <c r="B75" s="142" t="s">
        <v>317</v>
      </c>
      <c r="C75" s="133">
        <f>SUM(Önk.!C73)</f>
        <v>0</v>
      </c>
      <c r="D75" s="133">
        <f>SUM(Önk.!D73)</f>
        <v>0</v>
      </c>
      <c r="E75" s="133">
        <f>SUM(Önk.!E73)</f>
        <v>0</v>
      </c>
      <c r="F75" s="332" t="s">
        <v>659</v>
      </c>
    </row>
    <row r="76" spans="1:6" s="269" customFormat="1" ht="12" customHeight="1" thickBot="1" x14ac:dyDescent="0.2">
      <c r="A76" s="256" t="s">
        <v>318</v>
      </c>
      <c r="B76" s="121" t="s">
        <v>319</v>
      </c>
      <c r="C76" s="129">
        <f>SUM(C77:C79)</f>
        <v>2927</v>
      </c>
      <c r="D76" s="129">
        <f t="shared" ref="D76:E76" si="13">SUM(D77:D79)</f>
        <v>2927</v>
      </c>
      <c r="E76" s="129">
        <f t="shared" si="13"/>
        <v>1609</v>
      </c>
      <c r="F76" s="332" t="s">
        <v>660</v>
      </c>
    </row>
    <row r="77" spans="1:6" s="269" customFormat="1" ht="12" customHeight="1" x14ac:dyDescent="0.2">
      <c r="A77" s="253" t="s">
        <v>320</v>
      </c>
      <c r="B77" s="140" t="s">
        <v>321</v>
      </c>
      <c r="C77" s="133">
        <f>SUM(Önk.!C75)</f>
        <v>2927</v>
      </c>
      <c r="D77" s="133">
        <f>SUM(Önk.!D75)</f>
        <v>2927</v>
      </c>
      <c r="E77" s="133">
        <f>SUM(Önk.!E75)</f>
        <v>1609</v>
      </c>
      <c r="F77" s="332" t="s">
        <v>661</v>
      </c>
    </row>
    <row r="78" spans="1:6" s="269" customFormat="1" ht="12" customHeight="1" x14ac:dyDescent="0.2">
      <c r="A78" s="254" t="s">
        <v>322</v>
      </c>
      <c r="B78" s="141" t="s">
        <v>323</v>
      </c>
      <c r="C78" s="133">
        <f>SUM(Önk.!C76)</f>
        <v>0</v>
      </c>
      <c r="D78" s="133">
        <f>SUM(Önk.!D76)</f>
        <v>0</v>
      </c>
      <c r="E78" s="133">
        <f>SUM(Önk.!E76)</f>
        <v>0</v>
      </c>
      <c r="F78" s="332" t="s">
        <v>662</v>
      </c>
    </row>
    <row r="79" spans="1:6" s="269" customFormat="1" ht="12" customHeight="1" thickBot="1" x14ac:dyDescent="0.25">
      <c r="A79" s="255" t="s">
        <v>324</v>
      </c>
      <c r="B79" s="142" t="s">
        <v>673</v>
      </c>
      <c r="C79" s="133">
        <f>SUM(Önk.!C77)</f>
        <v>0</v>
      </c>
      <c r="D79" s="133">
        <f>SUM(Önk.!D77)</f>
        <v>0</v>
      </c>
      <c r="E79" s="133">
        <f>SUM(Önk.!E77)</f>
        <v>0</v>
      </c>
      <c r="F79" s="332" t="s">
        <v>663</v>
      </c>
    </row>
    <row r="80" spans="1:6" s="269" customFormat="1" ht="12" customHeight="1" thickBot="1" x14ac:dyDescent="0.2">
      <c r="A80" s="256" t="s">
        <v>325</v>
      </c>
      <c r="B80" s="121" t="s">
        <v>326</v>
      </c>
      <c r="C80" s="129">
        <f>SUM(C81:C84)</f>
        <v>0</v>
      </c>
      <c r="D80" s="129">
        <f t="shared" ref="D80:E80" si="14">SUM(D81:D84)</f>
        <v>0</v>
      </c>
      <c r="E80" s="129">
        <f t="shared" si="14"/>
        <v>0</v>
      </c>
      <c r="F80" s="332" t="s">
        <v>664</v>
      </c>
    </row>
    <row r="81" spans="1:6" s="269" customFormat="1" ht="12" customHeight="1" x14ac:dyDescent="0.2">
      <c r="A81" s="257" t="s">
        <v>327</v>
      </c>
      <c r="B81" s="140" t="s">
        <v>328</v>
      </c>
      <c r="C81" s="133">
        <f>SUM(Önk.!C79)</f>
        <v>0</v>
      </c>
      <c r="D81" s="133">
        <f>SUM(Önk.!D79)</f>
        <v>0</v>
      </c>
      <c r="E81" s="118">
        <v>0</v>
      </c>
      <c r="F81" s="332" t="s">
        <v>665</v>
      </c>
    </row>
    <row r="82" spans="1:6" s="269" customFormat="1" ht="12" customHeight="1" x14ac:dyDescent="0.2">
      <c r="A82" s="258" t="s">
        <v>329</v>
      </c>
      <c r="B82" s="141" t="s">
        <v>330</v>
      </c>
      <c r="C82" s="133">
        <f>SUM(Önk.!C80)</f>
        <v>0</v>
      </c>
      <c r="D82" s="133">
        <f>SUM(Önk.!D80)</f>
        <v>0</v>
      </c>
      <c r="E82" s="118">
        <v>0</v>
      </c>
      <c r="F82" s="332" t="s">
        <v>666</v>
      </c>
    </row>
    <row r="83" spans="1:6" s="269" customFormat="1" ht="12" customHeight="1" x14ac:dyDescent="0.2">
      <c r="A83" s="258" t="s">
        <v>331</v>
      </c>
      <c r="B83" s="141" t="s">
        <v>332</v>
      </c>
      <c r="C83" s="133">
        <f>SUM(Önk.!C81)</f>
        <v>0</v>
      </c>
      <c r="D83" s="133">
        <f>SUM(Önk.!D81)</f>
        <v>0</v>
      </c>
      <c r="E83" s="118">
        <v>0</v>
      </c>
      <c r="F83" s="332" t="s">
        <v>667</v>
      </c>
    </row>
    <row r="84" spans="1:6" s="269" customFormat="1" ht="12" customHeight="1" thickBot="1" x14ac:dyDescent="0.25">
      <c r="A84" s="259" t="s">
        <v>333</v>
      </c>
      <c r="B84" s="142" t="s">
        <v>334</v>
      </c>
      <c r="C84" s="133">
        <f>SUM(Önk.!C82)</f>
        <v>0</v>
      </c>
      <c r="D84" s="133">
        <f>SUM(Önk.!D82)</f>
        <v>0</v>
      </c>
      <c r="E84" s="118">
        <v>0</v>
      </c>
      <c r="F84" s="332" t="s">
        <v>668</v>
      </c>
    </row>
    <row r="85" spans="1:6" s="269" customFormat="1" ht="12" customHeight="1" thickBot="1" x14ac:dyDescent="0.2">
      <c r="A85" s="256" t="s">
        <v>335</v>
      </c>
      <c r="B85" s="121" t="s">
        <v>336</v>
      </c>
      <c r="C85" s="153">
        <f>SUM(Önk.!C83)</f>
        <v>0</v>
      </c>
      <c r="D85" s="153">
        <f>SUM(Önk.!D83)</f>
        <v>0</v>
      </c>
      <c r="E85" s="153">
        <f>SUM(Önk.!E83)</f>
        <v>0</v>
      </c>
      <c r="F85" s="332" t="s">
        <v>669</v>
      </c>
    </row>
    <row r="86" spans="1:6" s="269" customFormat="1" ht="12" customHeight="1" thickBot="1" x14ac:dyDescent="0.2">
      <c r="A86" s="256" t="s">
        <v>337</v>
      </c>
      <c r="B86" s="250" t="s">
        <v>338</v>
      </c>
      <c r="C86" s="135">
        <f>SUM(C76,C64,C73,C80,C85)</f>
        <v>42584</v>
      </c>
      <c r="D86" s="135">
        <f t="shared" ref="D86:E86" si="15">SUM(D76,D64,D73,D80,D85)</f>
        <v>35377</v>
      </c>
      <c r="E86" s="135">
        <f t="shared" si="15"/>
        <v>34059</v>
      </c>
      <c r="F86" s="332" t="s">
        <v>670</v>
      </c>
    </row>
    <row r="87" spans="1:6" s="269" customFormat="1" ht="12" customHeight="1" thickBot="1" x14ac:dyDescent="0.2">
      <c r="A87" s="260" t="s">
        <v>339</v>
      </c>
      <c r="B87" s="251" t="s">
        <v>470</v>
      </c>
      <c r="C87" s="135">
        <f>SUM(C63,C86)</f>
        <v>175577</v>
      </c>
      <c r="D87" s="135">
        <f t="shared" ref="D87:F87" si="16">SUM(D63,D86)</f>
        <v>195223</v>
      </c>
      <c r="E87" s="135">
        <f t="shared" si="16"/>
        <v>175282</v>
      </c>
      <c r="F87" s="135">
        <f t="shared" si="16"/>
        <v>0</v>
      </c>
    </row>
    <row r="88" spans="1:6" s="269" customFormat="1" ht="15" customHeight="1" x14ac:dyDescent="0.2">
      <c r="A88" s="231"/>
      <c r="B88" s="232"/>
      <c r="C88" s="241"/>
      <c r="D88" s="241"/>
      <c r="E88" s="241"/>
      <c r="F88" s="333"/>
    </row>
    <row r="89" spans="1:6" ht="13.5" thickBot="1" x14ac:dyDescent="0.25">
      <c r="A89" s="233"/>
      <c r="B89" s="234" t="s">
        <v>743</v>
      </c>
      <c r="C89" s="242"/>
      <c r="D89" s="242"/>
      <c r="E89" s="242"/>
    </row>
    <row r="90" spans="1:6" s="268" customFormat="1" ht="16.5" customHeight="1" thickBot="1" x14ac:dyDescent="0.25">
      <c r="A90" s="548" t="s">
        <v>42</v>
      </c>
      <c r="B90" s="549"/>
      <c r="C90" s="549"/>
      <c r="D90" s="549"/>
      <c r="E90" s="550"/>
      <c r="F90" s="332"/>
    </row>
    <row r="91" spans="1:6" s="78" customFormat="1" ht="12" customHeight="1" thickBot="1" x14ac:dyDescent="0.25">
      <c r="A91" s="248" t="s">
        <v>5</v>
      </c>
      <c r="B91" s="104" t="s">
        <v>347</v>
      </c>
      <c r="C91" s="237">
        <f>SUM(C92:C96)</f>
        <v>100086</v>
      </c>
      <c r="D91" s="237">
        <f t="shared" ref="D91:E91" si="17">SUM(D92:D96)</f>
        <v>134714</v>
      </c>
      <c r="E91" s="237">
        <f t="shared" si="17"/>
        <v>122864</v>
      </c>
      <c r="F91" s="334" t="s">
        <v>592</v>
      </c>
    </row>
    <row r="92" spans="1:6" ht="12" customHeight="1" x14ac:dyDescent="0.2">
      <c r="A92" s="261" t="s">
        <v>66</v>
      </c>
      <c r="B92" s="370" t="s">
        <v>35</v>
      </c>
      <c r="C92" s="377">
        <f>SUM(Önk.!C93)</f>
        <v>54734</v>
      </c>
      <c r="D92" s="377">
        <f>SUM(Önk.!D93)</f>
        <v>55191</v>
      </c>
      <c r="E92" s="377">
        <f>SUM(Önk.!E93)</f>
        <v>48981</v>
      </c>
      <c r="F92" s="334" t="s">
        <v>593</v>
      </c>
    </row>
    <row r="93" spans="1:6" ht="12" customHeight="1" x14ac:dyDescent="0.2">
      <c r="A93" s="254" t="s">
        <v>67</v>
      </c>
      <c r="B93" s="371" t="s">
        <v>111</v>
      </c>
      <c r="C93" s="378">
        <f>SUM(Önk.!C94)</f>
        <v>7047</v>
      </c>
      <c r="D93" s="378">
        <f>SUM(Önk.!D94)</f>
        <v>7047</v>
      </c>
      <c r="E93" s="378">
        <f>SUM(Önk.!E94)</f>
        <v>6654</v>
      </c>
      <c r="F93" s="334" t="s">
        <v>594</v>
      </c>
    </row>
    <row r="94" spans="1:6" ht="12" customHeight="1" x14ac:dyDescent="0.2">
      <c r="A94" s="254" t="s">
        <v>68</v>
      </c>
      <c r="B94" s="371" t="s">
        <v>86</v>
      </c>
      <c r="C94" s="378">
        <f>SUM(Önk.!C95)</f>
        <v>27662</v>
      </c>
      <c r="D94" s="378">
        <f>SUM(Önk.!D95)</f>
        <v>38219</v>
      </c>
      <c r="E94" s="378">
        <f>SUM(Önk.!E95)</f>
        <v>36699</v>
      </c>
      <c r="F94" s="334" t="s">
        <v>595</v>
      </c>
    </row>
    <row r="95" spans="1:6" ht="12" customHeight="1" x14ac:dyDescent="0.2">
      <c r="A95" s="254" t="s">
        <v>69</v>
      </c>
      <c r="B95" s="372" t="s">
        <v>112</v>
      </c>
      <c r="C95" s="378">
        <f>SUM(Önk.!C96)</f>
        <v>7480</v>
      </c>
      <c r="D95" s="378">
        <f>SUM(Önk.!D96)</f>
        <v>11083</v>
      </c>
      <c r="E95" s="378">
        <f>SUM(Önk.!E96)</f>
        <v>8537</v>
      </c>
      <c r="F95" s="334" t="s">
        <v>596</v>
      </c>
    </row>
    <row r="96" spans="1:6" ht="12" customHeight="1" x14ac:dyDescent="0.2">
      <c r="A96" s="254" t="s">
        <v>77</v>
      </c>
      <c r="B96" s="100" t="s">
        <v>113</v>
      </c>
      <c r="C96" s="378">
        <f>SUM(Önk.!C97)</f>
        <v>3163</v>
      </c>
      <c r="D96" s="378">
        <f>SUM(Önk.!D97)</f>
        <v>23174</v>
      </c>
      <c r="E96" s="378">
        <f>SUM(Önk.!E97)</f>
        <v>21993</v>
      </c>
      <c r="F96" s="334" t="s">
        <v>597</v>
      </c>
    </row>
    <row r="97" spans="1:6" ht="12" customHeight="1" x14ac:dyDescent="0.2">
      <c r="A97" s="254" t="s">
        <v>70</v>
      </c>
      <c r="B97" s="371" t="s">
        <v>348</v>
      </c>
      <c r="C97" s="378">
        <f>SUM(Önk.!C98)</f>
        <v>0</v>
      </c>
      <c r="D97" s="378">
        <f>SUM(Önk.!D98)</f>
        <v>8047</v>
      </c>
      <c r="E97" s="378">
        <f>SUM(Önk.!E98)</f>
        <v>8047</v>
      </c>
      <c r="F97" s="334" t="s">
        <v>598</v>
      </c>
    </row>
    <row r="98" spans="1:6" ht="12" customHeight="1" x14ac:dyDescent="0.2">
      <c r="A98" s="254" t="s">
        <v>71</v>
      </c>
      <c r="B98" s="373" t="s">
        <v>349</v>
      </c>
      <c r="C98" s="378">
        <f>SUM(Önk.!C99)</f>
        <v>0</v>
      </c>
      <c r="D98" s="378">
        <f>SUM(Önk.!D99)</f>
        <v>0</v>
      </c>
      <c r="E98" s="378">
        <f>SUM(Önk.!E99)</f>
        <v>0</v>
      </c>
      <c r="F98" s="334" t="s">
        <v>599</v>
      </c>
    </row>
    <row r="99" spans="1:6" ht="12" customHeight="1" x14ac:dyDescent="0.2">
      <c r="A99" s="254" t="s">
        <v>78</v>
      </c>
      <c r="B99" s="374" t="s">
        <v>350</v>
      </c>
      <c r="C99" s="378">
        <f>SUM(Önk.!C100)</f>
        <v>100</v>
      </c>
      <c r="D99" s="378">
        <f>SUM(Önk.!D100)</f>
        <v>530</v>
      </c>
      <c r="E99" s="378">
        <f>SUM(Önk.!E100)</f>
        <v>330</v>
      </c>
      <c r="F99" s="334" t="s">
        <v>600</v>
      </c>
    </row>
    <row r="100" spans="1:6" ht="12" customHeight="1" x14ac:dyDescent="0.2">
      <c r="A100" s="254" t="s">
        <v>79</v>
      </c>
      <c r="B100" s="374" t="s">
        <v>351</v>
      </c>
      <c r="C100" s="378">
        <f>SUM(Önk.!C101)</f>
        <v>0</v>
      </c>
      <c r="D100" s="378">
        <f>SUM(Önk.!D101)</f>
        <v>0</v>
      </c>
      <c r="E100" s="378">
        <f>SUM(Önk.!E101)</f>
        <v>0</v>
      </c>
      <c r="F100" s="334" t="s">
        <v>601</v>
      </c>
    </row>
    <row r="101" spans="1:6" ht="12" customHeight="1" x14ac:dyDescent="0.2">
      <c r="A101" s="254" t="s">
        <v>80</v>
      </c>
      <c r="B101" s="373" t="s">
        <v>352</v>
      </c>
      <c r="C101" s="378">
        <f>SUM(Önk.!C102)</f>
        <v>3063</v>
      </c>
      <c r="D101" s="378">
        <f>SUM(Önk.!D102)</f>
        <v>3512</v>
      </c>
      <c r="E101" s="378">
        <f>SUM(Önk.!E102)</f>
        <v>3109</v>
      </c>
      <c r="F101" s="334" t="s">
        <v>602</v>
      </c>
    </row>
    <row r="102" spans="1:6" ht="12" customHeight="1" x14ac:dyDescent="0.2">
      <c r="A102" s="254" t="s">
        <v>81</v>
      </c>
      <c r="B102" s="373" t="s">
        <v>353</v>
      </c>
      <c r="C102" s="378">
        <f>SUM(Önk.!C103)</f>
        <v>0</v>
      </c>
      <c r="D102" s="378">
        <f>SUM(Önk.!D103)</f>
        <v>0</v>
      </c>
      <c r="E102" s="378">
        <f>SUM(Önk.!E103)</f>
        <v>0</v>
      </c>
      <c r="F102" s="334" t="s">
        <v>603</v>
      </c>
    </row>
    <row r="103" spans="1:6" ht="12" customHeight="1" x14ac:dyDescent="0.2">
      <c r="A103" s="254" t="s">
        <v>83</v>
      </c>
      <c r="B103" s="374" t="s">
        <v>354</v>
      </c>
      <c r="C103" s="378">
        <f>SUM(Önk.!C104)</f>
        <v>0</v>
      </c>
      <c r="D103" s="378">
        <f>SUM(Önk.!D104)</f>
        <v>0</v>
      </c>
      <c r="E103" s="378">
        <f>SUM(Önk.!E104)</f>
        <v>0</v>
      </c>
      <c r="F103" s="334" t="s">
        <v>604</v>
      </c>
    </row>
    <row r="104" spans="1:6" ht="12" customHeight="1" x14ac:dyDescent="0.2">
      <c r="A104" s="262" t="s">
        <v>114</v>
      </c>
      <c r="B104" s="375" t="s">
        <v>355</v>
      </c>
      <c r="C104" s="378">
        <f>SUM(Önk.!C105)</f>
        <v>0</v>
      </c>
      <c r="D104" s="378">
        <f>SUM(Önk.!D105)</f>
        <v>0</v>
      </c>
      <c r="E104" s="378">
        <f>SUM(Önk.!E105)</f>
        <v>0</v>
      </c>
      <c r="F104" s="334" t="s">
        <v>605</v>
      </c>
    </row>
    <row r="105" spans="1:6" ht="12" customHeight="1" x14ac:dyDescent="0.2">
      <c r="A105" s="254" t="s">
        <v>356</v>
      </c>
      <c r="B105" s="375" t="s">
        <v>357</v>
      </c>
      <c r="C105" s="378">
        <f>SUM(Önk.!C106)</f>
        <v>0</v>
      </c>
      <c r="D105" s="378">
        <f>SUM(Önk.!D106)</f>
        <v>0</v>
      </c>
      <c r="E105" s="378">
        <f>SUM(Önk.!E106)</f>
        <v>0</v>
      </c>
      <c r="F105" s="334" t="s">
        <v>606</v>
      </c>
    </row>
    <row r="106" spans="1:6" s="78" customFormat="1" ht="12" customHeight="1" thickBot="1" x14ac:dyDescent="0.25">
      <c r="A106" s="263" t="s">
        <v>358</v>
      </c>
      <c r="B106" s="376" t="s">
        <v>359</v>
      </c>
      <c r="C106" s="379">
        <f>SUM(Önk.!C107)</f>
        <v>0</v>
      </c>
      <c r="D106" s="379">
        <f>SUM(Önk.!D107)</f>
        <v>11085</v>
      </c>
      <c r="E106" s="379">
        <f>SUM(Önk.!E107)</f>
        <v>10507</v>
      </c>
      <c r="F106" s="334" t="s">
        <v>607</v>
      </c>
    </row>
    <row r="107" spans="1:6" ht="12" customHeight="1" thickBot="1" x14ac:dyDescent="0.25">
      <c r="A107" s="105" t="s">
        <v>6</v>
      </c>
      <c r="B107" s="103" t="s">
        <v>360</v>
      </c>
      <c r="C107" s="384">
        <f>SUM(C112,C108,C110,)</f>
        <v>36612</v>
      </c>
      <c r="D107" s="124">
        <f t="shared" ref="D107:E107" si="18">SUM(D112,D108,D110,)</f>
        <v>46512</v>
      </c>
      <c r="E107" s="124">
        <f t="shared" si="18"/>
        <v>30586</v>
      </c>
      <c r="F107" s="334" t="s">
        <v>608</v>
      </c>
    </row>
    <row r="108" spans="1:6" ht="12" customHeight="1" x14ac:dyDescent="0.2">
      <c r="A108" s="253" t="s">
        <v>72</v>
      </c>
      <c r="B108" s="371" t="s">
        <v>131</v>
      </c>
      <c r="C108" s="377">
        <f>SUM(Önk.!C109)</f>
        <v>34072</v>
      </c>
      <c r="D108" s="377">
        <f>SUM(Önk.!D109)</f>
        <v>20972</v>
      </c>
      <c r="E108" s="377">
        <f>SUM(Önk.!E109)</f>
        <v>8225</v>
      </c>
      <c r="F108" s="334" t="s">
        <v>609</v>
      </c>
    </row>
    <row r="109" spans="1:6" ht="12" customHeight="1" x14ac:dyDescent="0.2">
      <c r="A109" s="253" t="s">
        <v>73</v>
      </c>
      <c r="B109" s="380" t="s">
        <v>361</v>
      </c>
      <c r="C109" s="378">
        <f>SUM(Önk.!C110)</f>
        <v>0</v>
      </c>
      <c r="D109" s="378">
        <f>SUM(Önk.!D110)</f>
        <v>0</v>
      </c>
      <c r="E109" s="378">
        <f>SUM(Önk.!E110)</f>
        <v>0</v>
      </c>
      <c r="F109" s="334" t="s">
        <v>610</v>
      </c>
    </row>
    <row r="110" spans="1:6" ht="12" customHeight="1" x14ac:dyDescent="0.2">
      <c r="A110" s="253" t="s">
        <v>74</v>
      </c>
      <c r="B110" s="380" t="s">
        <v>115</v>
      </c>
      <c r="C110" s="378">
        <f>SUM(Önk.!C111)</f>
        <v>2540</v>
      </c>
      <c r="D110" s="378">
        <f>SUM(Önk.!D111)</f>
        <v>25540</v>
      </c>
      <c r="E110" s="378">
        <f>SUM(Önk.!E111)</f>
        <v>22361</v>
      </c>
      <c r="F110" s="334" t="s">
        <v>611</v>
      </c>
    </row>
    <row r="111" spans="1:6" ht="12" customHeight="1" x14ac:dyDescent="0.2">
      <c r="A111" s="253" t="s">
        <v>75</v>
      </c>
      <c r="B111" s="380" t="s">
        <v>362</v>
      </c>
      <c r="C111" s="378">
        <f>SUM(Önk.!C112)</f>
        <v>0</v>
      </c>
      <c r="D111" s="378">
        <f>SUM(Önk.!D112)</f>
        <v>0</v>
      </c>
      <c r="E111" s="378">
        <f>SUM(Önk.!E112)</f>
        <v>0</v>
      </c>
      <c r="F111" s="334" t="s">
        <v>612</v>
      </c>
    </row>
    <row r="112" spans="1:6" ht="12" customHeight="1" x14ac:dyDescent="0.2">
      <c r="A112" s="253" t="s">
        <v>76</v>
      </c>
      <c r="B112" s="381" t="s">
        <v>134</v>
      </c>
      <c r="C112" s="378">
        <f>SUM(Önk.!C113)</f>
        <v>0</v>
      </c>
      <c r="D112" s="378">
        <f>SUM(Önk.!D113)</f>
        <v>0</v>
      </c>
      <c r="E112" s="378">
        <f>SUM(Önk.!E113)</f>
        <v>0</v>
      </c>
      <c r="F112" s="334" t="s">
        <v>613</v>
      </c>
    </row>
    <row r="113" spans="1:6" ht="12" customHeight="1" x14ac:dyDescent="0.2">
      <c r="A113" s="253" t="s">
        <v>82</v>
      </c>
      <c r="B113" s="382" t="s">
        <v>363</v>
      </c>
      <c r="C113" s="378">
        <f>SUM(Önk.!C114)</f>
        <v>0</v>
      </c>
      <c r="D113" s="378">
        <f>SUM(Önk.!D114)</f>
        <v>0</v>
      </c>
      <c r="E113" s="378">
        <f>SUM(Önk.!E114)</f>
        <v>0</v>
      </c>
      <c r="F113" s="334" t="s">
        <v>614</v>
      </c>
    </row>
    <row r="114" spans="1:6" ht="12" customHeight="1" x14ac:dyDescent="0.2">
      <c r="A114" s="253" t="s">
        <v>84</v>
      </c>
      <c r="B114" s="383" t="s">
        <v>364</v>
      </c>
      <c r="C114" s="378">
        <f>SUM(Önk.!C115)</f>
        <v>0</v>
      </c>
      <c r="D114" s="378">
        <f>SUM(Önk.!D115)</f>
        <v>0</v>
      </c>
      <c r="E114" s="378">
        <f>SUM(Önk.!E115)</f>
        <v>0</v>
      </c>
      <c r="F114" s="334" t="s">
        <v>615</v>
      </c>
    </row>
    <row r="115" spans="1:6" ht="12" customHeight="1" x14ac:dyDescent="0.2">
      <c r="A115" s="253" t="s">
        <v>116</v>
      </c>
      <c r="B115" s="374" t="s">
        <v>351</v>
      </c>
      <c r="C115" s="378">
        <f>SUM(Önk.!C116)</f>
        <v>0</v>
      </c>
      <c r="D115" s="378">
        <f>SUM(Önk.!D116)</f>
        <v>0</v>
      </c>
      <c r="E115" s="378">
        <f>SUM(Önk.!E116)</f>
        <v>0</v>
      </c>
      <c r="F115" s="334" t="s">
        <v>616</v>
      </c>
    </row>
    <row r="116" spans="1:6" ht="12" customHeight="1" x14ac:dyDescent="0.2">
      <c r="A116" s="253" t="s">
        <v>117</v>
      </c>
      <c r="B116" s="374" t="s">
        <v>365</v>
      </c>
      <c r="C116" s="378">
        <f>SUM(Önk.!C117)</f>
        <v>0</v>
      </c>
      <c r="D116" s="378">
        <f>SUM(Önk.!D117)</f>
        <v>0</v>
      </c>
      <c r="E116" s="378">
        <f>SUM(Önk.!E117)</f>
        <v>0</v>
      </c>
      <c r="F116" s="334" t="s">
        <v>617</v>
      </c>
    </row>
    <row r="117" spans="1:6" ht="12" customHeight="1" x14ac:dyDescent="0.2">
      <c r="A117" s="253" t="s">
        <v>118</v>
      </c>
      <c r="B117" s="374" t="s">
        <v>366</v>
      </c>
      <c r="C117" s="378">
        <f>SUM(Önk.!C118)</f>
        <v>0</v>
      </c>
      <c r="D117" s="378">
        <f>SUM(Önk.!D118)</f>
        <v>0</v>
      </c>
      <c r="E117" s="378">
        <f>SUM(Önk.!E118)</f>
        <v>0</v>
      </c>
      <c r="F117" s="334" t="s">
        <v>618</v>
      </c>
    </row>
    <row r="118" spans="1:6" ht="12" customHeight="1" x14ac:dyDescent="0.2">
      <c r="A118" s="253" t="s">
        <v>367</v>
      </c>
      <c r="B118" s="374" t="s">
        <v>354</v>
      </c>
      <c r="C118" s="378">
        <f>SUM(Önk.!C119)</f>
        <v>0</v>
      </c>
      <c r="D118" s="378">
        <f>SUM(Önk.!D119)</f>
        <v>0</v>
      </c>
      <c r="E118" s="378">
        <f>SUM(Önk.!E119)</f>
        <v>0</v>
      </c>
      <c r="F118" s="334" t="s">
        <v>619</v>
      </c>
    </row>
    <row r="119" spans="1:6" ht="12" customHeight="1" x14ac:dyDescent="0.2">
      <c r="A119" s="253" t="s">
        <v>368</v>
      </c>
      <c r="B119" s="374" t="s">
        <v>369</v>
      </c>
      <c r="C119" s="378">
        <f>SUM(Önk.!C120)</f>
        <v>0</v>
      </c>
      <c r="D119" s="378">
        <f>SUM(Önk.!D120)</f>
        <v>0</v>
      </c>
      <c r="E119" s="378">
        <f>SUM(Önk.!E120)</f>
        <v>0</v>
      </c>
      <c r="F119" s="334" t="s">
        <v>620</v>
      </c>
    </row>
    <row r="120" spans="1:6" ht="12" customHeight="1" thickBot="1" x14ac:dyDescent="0.25">
      <c r="A120" s="262" t="s">
        <v>370</v>
      </c>
      <c r="B120" s="374" t="s">
        <v>371</v>
      </c>
      <c r="C120" s="379">
        <f>SUM(Önk.!C121)</f>
        <v>0</v>
      </c>
      <c r="D120" s="379">
        <f>SUM(Önk.!D121)</f>
        <v>0</v>
      </c>
      <c r="E120" s="379">
        <f>SUM(Önk.!E121)</f>
        <v>0</v>
      </c>
      <c r="F120" s="334" t="s">
        <v>621</v>
      </c>
    </row>
    <row r="121" spans="1:6" ht="12" customHeight="1" thickBot="1" x14ac:dyDescent="0.25">
      <c r="A121" s="105" t="s">
        <v>7</v>
      </c>
      <c r="B121" s="108" t="s">
        <v>372</v>
      </c>
      <c r="C121" s="369">
        <f>SUM(C122:C123)</f>
        <v>24492</v>
      </c>
      <c r="D121" s="124">
        <f t="shared" ref="D121:E121" si="19">SUM(D122:D123)</f>
        <v>642</v>
      </c>
      <c r="E121" s="124">
        <f t="shared" si="19"/>
        <v>0</v>
      </c>
      <c r="F121" s="334" t="s">
        <v>622</v>
      </c>
    </row>
    <row r="122" spans="1:6" ht="12" customHeight="1" x14ac:dyDescent="0.2">
      <c r="A122" s="253" t="s">
        <v>55</v>
      </c>
      <c r="B122" s="90" t="s">
        <v>44</v>
      </c>
      <c r="C122" s="378">
        <f>SUM(Önk.!C123)</f>
        <v>24492</v>
      </c>
      <c r="D122" s="378">
        <f>SUM(Önk.!D123)</f>
        <v>642</v>
      </c>
      <c r="E122" s="378">
        <f>SUM(Önk.!E123)</f>
        <v>0</v>
      </c>
      <c r="F122" s="334" t="s">
        <v>623</v>
      </c>
    </row>
    <row r="123" spans="1:6" ht="12" customHeight="1" thickBot="1" x14ac:dyDescent="0.25">
      <c r="A123" s="255" t="s">
        <v>56</v>
      </c>
      <c r="B123" s="93" t="s">
        <v>45</v>
      </c>
      <c r="C123" s="378">
        <f>SUM(Önk.!C124)</f>
        <v>0</v>
      </c>
      <c r="D123" s="378">
        <f>SUM(Önk.!D124)</f>
        <v>0</v>
      </c>
      <c r="E123" s="378">
        <f>SUM(Önk.!E124)</f>
        <v>0</v>
      </c>
      <c r="F123" s="334" t="s">
        <v>624</v>
      </c>
    </row>
    <row r="124" spans="1:6" ht="12" customHeight="1" thickBot="1" x14ac:dyDescent="0.25">
      <c r="A124" s="105" t="s">
        <v>8</v>
      </c>
      <c r="B124" s="108" t="s">
        <v>373</v>
      </c>
      <c r="C124" s="124">
        <f>SUM(C91,C107,C121)</f>
        <v>161190</v>
      </c>
      <c r="D124" s="124">
        <f t="shared" ref="D124" si="20">SUM(D91,D107,D121)</f>
        <v>181868</v>
      </c>
      <c r="E124" s="124">
        <f>SUM(E91,E107,E121)</f>
        <v>153450</v>
      </c>
      <c r="F124" s="334" t="s">
        <v>625</v>
      </c>
    </row>
    <row r="125" spans="1:6" ht="12" customHeight="1" thickBot="1" x14ac:dyDescent="0.25">
      <c r="A125" s="105" t="s">
        <v>9</v>
      </c>
      <c r="B125" s="108" t="s">
        <v>472</v>
      </c>
      <c r="C125" s="124">
        <f>SUM(C126:C128)</f>
        <v>0</v>
      </c>
      <c r="D125" s="124">
        <f t="shared" ref="D125:E125" si="21">SUM(D126:D128)</f>
        <v>0</v>
      </c>
      <c r="E125" s="124">
        <f t="shared" si="21"/>
        <v>0</v>
      </c>
      <c r="F125" s="334" t="s">
        <v>626</v>
      </c>
    </row>
    <row r="126" spans="1:6" ht="12" customHeight="1" x14ac:dyDescent="0.2">
      <c r="A126" s="253" t="s">
        <v>59</v>
      </c>
      <c r="B126" s="90" t="s">
        <v>375</v>
      </c>
      <c r="C126" s="378">
        <f>SUM(Önk.!C127)</f>
        <v>0</v>
      </c>
      <c r="D126" s="378">
        <f>SUM(Önk.!D127)</f>
        <v>0</v>
      </c>
      <c r="E126" s="378">
        <f>SUM(Önk.!E127)</f>
        <v>0</v>
      </c>
      <c r="F126" s="378">
        <f>SUM(Önk.!F127)</f>
        <v>0</v>
      </c>
    </row>
    <row r="127" spans="1:6" ht="12" customHeight="1" x14ac:dyDescent="0.2">
      <c r="A127" s="253" t="s">
        <v>60</v>
      </c>
      <c r="B127" s="90" t="s">
        <v>376</v>
      </c>
      <c r="C127" s="378">
        <f>SUM(Önk.!C128)</f>
        <v>0</v>
      </c>
      <c r="D127" s="378">
        <f>SUM(Önk.!D128)</f>
        <v>0</v>
      </c>
      <c r="E127" s="378">
        <f>SUM(Önk.!E128)</f>
        <v>0</v>
      </c>
      <c r="F127" s="378">
        <f>SUM(Önk.!F128)</f>
        <v>0</v>
      </c>
    </row>
    <row r="128" spans="1:6" ht="12" customHeight="1" thickBot="1" x14ac:dyDescent="0.25">
      <c r="A128" s="262" t="s">
        <v>61</v>
      </c>
      <c r="B128" s="88" t="s">
        <v>377</v>
      </c>
      <c r="C128" s="378">
        <f>SUM(Önk.!C129)</f>
        <v>0</v>
      </c>
      <c r="D128" s="378">
        <f>SUM(Önk.!D129)</f>
        <v>0</v>
      </c>
      <c r="E128" s="378">
        <f>SUM(Önk.!E129)</f>
        <v>0</v>
      </c>
      <c r="F128" s="378">
        <f>SUM(Önk.!F129)</f>
        <v>0</v>
      </c>
    </row>
    <row r="129" spans="1:11" ht="12" customHeight="1" thickBot="1" x14ac:dyDescent="0.25">
      <c r="A129" s="105" t="s">
        <v>10</v>
      </c>
      <c r="B129" s="108" t="s">
        <v>378</v>
      </c>
      <c r="C129" s="124">
        <f>SUM(C130:C133)</f>
        <v>0</v>
      </c>
      <c r="D129" s="124">
        <f t="shared" ref="D129:E129" si="22">SUM(D130:D133)</f>
        <v>0</v>
      </c>
      <c r="E129" s="124">
        <f t="shared" si="22"/>
        <v>0</v>
      </c>
      <c r="F129" s="334" t="s">
        <v>630</v>
      </c>
    </row>
    <row r="130" spans="1:11" ht="12" customHeight="1" x14ac:dyDescent="0.2">
      <c r="A130" s="253" t="s">
        <v>62</v>
      </c>
      <c r="B130" s="90" t="s">
        <v>379</v>
      </c>
      <c r="C130" s="378">
        <f>SUM(Önk.!C131)</f>
        <v>0</v>
      </c>
      <c r="D130" s="378">
        <f>SUM(Önk.!D131)</f>
        <v>0</v>
      </c>
      <c r="E130" s="378">
        <f>SUM(Önk.!E131)</f>
        <v>0</v>
      </c>
      <c r="F130" s="378">
        <f>SUM(Önk.!F131)</f>
        <v>0</v>
      </c>
    </row>
    <row r="131" spans="1:11" ht="12" customHeight="1" x14ac:dyDescent="0.2">
      <c r="A131" s="253" t="s">
        <v>63</v>
      </c>
      <c r="B131" s="90" t="s">
        <v>380</v>
      </c>
      <c r="C131" s="378">
        <f>SUM(Önk.!C132)</f>
        <v>0</v>
      </c>
      <c r="D131" s="378">
        <f>SUM(Önk.!D132)</f>
        <v>0</v>
      </c>
      <c r="E131" s="378">
        <f>SUM(Önk.!E132)</f>
        <v>0</v>
      </c>
      <c r="F131" s="378">
        <f>SUM(Önk.!F132)</f>
        <v>0</v>
      </c>
    </row>
    <row r="132" spans="1:11" ht="12" customHeight="1" x14ac:dyDescent="0.2">
      <c r="A132" s="253" t="s">
        <v>276</v>
      </c>
      <c r="B132" s="90" t="s">
        <v>381</v>
      </c>
      <c r="C132" s="378">
        <f>SUM(Önk.!C133)</f>
        <v>0</v>
      </c>
      <c r="D132" s="378">
        <f>SUM(Önk.!D133)</f>
        <v>0</v>
      </c>
      <c r="E132" s="378">
        <f>SUM(Önk.!E133)</f>
        <v>0</v>
      </c>
      <c r="F132" s="378">
        <f>SUM(Önk.!F133)</f>
        <v>0</v>
      </c>
    </row>
    <row r="133" spans="1:11" s="78" customFormat="1" ht="12" customHeight="1" thickBot="1" x14ac:dyDescent="0.25">
      <c r="A133" s="262" t="s">
        <v>278</v>
      </c>
      <c r="B133" s="88" t="s">
        <v>382</v>
      </c>
      <c r="C133" s="378">
        <f>SUM(Önk.!C134)</f>
        <v>0</v>
      </c>
      <c r="D133" s="378">
        <f>SUM(Önk.!D134)</f>
        <v>0</v>
      </c>
      <c r="E133" s="378">
        <f>SUM(Önk.!E134)</f>
        <v>0</v>
      </c>
      <c r="F133" s="378">
        <f>SUM(Önk.!F134)</f>
        <v>0</v>
      </c>
    </row>
    <row r="134" spans="1:11" ht="13.5" thickBot="1" x14ac:dyDescent="0.25">
      <c r="A134" s="105" t="s">
        <v>11</v>
      </c>
      <c r="B134" s="108" t="s">
        <v>584</v>
      </c>
      <c r="C134" s="238">
        <f>SUM(C135:C139)</f>
        <v>14387</v>
      </c>
      <c r="D134" s="238">
        <f t="shared" ref="D134:E134" si="23">SUM(D135:D139)</f>
        <v>13355</v>
      </c>
      <c r="E134" s="238">
        <f t="shared" si="23"/>
        <v>13003</v>
      </c>
      <c r="F134" s="334" t="s">
        <v>635</v>
      </c>
      <c r="K134" s="223"/>
    </row>
    <row r="135" spans="1:11" x14ac:dyDescent="0.2">
      <c r="A135" s="253" t="s">
        <v>64</v>
      </c>
      <c r="B135" s="90" t="s">
        <v>384</v>
      </c>
      <c r="C135" s="378">
        <f>SUM(Önk.!C136)</f>
        <v>2927</v>
      </c>
      <c r="D135" s="378">
        <f>SUM(Önk.!D136)</f>
        <v>1677</v>
      </c>
      <c r="E135" s="378">
        <f>SUM(Önk.!E136)</f>
        <v>1677</v>
      </c>
      <c r="F135" s="334" t="s">
        <v>636</v>
      </c>
    </row>
    <row r="136" spans="1:11" ht="12" customHeight="1" x14ac:dyDescent="0.2">
      <c r="A136" s="253" t="s">
        <v>65</v>
      </c>
      <c r="B136" s="90" t="s">
        <v>385</v>
      </c>
      <c r="C136" s="378">
        <f>SUM(Önk.!C137)</f>
        <v>11460</v>
      </c>
      <c r="D136" s="378">
        <f>SUM(Önk.!D137)</f>
        <v>11678</v>
      </c>
      <c r="E136" s="378">
        <f>SUM(Önk.!E137)</f>
        <v>11326</v>
      </c>
      <c r="F136" s="334" t="s">
        <v>637</v>
      </c>
    </row>
    <row r="137" spans="1:11" s="78" customFormat="1" ht="12" customHeight="1" x14ac:dyDescent="0.2">
      <c r="A137" s="253" t="s">
        <v>285</v>
      </c>
      <c r="B137" s="90" t="s">
        <v>583</v>
      </c>
      <c r="C137" s="378">
        <f>SUM(Önk.!C138)</f>
        <v>0</v>
      </c>
      <c r="D137" s="378">
        <f>SUM(Önk.!D138)</f>
        <v>0</v>
      </c>
      <c r="E137" s="378">
        <f>SUM(Önk.!E138)</f>
        <v>0</v>
      </c>
      <c r="F137" s="334" t="s">
        <v>638</v>
      </c>
    </row>
    <row r="138" spans="1:11" s="78" customFormat="1" ht="12" customHeight="1" x14ac:dyDescent="0.2">
      <c r="A138" s="253" t="s">
        <v>287</v>
      </c>
      <c r="B138" s="90" t="s">
        <v>386</v>
      </c>
      <c r="C138" s="378">
        <f>SUM(Önk.!C139)</f>
        <v>0</v>
      </c>
      <c r="D138" s="378">
        <f>SUM(Önk.!D139)</f>
        <v>0</v>
      </c>
      <c r="E138" s="378">
        <f>SUM(Önk.!E139)</f>
        <v>0</v>
      </c>
      <c r="F138" s="334" t="s">
        <v>639</v>
      </c>
    </row>
    <row r="139" spans="1:11" s="78" customFormat="1" ht="12" customHeight="1" thickBot="1" x14ac:dyDescent="0.25">
      <c r="A139" s="262" t="s">
        <v>582</v>
      </c>
      <c r="B139" s="88" t="s">
        <v>387</v>
      </c>
      <c r="C139" s="378">
        <f>SUM(Önk.!C140)</f>
        <v>0</v>
      </c>
      <c r="D139" s="378">
        <f>SUM(Önk.!D140)</f>
        <v>0</v>
      </c>
      <c r="E139" s="378">
        <f>SUM(Önk.!E140)</f>
        <v>0</v>
      </c>
      <c r="F139" s="334" t="s">
        <v>640</v>
      </c>
    </row>
    <row r="140" spans="1:11" s="78" customFormat="1" ht="12" customHeight="1" thickBot="1" x14ac:dyDescent="0.25">
      <c r="A140" s="105" t="s">
        <v>12</v>
      </c>
      <c r="B140" s="108" t="s">
        <v>473</v>
      </c>
      <c r="C140" s="239">
        <f>SUM(C141:C144)</f>
        <v>0</v>
      </c>
      <c r="D140" s="239">
        <f t="shared" ref="D140:E140" si="24">SUM(D141:D144)</f>
        <v>0</v>
      </c>
      <c r="E140" s="239">
        <f t="shared" si="24"/>
        <v>0</v>
      </c>
      <c r="F140" s="334" t="s">
        <v>641</v>
      </c>
    </row>
    <row r="141" spans="1:11" s="78" customFormat="1" ht="12" customHeight="1" x14ac:dyDescent="0.2">
      <c r="A141" s="253" t="s">
        <v>109</v>
      </c>
      <c r="B141" s="90" t="s">
        <v>389</v>
      </c>
      <c r="C141" s="378">
        <f>SUM(Önk.!C142)</f>
        <v>0</v>
      </c>
      <c r="D141" s="378">
        <f>SUM(Önk.!D142)</f>
        <v>0</v>
      </c>
      <c r="E141" s="378">
        <f>SUM(Önk.!E142)</f>
        <v>0</v>
      </c>
      <c r="F141" s="334" t="s">
        <v>642</v>
      </c>
    </row>
    <row r="142" spans="1:11" s="78" customFormat="1" ht="12" customHeight="1" x14ac:dyDescent="0.2">
      <c r="A142" s="253" t="s">
        <v>110</v>
      </c>
      <c r="B142" s="90" t="s">
        <v>390</v>
      </c>
      <c r="C142" s="378">
        <f>SUM(Önk.!C143)</f>
        <v>0</v>
      </c>
      <c r="D142" s="378">
        <f>SUM(Önk.!D143)</f>
        <v>0</v>
      </c>
      <c r="E142" s="378">
        <f>SUM(Önk.!E143)</f>
        <v>0</v>
      </c>
      <c r="F142" s="334" t="s">
        <v>643</v>
      </c>
    </row>
    <row r="143" spans="1:11" s="78" customFormat="1" ht="12" customHeight="1" x14ac:dyDescent="0.2">
      <c r="A143" s="253" t="s">
        <v>133</v>
      </c>
      <c r="B143" s="90" t="s">
        <v>391</v>
      </c>
      <c r="C143" s="378">
        <f>SUM(Önk.!C144)</f>
        <v>0</v>
      </c>
      <c r="D143" s="378">
        <f>SUM(Önk.!D144)</f>
        <v>0</v>
      </c>
      <c r="E143" s="378">
        <f>SUM(Önk.!E144)</f>
        <v>0</v>
      </c>
      <c r="F143" s="334" t="s">
        <v>644</v>
      </c>
    </row>
    <row r="144" spans="1:11" ht="12.75" customHeight="1" thickBot="1" x14ac:dyDescent="0.25">
      <c r="A144" s="253" t="s">
        <v>293</v>
      </c>
      <c r="B144" s="90" t="s">
        <v>392</v>
      </c>
      <c r="C144" s="378">
        <f>SUM(Önk.!C145)</f>
        <v>0</v>
      </c>
      <c r="D144" s="378">
        <f>SUM(Önk.!D145)</f>
        <v>0</v>
      </c>
      <c r="E144" s="378">
        <f>SUM(Önk.!E145)</f>
        <v>0</v>
      </c>
      <c r="F144" s="334" t="s">
        <v>645</v>
      </c>
    </row>
    <row r="145" spans="1:6" ht="12" customHeight="1" thickBot="1" x14ac:dyDescent="0.25">
      <c r="A145" s="105" t="s">
        <v>13</v>
      </c>
      <c r="B145" s="108" t="s">
        <v>393</v>
      </c>
      <c r="C145" s="252">
        <f>SUM(C125,C129,C134,C140)</f>
        <v>14387</v>
      </c>
      <c r="D145" s="252">
        <f t="shared" ref="D145:E145" si="25">SUM(D125,D129,D134,D140)</f>
        <v>13355</v>
      </c>
      <c r="E145" s="252">
        <f t="shared" si="25"/>
        <v>13003</v>
      </c>
      <c r="F145" s="334" t="s">
        <v>646</v>
      </c>
    </row>
    <row r="146" spans="1:6" ht="15" customHeight="1" thickBot="1" x14ac:dyDescent="0.25">
      <c r="A146" s="264" t="s">
        <v>14</v>
      </c>
      <c r="B146" s="126" t="s">
        <v>394</v>
      </c>
      <c r="C146" s="252">
        <f>SUM(C124,C145)</f>
        <v>175577</v>
      </c>
      <c r="D146" s="252">
        <f t="shared" ref="D146:E146" si="26">SUM(D124,D145)</f>
        <v>195223</v>
      </c>
      <c r="E146" s="252">
        <f t="shared" si="26"/>
        <v>166453</v>
      </c>
      <c r="F146" s="334" t="s">
        <v>647</v>
      </c>
    </row>
    <row r="147" spans="1:6" ht="13.5" thickBot="1" x14ac:dyDescent="0.25">
      <c r="A147" s="16"/>
      <c r="B147" s="17"/>
      <c r="C147" s="18"/>
      <c r="D147" s="18"/>
      <c r="E147" s="18"/>
    </row>
    <row r="148" spans="1:6" ht="15" customHeight="1" thickBot="1" x14ac:dyDescent="0.25">
      <c r="A148" s="235" t="s">
        <v>585</v>
      </c>
      <c r="B148" s="236"/>
      <c r="C148" s="403">
        <v>2</v>
      </c>
      <c r="D148" s="404">
        <v>2</v>
      </c>
      <c r="E148" s="405">
        <v>2</v>
      </c>
    </row>
    <row r="149" spans="1:6" ht="14.25" customHeight="1" thickBot="1" x14ac:dyDescent="0.25">
      <c r="A149" s="235" t="s">
        <v>127</v>
      </c>
      <c r="B149" s="236"/>
      <c r="C149" s="403">
        <v>41</v>
      </c>
      <c r="D149" s="404">
        <v>41</v>
      </c>
      <c r="E149" s="405">
        <v>41</v>
      </c>
    </row>
  </sheetData>
  <mergeCells count="5">
    <mergeCell ref="A90:E90"/>
    <mergeCell ref="B3:D3"/>
    <mergeCell ref="B2:D2"/>
    <mergeCell ref="A7:E7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I162"/>
  <sheetViews>
    <sheetView zoomScale="130" zoomScaleNormal="130" zoomScaleSheetLayoutView="100" workbookViewId="0">
      <selection activeCell="A2" sqref="A2:B2"/>
    </sheetView>
  </sheetViews>
  <sheetFormatPr defaultRowHeight="15.75" x14ac:dyDescent="0.25"/>
  <cols>
    <col min="1" max="1" width="9.5" style="127" customWidth="1"/>
    <col min="2" max="2" width="60.83203125" style="127" customWidth="1"/>
    <col min="3" max="5" width="15.83203125" style="128" customWidth="1"/>
    <col min="6" max="6" width="9.33203125" style="137" hidden="1" customWidth="1"/>
    <col min="7" max="16384" width="9.33203125" style="137"/>
  </cols>
  <sheetData>
    <row r="1" spans="1:6" ht="15.95" customHeight="1" x14ac:dyDescent="0.25">
      <c r="A1" s="558" t="s">
        <v>2</v>
      </c>
      <c r="B1" s="558"/>
      <c r="C1" s="558"/>
      <c r="D1" s="558"/>
      <c r="E1" s="558"/>
    </row>
    <row r="2" spans="1:6" ht="15.95" customHeight="1" thickBot="1" x14ac:dyDescent="0.3">
      <c r="A2" s="566" t="s">
        <v>744</v>
      </c>
      <c r="B2" s="566"/>
      <c r="C2" s="125"/>
      <c r="D2" s="125"/>
      <c r="E2" s="125" t="s">
        <v>132</v>
      </c>
    </row>
    <row r="3" spans="1:6" ht="15.95" customHeight="1" x14ac:dyDescent="0.25">
      <c r="A3" s="564" t="s">
        <v>54</v>
      </c>
      <c r="B3" s="561" t="s">
        <v>4</v>
      </c>
      <c r="C3" s="559" t="str">
        <f>+CONCATENATE(LEFT(ÖSSZEFÜGGÉSEK!A4,4),". évi")</f>
        <v>2017. évi</v>
      </c>
      <c r="D3" s="559"/>
      <c r="E3" s="560"/>
      <c r="F3" s="322"/>
    </row>
    <row r="4" spans="1:6" ht="38.1" customHeight="1" thickBot="1" x14ac:dyDescent="0.3">
      <c r="A4" s="565"/>
      <c r="B4" s="562"/>
      <c r="C4" s="21" t="s">
        <v>154</v>
      </c>
      <c r="D4" s="21" t="s">
        <v>155</v>
      </c>
      <c r="E4" s="22" t="s">
        <v>156</v>
      </c>
      <c r="F4" s="322"/>
    </row>
    <row r="5" spans="1:6" s="138" customFormat="1" ht="12" customHeight="1" thickBot="1" x14ac:dyDescent="0.25">
      <c r="A5" s="105" t="s">
        <v>341</v>
      </c>
      <c r="B5" s="106" t="s">
        <v>342</v>
      </c>
      <c r="C5" s="106" t="s">
        <v>343</v>
      </c>
      <c r="D5" s="106" t="s">
        <v>344</v>
      </c>
      <c r="E5" s="148" t="s">
        <v>345</v>
      </c>
      <c r="F5" s="323"/>
    </row>
    <row r="6" spans="1:6" s="139" customFormat="1" ht="12" customHeight="1" thickBot="1" x14ac:dyDescent="0.25">
      <c r="A6" s="480" t="s">
        <v>5</v>
      </c>
      <c r="B6" s="490" t="s">
        <v>228</v>
      </c>
      <c r="C6" s="482">
        <f>SUM(C7:C12)</f>
        <v>45496</v>
      </c>
      <c r="D6" s="483">
        <f>SUM(D7:D12)</f>
        <v>61373</v>
      </c>
      <c r="E6" s="484">
        <f t="shared" ref="E6" si="0">SUM(E7:E12)</f>
        <v>61373</v>
      </c>
      <c r="F6" s="324" t="s">
        <v>592</v>
      </c>
    </row>
    <row r="7" spans="1:6" s="139" customFormat="1" ht="12" customHeight="1" x14ac:dyDescent="0.2">
      <c r="A7" s="96" t="s">
        <v>66</v>
      </c>
      <c r="B7" s="140" t="s">
        <v>229</v>
      </c>
      <c r="C7" s="131">
        <v>19189</v>
      </c>
      <c r="D7" s="131">
        <v>20189</v>
      </c>
      <c r="E7" s="131">
        <v>20189</v>
      </c>
      <c r="F7" s="324" t="s">
        <v>593</v>
      </c>
    </row>
    <row r="8" spans="1:6" s="139" customFormat="1" ht="12" customHeight="1" x14ac:dyDescent="0.2">
      <c r="A8" s="95" t="s">
        <v>67</v>
      </c>
      <c r="B8" s="141" t="s">
        <v>230</v>
      </c>
      <c r="C8" s="130">
        <v>10526</v>
      </c>
      <c r="D8" s="130">
        <v>10352</v>
      </c>
      <c r="E8" s="130">
        <v>10352</v>
      </c>
      <c r="F8" s="324" t="s">
        <v>594</v>
      </c>
    </row>
    <row r="9" spans="1:6" s="139" customFormat="1" ht="12" customHeight="1" x14ac:dyDescent="0.2">
      <c r="A9" s="95" t="s">
        <v>68</v>
      </c>
      <c r="B9" s="141" t="s">
        <v>231</v>
      </c>
      <c r="C9" s="130">
        <v>14581</v>
      </c>
      <c r="D9" s="130">
        <v>14629</v>
      </c>
      <c r="E9" s="130">
        <v>14629</v>
      </c>
      <c r="F9" s="324" t="s">
        <v>595</v>
      </c>
    </row>
    <row r="10" spans="1:6" s="139" customFormat="1" ht="12" customHeight="1" x14ac:dyDescent="0.2">
      <c r="A10" s="95" t="s">
        <v>69</v>
      </c>
      <c r="B10" s="141" t="s">
        <v>232</v>
      </c>
      <c r="C10" s="130">
        <v>1200</v>
      </c>
      <c r="D10" s="130">
        <v>1200</v>
      </c>
      <c r="E10" s="130">
        <v>1200</v>
      </c>
      <c r="F10" s="324" t="s">
        <v>596</v>
      </c>
    </row>
    <row r="11" spans="1:6" s="139" customFormat="1" ht="12" customHeight="1" x14ac:dyDescent="0.2">
      <c r="A11" s="95" t="s">
        <v>87</v>
      </c>
      <c r="B11" s="141" t="s">
        <v>681</v>
      </c>
      <c r="C11" s="130">
        <v>0</v>
      </c>
      <c r="D11" s="130">
        <v>15003</v>
      </c>
      <c r="E11" s="130">
        <v>15003</v>
      </c>
      <c r="F11" s="324" t="s">
        <v>597</v>
      </c>
    </row>
    <row r="12" spans="1:6" s="139" customFormat="1" ht="12" customHeight="1" thickBot="1" x14ac:dyDescent="0.25">
      <c r="A12" s="97" t="s">
        <v>70</v>
      </c>
      <c r="B12" s="142" t="s">
        <v>682</v>
      </c>
      <c r="C12" s="132"/>
      <c r="D12" s="132"/>
      <c r="E12" s="117"/>
      <c r="F12" s="324" t="s">
        <v>598</v>
      </c>
    </row>
    <row r="13" spans="1:6" s="139" customFormat="1" ht="12" customHeight="1" thickBot="1" x14ac:dyDescent="0.25">
      <c r="A13" s="480" t="s">
        <v>6</v>
      </c>
      <c r="B13" s="491" t="s">
        <v>233</v>
      </c>
      <c r="C13" s="492">
        <f>SUM(C14:C18)</f>
        <v>52164</v>
      </c>
      <c r="D13" s="482">
        <f t="shared" ref="D13:E13" si="1">SUM(D14:D18)</f>
        <v>52164</v>
      </c>
      <c r="E13" s="484">
        <f t="shared" si="1"/>
        <v>50746</v>
      </c>
      <c r="F13" s="324" t="s">
        <v>599</v>
      </c>
    </row>
    <row r="14" spans="1:6" s="139" customFormat="1" ht="12" customHeight="1" x14ac:dyDescent="0.2">
      <c r="A14" s="96" t="s">
        <v>72</v>
      </c>
      <c r="B14" s="140" t="s">
        <v>234</v>
      </c>
      <c r="C14" s="131">
        <v>0</v>
      </c>
      <c r="D14" s="131"/>
      <c r="E14" s="116">
        <v>0</v>
      </c>
      <c r="F14" s="324" t="s">
        <v>600</v>
      </c>
    </row>
    <row r="15" spans="1:6" s="139" customFormat="1" ht="12" customHeight="1" x14ac:dyDescent="0.2">
      <c r="A15" s="95" t="s">
        <v>73</v>
      </c>
      <c r="B15" s="141" t="s">
        <v>235</v>
      </c>
      <c r="C15" s="130">
        <v>0</v>
      </c>
      <c r="D15" s="130">
        <v>0</v>
      </c>
      <c r="E15" s="115">
        <v>0</v>
      </c>
      <c r="F15" s="324" t="s">
        <v>601</v>
      </c>
    </row>
    <row r="16" spans="1:6" s="139" customFormat="1" ht="12" customHeight="1" x14ac:dyDescent="0.2">
      <c r="A16" s="95" t="s">
        <v>74</v>
      </c>
      <c r="B16" s="141" t="s">
        <v>236</v>
      </c>
      <c r="C16" s="130">
        <v>0</v>
      </c>
      <c r="D16" s="130">
        <v>0</v>
      </c>
      <c r="E16" s="115">
        <v>0</v>
      </c>
      <c r="F16" s="324" t="s">
        <v>602</v>
      </c>
    </row>
    <row r="17" spans="1:6" s="139" customFormat="1" ht="12" customHeight="1" x14ac:dyDescent="0.2">
      <c r="A17" s="95" t="s">
        <v>75</v>
      </c>
      <c r="B17" s="141" t="s">
        <v>237</v>
      </c>
      <c r="C17" s="130">
        <v>0</v>
      </c>
      <c r="D17" s="130">
        <v>0</v>
      </c>
      <c r="E17" s="115">
        <v>0</v>
      </c>
      <c r="F17" s="324" t="s">
        <v>603</v>
      </c>
    </row>
    <row r="18" spans="1:6" s="139" customFormat="1" ht="12" customHeight="1" x14ac:dyDescent="0.2">
      <c r="A18" s="95" t="s">
        <v>76</v>
      </c>
      <c r="B18" s="141" t="s">
        <v>238</v>
      </c>
      <c r="C18" s="130">
        <v>52164</v>
      </c>
      <c r="D18" s="130">
        <v>52164</v>
      </c>
      <c r="E18" s="115">
        <v>50746</v>
      </c>
      <c r="F18" s="324" t="s">
        <v>604</v>
      </c>
    </row>
    <row r="19" spans="1:6" s="139" customFormat="1" ht="12" customHeight="1" thickBot="1" x14ac:dyDescent="0.25">
      <c r="A19" s="97" t="s">
        <v>82</v>
      </c>
      <c r="B19" s="142" t="s">
        <v>239</v>
      </c>
      <c r="C19" s="132">
        <v>0</v>
      </c>
      <c r="D19" s="132">
        <v>0</v>
      </c>
      <c r="E19" s="117">
        <v>0</v>
      </c>
      <c r="F19" s="324" t="s">
        <v>605</v>
      </c>
    </row>
    <row r="20" spans="1:6" s="139" customFormat="1" ht="12" customHeight="1" thickBot="1" x14ac:dyDescent="0.25">
      <c r="A20" s="480" t="s">
        <v>7</v>
      </c>
      <c r="B20" s="485" t="s">
        <v>240</v>
      </c>
      <c r="C20" s="483">
        <f>SUM(C21:C25)</f>
        <v>26349</v>
      </c>
      <c r="D20" s="486">
        <f t="shared" ref="D20:E20" si="2">SUM(D21:D25)</f>
        <v>26349</v>
      </c>
      <c r="E20" s="484">
        <f t="shared" si="2"/>
        <v>19745</v>
      </c>
      <c r="F20" s="324" t="s">
        <v>606</v>
      </c>
    </row>
    <row r="21" spans="1:6" s="139" customFormat="1" ht="12" customHeight="1" x14ac:dyDescent="0.2">
      <c r="A21" s="96" t="s">
        <v>55</v>
      </c>
      <c r="B21" s="140" t="s">
        <v>241</v>
      </c>
      <c r="C21" s="131">
        <v>26349</v>
      </c>
      <c r="D21" s="131">
        <v>26349</v>
      </c>
      <c r="E21" s="116">
        <v>19745</v>
      </c>
      <c r="F21" s="324" t="s">
        <v>607</v>
      </c>
    </row>
    <row r="22" spans="1:6" s="139" customFormat="1" ht="12" customHeight="1" x14ac:dyDescent="0.2">
      <c r="A22" s="95" t="s">
        <v>56</v>
      </c>
      <c r="B22" s="141" t="s">
        <v>242</v>
      </c>
      <c r="C22" s="130">
        <v>0</v>
      </c>
      <c r="D22" s="130">
        <v>0</v>
      </c>
      <c r="E22" s="115">
        <v>0</v>
      </c>
      <c r="F22" s="324" t="s">
        <v>608</v>
      </c>
    </row>
    <row r="23" spans="1:6" s="139" customFormat="1" ht="12" customHeight="1" x14ac:dyDescent="0.2">
      <c r="A23" s="95" t="s">
        <v>57</v>
      </c>
      <c r="B23" s="141" t="s">
        <v>243</v>
      </c>
      <c r="C23" s="130">
        <v>0</v>
      </c>
      <c r="D23" s="130">
        <v>0</v>
      </c>
      <c r="E23" s="115">
        <v>0</v>
      </c>
      <c r="F23" s="324" t="s">
        <v>609</v>
      </c>
    </row>
    <row r="24" spans="1:6" s="139" customFormat="1" ht="12" customHeight="1" x14ac:dyDescent="0.2">
      <c r="A24" s="95" t="s">
        <v>58</v>
      </c>
      <c r="B24" s="141" t="s">
        <v>244</v>
      </c>
      <c r="C24" s="130"/>
      <c r="D24" s="130"/>
      <c r="E24" s="115">
        <v>0</v>
      </c>
      <c r="F24" s="324" t="s">
        <v>610</v>
      </c>
    </row>
    <row r="25" spans="1:6" s="139" customFormat="1" ht="12" customHeight="1" x14ac:dyDescent="0.2">
      <c r="A25" s="95" t="s">
        <v>99</v>
      </c>
      <c r="B25" s="141" t="s">
        <v>245</v>
      </c>
      <c r="C25" s="130"/>
      <c r="D25" s="130"/>
      <c r="E25" s="115">
        <v>0</v>
      </c>
      <c r="F25" s="324" t="s">
        <v>611</v>
      </c>
    </row>
    <row r="26" spans="1:6" s="139" customFormat="1" ht="12" customHeight="1" thickBot="1" x14ac:dyDescent="0.25">
      <c r="A26" s="97" t="s">
        <v>100</v>
      </c>
      <c r="B26" s="123" t="s">
        <v>246</v>
      </c>
      <c r="C26" s="132">
        <v>0</v>
      </c>
      <c r="D26" s="132">
        <v>0</v>
      </c>
      <c r="E26" s="117">
        <v>0</v>
      </c>
      <c r="F26" s="324" t="s">
        <v>612</v>
      </c>
    </row>
    <row r="27" spans="1:6" s="139" customFormat="1" ht="12" customHeight="1" thickBot="1" x14ac:dyDescent="0.25">
      <c r="A27" s="480" t="s">
        <v>101</v>
      </c>
      <c r="B27" s="485" t="s">
        <v>247</v>
      </c>
      <c r="C27" s="487">
        <f>SUM(C28,C31:C33)</f>
        <v>6000</v>
      </c>
      <c r="D27" s="488">
        <f t="shared" ref="D27:E27" si="3">SUM(D28,D31:D33)</f>
        <v>12189</v>
      </c>
      <c r="E27" s="489">
        <f t="shared" si="3"/>
        <v>6667</v>
      </c>
      <c r="F27" s="324" t="s">
        <v>613</v>
      </c>
    </row>
    <row r="28" spans="1:6" s="139" customFormat="1" ht="12" customHeight="1" x14ac:dyDescent="0.2">
      <c r="A28" s="96" t="s">
        <v>248</v>
      </c>
      <c r="B28" s="140" t="s">
        <v>249</v>
      </c>
      <c r="C28" s="147">
        <f>SUM(C29:C30)</f>
        <v>1000</v>
      </c>
      <c r="D28" s="147">
        <f t="shared" ref="D28:E28" si="4">SUM(D29:D30)</f>
        <v>6312</v>
      </c>
      <c r="E28" s="147">
        <f t="shared" si="4"/>
        <v>5826</v>
      </c>
      <c r="F28" s="324" t="s">
        <v>614</v>
      </c>
    </row>
    <row r="29" spans="1:6" s="139" customFormat="1" ht="12" customHeight="1" x14ac:dyDescent="0.2">
      <c r="A29" s="95" t="s">
        <v>250</v>
      </c>
      <c r="B29" s="141" t="s">
        <v>251</v>
      </c>
      <c r="C29" s="130">
        <v>1000</v>
      </c>
      <c r="D29" s="130">
        <v>1870</v>
      </c>
      <c r="E29" s="115">
        <v>1385</v>
      </c>
      <c r="F29" s="324" t="s">
        <v>615</v>
      </c>
    </row>
    <row r="30" spans="1:6" s="139" customFormat="1" ht="12" customHeight="1" x14ac:dyDescent="0.2">
      <c r="A30" s="95" t="s">
        <v>252</v>
      </c>
      <c r="B30" s="141" t="s">
        <v>253</v>
      </c>
      <c r="C30" s="130"/>
      <c r="D30" s="130">
        <v>4442</v>
      </c>
      <c r="E30" s="115">
        <v>4441</v>
      </c>
      <c r="F30" s="324" t="s">
        <v>616</v>
      </c>
    </row>
    <row r="31" spans="1:6" s="139" customFormat="1" ht="12" customHeight="1" x14ac:dyDescent="0.2">
      <c r="A31" s="95" t="s">
        <v>254</v>
      </c>
      <c r="B31" s="141" t="s">
        <v>255</v>
      </c>
      <c r="C31" s="130">
        <v>1000</v>
      </c>
      <c r="D31" s="130">
        <v>1000</v>
      </c>
      <c r="E31" s="115">
        <v>364</v>
      </c>
      <c r="F31" s="324" t="s">
        <v>617</v>
      </c>
    </row>
    <row r="32" spans="1:6" s="139" customFormat="1" ht="12" customHeight="1" x14ac:dyDescent="0.2">
      <c r="A32" s="95" t="s">
        <v>256</v>
      </c>
      <c r="B32" s="141" t="s">
        <v>257</v>
      </c>
      <c r="C32" s="130">
        <v>4000</v>
      </c>
      <c r="D32" s="130">
        <v>4000</v>
      </c>
      <c r="E32" s="115">
        <v>0</v>
      </c>
      <c r="F32" s="324" t="s">
        <v>618</v>
      </c>
    </row>
    <row r="33" spans="1:6" s="139" customFormat="1" ht="12" customHeight="1" thickBot="1" x14ac:dyDescent="0.25">
      <c r="A33" s="97" t="s">
        <v>258</v>
      </c>
      <c r="B33" s="123" t="s">
        <v>259</v>
      </c>
      <c r="C33" s="132">
        <v>0</v>
      </c>
      <c r="D33" s="132">
        <v>877</v>
      </c>
      <c r="E33" s="117">
        <v>477</v>
      </c>
      <c r="F33" s="324" t="s">
        <v>619</v>
      </c>
    </row>
    <row r="34" spans="1:6" s="139" customFormat="1" ht="12" customHeight="1" thickBot="1" x14ac:dyDescent="0.25">
      <c r="A34" s="480" t="s">
        <v>9</v>
      </c>
      <c r="B34" s="485" t="s">
        <v>260</v>
      </c>
      <c r="C34" s="483">
        <f>SUM(C35:C44)</f>
        <v>0</v>
      </c>
      <c r="D34" s="486">
        <f t="shared" ref="D34:E34" si="5">SUM(D35:D44)</f>
        <v>3788</v>
      </c>
      <c r="E34" s="484">
        <f t="shared" si="5"/>
        <v>2527</v>
      </c>
      <c r="F34" s="324" t="s">
        <v>620</v>
      </c>
    </row>
    <row r="35" spans="1:6" s="139" customFormat="1" ht="12" customHeight="1" x14ac:dyDescent="0.2">
      <c r="A35" s="96" t="s">
        <v>59</v>
      </c>
      <c r="B35" s="140" t="s">
        <v>261</v>
      </c>
      <c r="C35" s="131">
        <v>0</v>
      </c>
      <c r="D35" s="131">
        <v>168</v>
      </c>
      <c r="E35" s="116">
        <v>167</v>
      </c>
      <c r="F35" s="324" t="s">
        <v>621</v>
      </c>
    </row>
    <row r="36" spans="1:6" s="139" customFormat="1" ht="12" customHeight="1" x14ac:dyDescent="0.2">
      <c r="A36" s="95" t="s">
        <v>60</v>
      </c>
      <c r="B36" s="141" t="s">
        <v>262</v>
      </c>
      <c r="C36" s="130">
        <v>0</v>
      </c>
      <c r="D36" s="130"/>
      <c r="E36" s="115"/>
      <c r="F36" s="324" t="s">
        <v>622</v>
      </c>
    </row>
    <row r="37" spans="1:6" s="139" customFormat="1" ht="12" customHeight="1" x14ac:dyDescent="0.2">
      <c r="A37" s="95" t="s">
        <v>61</v>
      </c>
      <c r="B37" s="141" t="s">
        <v>263</v>
      </c>
      <c r="C37" s="130">
        <v>0</v>
      </c>
      <c r="D37" s="130">
        <v>0</v>
      </c>
      <c r="E37" s="115">
        <v>0</v>
      </c>
      <c r="F37" s="324" t="s">
        <v>623</v>
      </c>
    </row>
    <row r="38" spans="1:6" s="139" customFormat="1" ht="12" customHeight="1" x14ac:dyDescent="0.2">
      <c r="A38" s="95" t="s">
        <v>103</v>
      </c>
      <c r="B38" s="141" t="s">
        <v>264</v>
      </c>
      <c r="C38" s="130">
        <v>0</v>
      </c>
      <c r="D38" s="130">
        <v>2300</v>
      </c>
      <c r="E38" s="115">
        <v>1105</v>
      </c>
      <c r="F38" s="324" t="s">
        <v>624</v>
      </c>
    </row>
    <row r="39" spans="1:6" s="139" customFormat="1" ht="12" customHeight="1" x14ac:dyDescent="0.2">
      <c r="A39" s="95" t="s">
        <v>104</v>
      </c>
      <c r="B39" s="141" t="s">
        <v>265</v>
      </c>
      <c r="C39" s="130"/>
      <c r="D39" s="130">
        <v>500</v>
      </c>
      <c r="E39" s="115">
        <v>485</v>
      </c>
      <c r="F39" s="324" t="s">
        <v>625</v>
      </c>
    </row>
    <row r="40" spans="1:6" s="139" customFormat="1" ht="12" customHeight="1" x14ac:dyDescent="0.2">
      <c r="A40" s="95" t="s">
        <v>105</v>
      </c>
      <c r="B40" s="141" t="s">
        <v>266</v>
      </c>
      <c r="C40" s="130">
        <v>0</v>
      </c>
      <c r="D40" s="130"/>
      <c r="E40" s="115"/>
      <c r="F40" s="324" t="s">
        <v>626</v>
      </c>
    </row>
    <row r="41" spans="1:6" s="139" customFormat="1" ht="12" customHeight="1" x14ac:dyDescent="0.2">
      <c r="A41" s="95" t="s">
        <v>106</v>
      </c>
      <c r="B41" s="141" t="s">
        <v>267</v>
      </c>
      <c r="C41" s="130"/>
      <c r="D41" s="130"/>
      <c r="E41" s="115"/>
      <c r="F41" s="324" t="s">
        <v>627</v>
      </c>
    </row>
    <row r="42" spans="1:6" s="139" customFormat="1" ht="12" customHeight="1" x14ac:dyDescent="0.2">
      <c r="A42" s="95" t="s">
        <v>107</v>
      </c>
      <c r="B42" s="141" t="s">
        <v>268</v>
      </c>
      <c r="C42" s="130">
        <v>0</v>
      </c>
      <c r="D42" s="130">
        <v>100</v>
      </c>
      <c r="E42" s="115">
        <v>50</v>
      </c>
      <c r="F42" s="324" t="s">
        <v>628</v>
      </c>
    </row>
    <row r="43" spans="1:6" s="139" customFormat="1" ht="12" customHeight="1" x14ac:dyDescent="0.2">
      <c r="A43" s="95" t="s">
        <v>269</v>
      </c>
      <c r="B43" s="141" t="s">
        <v>270</v>
      </c>
      <c r="C43" s="133"/>
      <c r="D43" s="133">
        <v>0</v>
      </c>
      <c r="E43" s="118">
        <v>0</v>
      </c>
      <c r="F43" s="324" t="s">
        <v>629</v>
      </c>
    </row>
    <row r="44" spans="1:6" s="139" customFormat="1" ht="12" customHeight="1" thickBot="1" x14ac:dyDescent="0.25">
      <c r="A44" s="97" t="s">
        <v>271</v>
      </c>
      <c r="B44" s="335" t="s">
        <v>272</v>
      </c>
      <c r="C44" s="134"/>
      <c r="D44" s="134">
        <v>720</v>
      </c>
      <c r="E44" s="119">
        <v>720</v>
      </c>
      <c r="F44" s="324" t="s">
        <v>630</v>
      </c>
    </row>
    <row r="45" spans="1:6" s="139" customFormat="1" ht="12" customHeight="1" thickBot="1" x14ac:dyDescent="0.25">
      <c r="A45" s="480" t="s">
        <v>10</v>
      </c>
      <c r="B45" s="485" t="s">
        <v>273</v>
      </c>
      <c r="C45" s="483">
        <f>SUM(C46:C50)</f>
        <v>0</v>
      </c>
      <c r="D45" s="486">
        <f t="shared" ref="D45:E45" si="6">SUM(D46:D50)</f>
        <v>0</v>
      </c>
      <c r="E45" s="484">
        <f t="shared" si="6"/>
        <v>0</v>
      </c>
      <c r="F45" s="324" t="s">
        <v>631</v>
      </c>
    </row>
    <row r="46" spans="1:6" s="139" customFormat="1" ht="12" customHeight="1" x14ac:dyDescent="0.2">
      <c r="A46" s="96" t="s">
        <v>62</v>
      </c>
      <c r="B46" s="140" t="s">
        <v>274</v>
      </c>
      <c r="C46" s="149">
        <v>0</v>
      </c>
      <c r="D46" s="149">
        <v>0</v>
      </c>
      <c r="E46" s="120">
        <v>0</v>
      </c>
      <c r="F46" s="324" t="s">
        <v>632</v>
      </c>
    </row>
    <row r="47" spans="1:6" s="139" customFormat="1" ht="12" customHeight="1" x14ac:dyDescent="0.2">
      <c r="A47" s="95" t="s">
        <v>63</v>
      </c>
      <c r="B47" s="141" t="s">
        <v>275</v>
      </c>
      <c r="C47" s="133">
        <v>0</v>
      </c>
      <c r="D47" s="133">
        <v>0</v>
      </c>
      <c r="E47" s="118">
        <v>0</v>
      </c>
      <c r="F47" s="324" t="s">
        <v>633</v>
      </c>
    </row>
    <row r="48" spans="1:6" s="139" customFormat="1" ht="12" customHeight="1" x14ac:dyDescent="0.2">
      <c r="A48" s="95" t="s">
        <v>276</v>
      </c>
      <c r="B48" s="141" t="s">
        <v>277</v>
      </c>
      <c r="C48" s="133">
        <v>0</v>
      </c>
      <c r="D48" s="133">
        <v>0</v>
      </c>
      <c r="E48" s="118">
        <v>0</v>
      </c>
      <c r="F48" s="324" t="s">
        <v>634</v>
      </c>
    </row>
    <row r="49" spans="1:6" s="139" customFormat="1" ht="12" customHeight="1" x14ac:dyDescent="0.2">
      <c r="A49" s="95" t="s">
        <v>278</v>
      </c>
      <c r="B49" s="141" t="s">
        <v>279</v>
      </c>
      <c r="C49" s="133">
        <v>0</v>
      </c>
      <c r="D49" s="133">
        <v>0</v>
      </c>
      <c r="E49" s="118">
        <v>0</v>
      </c>
      <c r="F49" s="324" t="s">
        <v>635</v>
      </c>
    </row>
    <row r="50" spans="1:6" s="139" customFormat="1" ht="12" customHeight="1" thickBot="1" x14ac:dyDescent="0.25">
      <c r="A50" s="97" t="s">
        <v>280</v>
      </c>
      <c r="B50" s="142" t="s">
        <v>281</v>
      </c>
      <c r="C50" s="134">
        <v>0</v>
      </c>
      <c r="D50" s="134">
        <v>0</v>
      </c>
      <c r="E50" s="119">
        <v>0</v>
      </c>
      <c r="F50" s="324" t="s">
        <v>636</v>
      </c>
    </row>
    <row r="51" spans="1:6" s="139" customFormat="1" ht="17.25" customHeight="1" thickBot="1" x14ac:dyDescent="0.25">
      <c r="A51" s="480" t="s">
        <v>108</v>
      </c>
      <c r="B51" s="490" t="s">
        <v>282</v>
      </c>
      <c r="C51" s="482">
        <f>SUM(C52:C54)</f>
        <v>2984</v>
      </c>
      <c r="D51" s="483">
        <f t="shared" ref="D51:E51" si="7">SUM(D52:D54)</f>
        <v>3983</v>
      </c>
      <c r="E51" s="484">
        <f t="shared" si="7"/>
        <v>165</v>
      </c>
      <c r="F51" s="324" t="s">
        <v>637</v>
      </c>
    </row>
    <row r="52" spans="1:6" s="139" customFormat="1" ht="12" customHeight="1" x14ac:dyDescent="0.2">
      <c r="A52" s="96" t="s">
        <v>64</v>
      </c>
      <c r="B52" s="140" t="s">
        <v>283</v>
      </c>
      <c r="C52" s="131">
        <v>0</v>
      </c>
      <c r="D52" s="131">
        <v>0</v>
      </c>
      <c r="E52" s="116">
        <v>0</v>
      </c>
      <c r="F52" s="324" t="s">
        <v>638</v>
      </c>
    </row>
    <row r="53" spans="1:6" s="139" customFormat="1" ht="12" customHeight="1" x14ac:dyDescent="0.2">
      <c r="A53" s="95" t="s">
        <v>65</v>
      </c>
      <c r="B53" s="141" t="s">
        <v>284</v>
      </c>
      <c r="C53" s="130">
        <v>0</v>
      </c>
      <c r="D53" s="130">
        <v>1000</v>
      </c>
      <c r="E53" s="115">
        <v>165</v>
      </c>
      <c r="F53" s="324" t="s">
        <v>639</v>
      </c>
    </row>
    <row r="54" spans="1:6" s="139" customFormat="1" ht="12" customHeight="1" x14ac:dyDescent="0.2">
      <c r="A54" s="95" t="s">
        <v>285</v>
      </c>
      <c r="B54" s="141" t="s">
        <v>286</v>
      </c>
      <c r="C54" s="130">
        <v>2984</v>
      </c>
      <c r="D54" s="130">
        <v>2983</v>
      </c>
      <c r="E54" s="115"/>
      <c r="F54" s="324" t="s">
        <v>640</v>
      </c>
    </row>
    <row r="55" spans="1:6" s="139" customFormat="1" ht="12" customHeight="1" thickBot="1" x14ac:dyDescent="0.25">
      <c r="A55" s="97" t="s">
        <v>287</v>
      </c>
      <c r="B55" s="142" t="s">
        <v>288</v>
      </c>
      <c r="C55" s="132">
        <v>0</v>
      </c>
      <c r="D55" s="132">
        <v>0</v>
      </c>
      <c r="E55" s="117">
        <v>0</v>
      </c>
      <c r="F55" s="324" t="s">
        <v>641</v>
      </c>
    </row>
    <row r="56" spans="1:6" s="139" customFormat="1" ht="12" customHeight="1" thickBot="1" x14ac:dyDescent="0.25">
      <c r="A56" s="480" t="s">
        <v>12</v>
      </c>
      <c r="B56" s="493" t="s">
        <v>289</v>
      </c>
      <c r="C56" s="486">
        <f>SUM(C57:C59)</f>
        <v>0</v>
      </c>
      <c r="D56" s="486">
        <f t="shared" ref="D56:E56" si="8">SUM(D57:D59)</f>
        <v>0</v>
      </c>
      <c r="E56" s="484">
        <f t="shared" si="8"/>
        <v>0</v>
      </c>
      <c r="F56" s="324" t="s">
        <v>642</v>
      </c>
    </row>
    <row r="57" spans="1:6" s="139" customFormat="1" ht="12" customHeight="1" x14ac:dyDescent="0.2">
      <c r="A57" s="96" t="s">
        <v>109</v>
      </c>
      <c r="B57" s="140" t="s">
        <v>290</v>
      </c>
      <c r="C57" s="133">
        <v>0</v>
      </c>
      <c r="D57" s="133">
        <v>0</v>
      </c>
      <c r="E57" s="118">
        <v>0</v>
      </c>
      <c r="F57" s="324" t="s">
        <v>643</v>
      </c>
    </row>
    <row r="58" spans="1:6" s="139" customFormat="1" ht="12" customHeight="1" x14ac:dyDescent="0.2">
      <c r="A58" s="95" t="s">
        <v>110</v>
      </c>
      <c r="B58" s="141" t="s">
        <v>291</v>
      </c>
      <c r="C58" s="133">
        <v>0</v>
      </c>
      <c r="D58" s="133">
        <v>0</v>
      </c>
      <c r="E58" s="118">
        <v>0</v>
      </c>
      <c r="F58" s="324" t="s">
        <v>644</v>
      </c>
    </row>
    <row r="59" spans="1:6" s="139" customFormat="1" ht="12" customHeight="1" x14ac:dyDescent="0.2">
      <c r="A59" s="95" t="s">
        <v>133</v>
      </c>
      <c r="B59" s="141" t="s">
        <v>292</v>
      </c>
      <c r="C59" s="133">
        <v>0</v>
      </c>
      <c r="D59" s="133">
        <v>0</v>
      </c>
      <c r="E59" s="118">
        <v>0</v>
      </c>
      <c r="F59" s="324" t="s">
        <v>645</v>
      </c>
    </row>
    <row r="60" spans="1:6" s="139" customFormat="1" ht="12" customHeight="1" thickBot="1" x14ac:dyDescent="0.25">
      <c r="A60" s="97" t="s">
        <v>293</v>
      </c>
      <c r="B60" s="142" t="s">
        <v>294</v>
      </c>
      <c r="C60" s="133">
        <v>0</v>
      </c>
      <c r="D60" s="133">
        <v>0</v>
      </c>
      <c r="E60" s="118">
        <v>0</v>
      </c>
      <c r="F60" s="324" t="s">
        <v>646</v>
      </c>
    </row>
    <row r="61" spans="1:6" s="139" customFormat="1" ht="12" customHeight="1" thickBot="1" x14ac:dyDescent="0.25">
      <c r="A61" s="480" t="s">
        <v>13</v>
      </c>
      <c r="B61" s="485" t="s">
        <v>295</v>
      </c>
      <c r="C61" s="487">
        <f>SUM(C6,C13,C20,C27,C45,C51,C56,C34)</f>
        <v>132993</v>
      </c>
      <c r="D61" s="487">
        <f t="shared" ref="D61:E61" si="9">SUM(D6,D13,D20,D27,D45,D51,D56,D34)</f>
        <v>159846</v>
      </c>
      <c r="E61" s="494">
        <f t="shared" si="9"/>
        <v>141223</v>
      </c>
      <c r="F61" s="324" t="s">
        <v>647</v>
      </c>
    </row>
    <row r="62" spans="1:6" s="139" customFormat="1" ht="12" customHeight="1" thickBot="1" x14ac:dyDescent="0.25">
      <c r="A62" s="150" t="s">
        <v>296</v>
      </c>
      <c r="B62" s="345" t="s">
        <v>297</v>
      </c>
      <c r="C62" s="337">
        <f>SUM(C63:C65)</f>
        <v>0</v>
      </c>
      <c r="D62" s="129">
        <f t="shared" ref="D62:E62" si="10">SUM(D63:D65)</f>
        <v>0</v>
      </c>
      <c r="E62" s="124">
        <f t="shared" si="10"/>
        <v>0</v>
      </c>
      <c r="F62" s="324" t="s">
        <v>648</v>
      </c>
    </row>
    <row r="63" spans="1:6" s="139" customFormat="1" ht="12" customHeight="1" x14ac:dyDescent="0.2">
      <c r="A63" s="96" t="s">
        <v>298</v>
      </c>
      <c r="B63" s="140" t="s">
        <v>299</v>
      </c>
      <c r="C63" s="133">
        <v>0</v>
      </c>
      <c r="D63" s="133">
        <v>0</v>
      </c>
      <c r="E63" s="118">
        <v>0</v>
      </c>
      <c r="F63" s="324" t="s">
        <v>649</v>
      </c>
    </row>
    <row r="64" spans="1:6" s="139" customFormat="1" ht="12" customHeight="1" x14ac:dyDescent="0.2">
      <c r="A64" s="95" t="s">
        <v>300</v>
      </c>
      <c r="B64" s="141" t="s">
        <v>301</v>
      </c>
      <c r="C64" s="133">
        <v>0</v>
      </c>
      <c r="D64" s="133">
        <v>0</v>
      </c>
      <c r="E64" s="118">
        <v>0</v>
      </c>
      <c r="F64" s="324" t="s">
        <v>650</v>
      </c>
    </row>
    <row r="65" spans="1:6" s="139" customFormat="1" ht="12" customHeight="1" thickBot="1" x14ac:dyDescent="0.25">
      <c r="A65" s="97" t="s">
        <v>302</v>
      </c>
      <c r="B65" s="84" t="s">
        <v>346</v>
      </c>
      <c r="C65" s="133">
        <v>0</v>
      </c>
      <c r="D65" s="133">
        <v>0</v>
      </c>
      <c r="E65" s="118">
        <v>0</v>
      </c>
      <c r="F65" s="324" t="s">
        <v>651</v>
      </c>
    </row>
    <row r="66" spans="1:6" s="139" customFormat="1" ht="12" customHeight="1" thickBot="1" x14ac:dyDescent="0.25">
      <c r="A66" s="150" t="s">
        <v>304</v>
      </c>
      <c r="B66" s="121" t="s">
        <v>305</v>
      </c>
      <c r="C66" s="338">
        <f>SUM(C67:C70)</f>
        <v>0</v>
      </c>
      <c r="D66" s="337">
        <f t="shared" ref="D66:E66" si="11">SUM(D67:D70)</f>
        <v>0</v>
      </c>
      <c r="E66" s="124">
        <f t="shared" si="11"/>
        <v>0</v>
      </c>
      <c r="F66" s="324" t="s">
        <v>652</v>
      </c>
    </row>
    <row r="67" spans="1:6" s="139" customFormat="1" ht="13.5" customHeight="1" x14ac:dyDescent="0.2">
      <c r="A67" s="96" t="s">
        <v>88</v>
      </c>
      <c r="B67" s="140" t="s">
        <v>306</v>
      </c>
      <c r="C67" s="133">
        <v>0</v>
      </c>
      <c r="D67" s="133">
        <v>0</v>
      </c>
      <c r="E67" s="118">
        <v>0</v>
      </c>
      <c r="F67" s="324" t="s">
        <v>653</v>
      </c>
    </row>
    <row r="68" spans="1:6" s="139" customFormat="1" ht="12" customHeight="1" x14ac:dyDescent="0.2">
      <c r="A68" s="95" t="s">
        <v>89</v>
      </c>
      <c r="B68" s="141" t="s">
        <v>307</v>
      </c>
      <c r="C68" s="133">
        <v>0</v>
      </c>
      <c r="D68" s="133">
        <v>0</v>
      </c>
      <c r="E68" s="118">
        <v>0</v>
      </c>
      <c r="F68" s="324" t="s">
        <v>654</v>
      </c>
    </row>
    <row r="69" spans="1:6" s="139" customFormat="1" ht="12" customHeight="1" x14ac:dyDescent="0.2">
      <c r="A69" s="95" t="s">
        <v>308</v>
      </c>
      <c r="B69" s="141" t="s">
        <v>309</v>
      </c>
      <c r="C69" s="133">
        <v>0</v>
      </c>
      <c r="D69" s="133">
        <v>0</v>
      </c>
      <c r="E69" s="118">
        <v>0</v>
      </c>
      <c r="F69" s="324" t="s">
        <v>655</v>
      </c>
    </row>
    <row r="70" spans="1:6" s="139" customFormat="1" ht="12" customHeight="1" thickBot="1" x14ac:dyDescent="0.25">
      <c r="A70" s="97" t="s">
        <v>310</v>
      </c>
      <c r="B70" s="142" t="s">
        <v>311</v>
      </c>
      <c r="C70" s="133">
        <v>0</v>
      </c>
      <c r="D70" s="133">
        <v>0</v>
      </c>
      <c r="E70" s="118">
        <v>0</v>
      </c>
      <c r="F70" s="324" t="s">
        <v>656</v>
      </c>
    </row>
    <row r="71" spans="1:6" s="139" customFormat="1" ht="12" customHeight="1" thickBot="1" x14ac:dyDescent="0.25">
      <c r="A71" s="495" t="s">
        <v>312</v>
      </c>
      <c r="B71" s="493" t="s">
        <v>313</v>
      </c>
      <c r="C71" s="482">
        <f>SUM(C72:C73)</f>
        <v>39657</v>
      </c>
      <c r="D71" s="483">
        <f t="shared" ref="D71:E71" si="12">SUM(D72:D73)</f>
        <v>32450</v>
      </c>
      <c r="E71" s="484">
        <f t="shared" si="12"/>
        <v>32450</v>
      </c>
      <c r="F71" s="324" t="s">
        <v>657</v>
      </c>
    </row>
    <row r="72" spans="1:6" s="139" customFormat="1" ht="12" customHeight="1" x14ac:dyDescent="0.2">
      <c r="A72" s="96" t="s">
        <v>314</v>
      </c>
      <c r="B72" s="140" t="s">
        <v>315</v>
      </c>
      <c r="C72" s="133">
        <v>39657</v>
      </c>
      <c r="D72" s="133">
        <v>32450</v>
      </c>
      <c r="E72" s="118">
        <v>32450</v>
      </c>
      <c r="F72" s="324" t="s">
        <v>658</v>
      </c>
    </row>
    <row r="73" spans="1:6" s="139" customFormat="1" ht="12" customHeight="1" thickBot="1" x14ac:dyDescent="0.25">
      <c r="A73" s="97" t="s">
        <v>316</v>
      </c>
      <c r="B73" s="142" t="s">
        <v>317</v>
      </c>
      <c r="C73" s="133">
        <v>0</v>
      </c>
      <c r="D73" s="133"/>
      <c r="E73" s="118"/>
      <c r="F73" s="324" t="s">
        <v>659</v>
      </c>
    </row>
    <row r="74" spans="1:6" s="139" customFormat="1" ht="12" customHeight="1" thickBot="1" x14ac:dyDescent="0.25">
      <c r="A74" s="495" t="s">
        <v>318</v>
      </c>
      <c r="B74" s="493" t="s">
        <v>319</v>
      </c>
      <c r="C74" s="482">
        <f>SUM(C75:C77)</f>
        <v>2927</v>
      </c>
      <c r="D74" s="483">
        <f t="shared" ref="D74:E74" si="13">SUM(D75:D77)</f>
        <v>2927</v>
      </c>
      <c r="E74" s="484">
        <f t="shared" si="13"/>
        <v>1609</v>
      </c>
      <c r="F74" s="324" t="s">
        <v>660</v>
      </c>
    </row>
    <row r="75" spans="1:6" s="139" customFormat="1" ht="12" customHeight="1" x14ac:dyDescent="0.2">
      <c r="A75" s="96" t="s">
        <v>320</v>
      </c>
      <c r="B75" s="140" t="s">
        <v>321</v>
      </c>
      <c r="C75" s="133">
        <v>2927</v>
      </c>
      <c r="D75" s="133">
        <v>2927</v>
      </c>
      <c r="E75" s="118">
        <v>1609</v>
      </c>
      <c r="F75" s="324" t="s">
        <v>661</v>
      </c>
    </row>
    <row r="76" spans="1:6" s="139" customFormat="1" ht="12" customHeight="1" x14ac:dyDescent="0.2">
      <c r="A76" s="95" t="s">
        <v>322</v>
      </c>
      <c r="B76" s="141" t="s">
        <v>323</v>
      </c>
      <c r="C76" s="133">
        <v>0</v>
      </c>
      <c r="D76" s="133">
        <v>0</v>
      </c>
      <c r="E76" s="118">
        <v>0</v>
      </c>
      <c r="F76" s="324" t="s">
        <v>662</v>
      </c>
    </row>
    <row r="77" spans="1:6" s="139" customFormat="1" ht="12" customHeight="1" thickBot="1" x14ac:dyDescent="0.25">
      <c r="A77" s="97" t="s">
        <v>324</v>
      </c>
      <c r="B77" s="123" t="s">
        <v>673</v>
      </c>
      <c r="C77" s="133">
        <v>0</v>
      </c>
      <c r="D77" s="133"/>
      <c r="E77" s="118"/>
      <c r="F77" s="324" t="s">
        <v>663</v>
      </c>
    </row>
    <row r="78" spans="1:6" s="139" customFormat="1" ht="12" customHeight="1" thickBot="1" x14ac:dyDescent="0.25">
      <c r="A78" s="495" t="s">
        <v>325</v>
      </c>
      <c r="B78" s="493" t="s">
        <v>326</v>
      </c>
      <c r="C78" s="486">
        <f>SUM(C79:C82)</f>
        <v>0</v>
      </c>
      <c r="D78" s="486">
        <f t="shared" ref="D78:E78" si="14">SUM(D79:D82)</f>
        <v>0</v>
      </c>
      <c r="E78" s="486">
        <f t="shared" si="14"/>
        <v>0</v>
      </c>
      <c r="F78" s="324" t="s">
        <v>664</v>
      </c>
    </row>
    <row r="79" spans="1:6" s="139" customFormat="1" ht="12" customHeight="1" x14ac:dyDescent="0.2">
      <c r="A79" s="143" t="s">
        <v>327</v>
      </c>
      <c r="B79" s="140" t="s">
        <v>328</v>
      </c>
      <c r="C79" s="133">
        <v>0</v>
      </c>
      <c r="D79" s="133">
        <v>0</v>
      </c>
      <c r="E79" s="118">
        <v>0</v>
      </c>
      <c r="F79" s="324" t="s">
        <v>665</v>
      </c>
    </row>
    <row r="80" spans="1:6" s="139" customFormat="1" ht="12" customHeight="1" x14ac:dyDescent="0.2">
      <c r="A80" s="144" t="s">
        <v>329</v>
      </c>
      <c r="B80" s="141" t="s">
        <v>330</v>
      </c>
      <c r="C80" s="133">
        <v>0</v>
      </c>
      <c r="D80" s="133">
        <v>0</v>
      </c>
      <c r="E80" s="118">
        <v>0</v>
      </c>
      <c r="F80" s="324" t="s">
        <v>666</v>
      </c>
    </row>
    <row r="81" spans="1:6" s="139" customFormat="1" ht="12" customHeight="1" x14ac:dyDescent="0.2">
      <c r="A81" s="144" t="s">
        <v>331</v>
      </c>
      <c r="B81" s="141" t="s">
        <v>332</v>
      </c>
      <c r="C81" s="133">
        <v>0</v>
      </c>
      <c r="D81" s="133">
        <v>0</v>
      </c>
      <c r="E81" s="118">
        <v>0</v>
      </c>
      <c r="F81" s="324" t="s">
        <v>667</v>
      </c>
    </row>
    <row r="82" spans="1:6" s="139" customFormat="1" ht="12" customHeight="1" thickBot="1" x14ac:dyDescent="0.25">
      <c r="A82" s="151" t="s">
        <v>333</v>
      </c>
      <c r="B82" s="123" t="s">
        <v>334</v>
      </c>
      <c r="C82" s="133">
        <v>0</v>
      </c>
      <c r="D82" s="133">
        <v>0</v>
      </c>
      <c r="E82" s="118">
        <v>0</v>
      </c>
      <c r="F82" s="324" t="s">
        <v>668</v>
      </c>
    </row>
    <row r="83" spans="1:6" s="139" customFormat="1" ht="12" customHeight="1" thickBot="1" x14ac:dyDescent="0.25">
      <c r="A83" s="150" t="s">
        <v>335</v>
      </c>
      <c r="B83" s="121" t="s">
        <v>336</v>
      </c>
      <c r="C83" s="153">
        <v>0</v>
      </c>
      <c r="D83" s="153">
        <v>0</v>
      </c>
      <c r="E83" s="154">
        <v>0</v>
      </c>
      <c r="F83" s="324" t="s">
        <v>669</v>
      </c>
    </row>
    <row r="84" spans="1:6" s="139" customFormat="1" ht="12" customHeight="1" thickBot="1" x14ac:dyDescent="0.25">
      <c r="A84" s="495" t="s">
        <v>337</v>
      </c>
      <c r="B84" s="496" t="s">
        <v>338</v>
      </c>
      <c r="C84" s="488">
        <f>SUM(C66,C71,C74,C78,C83)</f>
        <v>42584</v>
      </c>
      <c r="D84" s="488">
        <f t="shared" ref="D84:E84" si="15">SUM(D66,D71,D74,D78,D83)</f>
        <v>35377</v>
      </c>
      <c r="E84" s="488">
        <f t="shared" si="15"/>
        <v>34059</v>
      </c>
      <c r="F84" s="324" t="s">
        <v>670</v>
      </c>
    </row>
    <row r="85" spans="1:6" s="139" customFormat="1" ht="12" customHeight="1" thickBot="1" x14ac:dyDescent="0.25">
      <c r="A85" s="152" t="s">
        <v>339</v>
      </c>
      <c r="B85" s="85" t="s">
        <v>340</v>
      </c>
      <c r="C85" s="135">
        <f>SUM(C61,C84)</f>
        <v>175577</v>
      </c>
      <c r="D85" s="135">
        <f>SUM(D61,D84)</f>
        <v>195223</v>
      </c>
      <c r="E85" s="135">
        <f t="shared" ref="E85" si="16">SUM(E61,E84)</f>
        <v>175282</v>
      </c>
      <c r="F85" s="324" t="s">
        <v>671</v>
      </c>
    </row>
    <row r="86" spans="1:6" s="139" customFormat="1" ht="12" customHeight="1" x14ac:dyDescent="0.2">
      <c r="A86" s="81"/>
      <c r="B86" s="81"/>
      <c r="C86" s="82"/>
      <c r="D86" s="82"/>
      <c r="E86" s="82"/>
      <c r="F86" s="324"/>
    </row>
    <row r="87" spans="1:6" ht="16.5" customHeight="1" x14ac:dyDescent="0.25">
      <c r="A87" s="558" t="s">
        <v>34</v>
      </c>
      <c r="B87" s="558"/>
      <c r="C87" s="558"/>
      <c r="D87" s="558"/>
      <c r="E87" s="558"/>
      <c r="F87" s="322"/>
    </row>
    <row r="88" spans="1:6" s="145" customFormat="1" ht="16.5" customHeight="1" thickBot="1" x14ac:dyDescent="0.3">
      <c r="A88" s="20" t="s">
        <v>740</v>
      </c>
      <c r="B88" s="20"/>
      <c r="C88" s="109"/>
      <c r="D88" s="109"/>
      <c r="E88" s="109" t="s">
        <v>132</v>
      </c>
      <c r="F88" s="325"/>
    </row>
    <row r="89" spans="1:6" s="145" customFormat="1" ht="16.5" customHeight="1" x14ac:dyDescent="0.25">
      <c r="A89" s="564" t="s">
        <v>54</v>
      </c>
      <c r="B89" s="561" t="s">
        <v>153</v>
      </c>
      <c r="C89" s="559" t="str">
        <f>+C3</f>
        <v>2017. évi</v>
      </c>
      <c r="D89" s="559"/>
      <c r="E89" s="560"/>
      <c r="F89" s="325"/>
    </row>
    <row r="90" spans="1:6" ht="38.1" customHeight="1" thickBot="1" x14ac:dyDescent="0.3">
      <c r="A90" s="565"/>
      <c r="B90" s="562"/>
      <c r="C90" s="21" t="s">
        <v>154</v>
      </c>
      <c r="D90" s="21" t="s">
        <v>155</v>
      </c>
      <c r="E90" s="22" t="s">
        <v>156</v>
      </c>
      <c r="F90" s="322"/>
    </row>
    <row r="91" spans="1:6" s="138" customFormat="1" ht="12" customHeight="1" thickBot="1" x14ac:dyDescent="0.25">
      <c r="A91" s="105" t="s">
        <v>341</v>
      </c>
      <c r="B91" s="106" t="s">
        <v>342</v>
      </c>
      <c r="C91" s="106" t="s">
        <v>343</v>
      </c>
      <c r="D91" s="106" t="s">
        <v>344</v>
      </c>
      <c r="E91" s="107" t="s">
        <v>345</v>
      </c>
      <c r="F91" s="323"/>
    </row>
    <row r="92" spans="1:6" ht="12" customHeight="1" thickBot="1" x14ac:dyDescent="0.3">
      <c r="A92" s="500" t="s">
        <v>5</v>
      </c>
      <c r="B92" s="501" t="s">
        <v>347</v>
      </c>
      <c r="C92" s="486">
        <f>SUM(C93:C97)</f>
        <v>100086</v>
      </c>
      <c r="D92" s="486">
        <f t="shared" ref="D92:E92" si="17">SUM(D93:D97)</f>
        <v>134714</v>
      </c>
      <c r="E92" s="484">
        <f t="shared" si="17"/>
        <v>122864</v>
      </c>
      <c r="F92" s="322" t="s">
        <v>592</v>
      </c>
    </row>
    <row r="93" spans="1:6" ht="12" customHeight="1" x14ac:dyDescent="0.25">
      <c r="A93" s="98" t="s">
        <v>66</v>
      </c>
      <c r="B93" s="91" t="s">
        <v>35</v>
      </c>
      <c r="C93" s="24">
        <v>54734</v>
      </c>
      <c r="D93" s="24">
        <v>55191</v>
      </c>
      <c r="E93" s="87">
        <v>48981</v>
      </c>
      <c r="F93" s="322" t="s">
        <v>593</v>
      </c>
    </row>
    <row r="94" spans="1:6" ht="12" customHeight="1" x14ac:dyDescent="0.25">
      <c r="A94" s="95" t="s">
        <v>67</v>
      </c>
      <c r="B94" s="89" t="s">
        <v>111</v>
      </c>
      <c r="C94" s="130">
        <v>7047</v>
      </c>
      <c r="D94" s="130">
        <v>7047</v>
      </c>
      <c r="E94" s="115">
        <v>6654</v>
      </c>
      <c r="F94" s="322" t="s">
        <v>594</v>
      </c>
    </row>
    <row r="95" spans="1:6" ht="12" customHeight="1" x14ac:dyDescent="0.25">
      <c r="A95" s="95" t="s">
        <v>68</v>
      </c>
      <c r="B95" s="89" t="s">
        <v>86</v>
      </c>
      <c r="C95" s="132">
        <v>27662</v>
      </c>
      <c r="D95" s="132">
        <v>38219</v>
      </c>
      <c r="E95" s="117">
        <v>36699</v>
      </c>
      <c r="F95" s="322" t="s">
        <v>595</v>
      </c>
    </row>
    <row r="96" spans="1:6" ht="12" customHeight="1" x14ac:dyDescent="0.25">
      <c r="A96" s="95" t="s">
        <v>69</v>
      </c>
      <c r="B96" s="92" t="s">
        <v>112</v>
      </c>
      <c r="C96" s="132">
        <v>7480</v>
      </c>
      <c r="D96" s="132">
        <v>11083</v>
      </c>
      <c r="E96" s="117">
        <v>8537</v>
      </c>
      <c r="F96" s="322" t="s">
        <v>596</v>
      </c>
    </row>
    <row r="97" spans="1:8" ht="12" customHeight="1" x14ac:dyDescent="0.25">
      <c r="A97" s="95" t="s">
        <v>77</v>
      </c>
      <c r="B97" s="100" t="s">
        <v>113</v>
      </c>
      <c r="C97" s="132">
        <f>SUM(C98:C107)</f>
        <v>3163</v>
      </c>
      <c r="D97" s="132">
        <f t="shared" ref="D97:E97" si="18">SUM(D98:D107)</f>
        <v>23174</v>
      </c>
      <c r="E97" s="132">
        <f t="shared" si="18"/>
        <v>21993</v>
      </c>
      <c r="F97" s="322" t="s">
        <v>597</v>
      </c>
    </row>
    <row r="98" spans="1:8" ht="12" customHeight="1" x14ac:dyDescent="0.25">
      <c r="A98" s="95" t="s">
        <v>70</v>
      </c>
      <c r="B98" s="89" t="s">
        <v>348</v>
      </c>
      <c r="C98" s="132">
        <v>0</v>
      </c>
      <c r="D98" s="132">
        <v>8047</v>
      </c>
      <c r="E98" s="117">
        <v>8047</v>
      </c>
      <c r="F98" s="322" t="s">
        <v>598</v>
      </c>
    </row>
    <row r="99" spans="1:8" ht="12" customHeight="1" x14ac:dyDescent="0.25">
      <c r="A99" s="95" t="s">
        <v>71</v>
      </c>
      <c r="B99" s="111" t="s">
        <v>349</v>
      </c>
      <c r="C99" s="132">
        <v>0</v>
      </c>
      <c r="D99" s="132">
        <v>0</v>
      </c>
      <c r="E99" s="117">
        <v>0</v>
      </c>
      <c r="F99" s="322" t="s">
        <v>599</v>
      </c>
    </row>
    <row r="100" spans="1:8" ht="12" customHeight="1" x14ac:dyDescent="0.25">
      <c r="A100" s="95" t="s">
        <v>78</v>
      </c>
      <c r="B100" s="112" t="s">
        <v>350</v>
      </c>
      <c r="C100" s="132">
        <v>100</v>
      </c>
      <c r="D100" s="132">
        <v>530</v>
      </c>
      <c r="E100" s="117">
        <v>330</v>
      </c>
      <c r="F100" s="322" t="s">
        <v>600</v>
      </c>
    </row>
    <row r="101" spans="1:8" ht="12" customHeight="1" x14ac:dyDescent="0.25">
      <c r="A101" s="95" t="s">
        <v>79</v>
      </c>
      <c r="B101" s="112" t="s">
        <v>351</v>
      </c>
      <c r="C101" s="132">
        <v>0</v>
      </c>
      <c r="D101" s="132">
        <v>0</v>
      </c>
      <c r="E101" s="117">
        <v>0</v>
      </c>
      <c r="F101" s="322" t="s">
        <v>601</v>
      </c>
    </row>
    <row r="102" spans="1:8" ht="12" customHeight="1" x14ac:dyDescent="0.25">
      <c r="A102" s="95" t="s">
        <v>80</v>
      </c>
      <c r="B102" s="111" t="s">
        <v>352</v>
      </c>
      <c r="C102" s="132">
        <v>3063</v>
      </c>
      <c r="D102" s="132">
        <v>3512</v>
      </c>
      <c r="E102" s="117">
        <v>3109</v>
      </c>
      <c r="F102" s="322" t="s">
        <v>602</v>
      </c>
    </row>
    <row r="103" spans="1:8" ht="12" customHeight="1" x14ac:dyDescent="0.25">
      <c r="A103" s="95" t="s">
        <v>81</v>
      </c>
      <c r="B103" s="111" t="s">
        <v>353</v>
      </c>
      <c r="C103" s="132">
        <v>0</v>
      </c>
      <c r="D103" s="132">
        <v>0</v>
      </c>
      <c r="E103" s="117">
        <v>0</v>
      </c>
      <c r="F103" s="322" t="s">
        <v>603</v>
      </c>
    </row>
    <row r="104" spans="1:8" ht="12" customHeight="1" x14ac:dyDescent="0.25">
      <c r="A104" s="95" t="s">
        <v>83</v>
      </c>
      <c r="B104" s="112" t="s">
        <v>354</v>
      </c>
      <c r="C104" s="132">
        <v>0</v>
      </c>
      <c r="D104" s="132"/>
      <c r="E104" s="117"/>
      <c r="F104" s="322" t="s">
        <v>604</v>
      </c>
    </row>
    <row r="105" spans="1:8" ht="12" customHeight="1" x14ac:dyDescent="0.25">
      <c r="A105" s="94" t="s">
        <v>114</v>
      </c>
      <c r="B105" s="113" t="s">
        <v>355</v>
      </c>
      <c r="C105" s="132">
        <v>0</v>
      </c>
      <c r="D105" s="132">
        <v>0</v>
      </c>
      <c r="E105" s="117">
        <v>0</v>
      </c>
      <c r="F105" s="322" t="s">
        <v>605</v>
      </c>
    </row>
    <row r="106" spans="1:8" ht="12" customHeight="1" x14ac:dyDescent="0.25">
      <c r="A106" s="95" t="s">
        <v>356</v>
      </c>
      <c r="B106" s="113" t="s">
        <v>357</v>
      </c>
      <c r="C106" s="132">
        <v>0</v>
      </c>
      <c r="D106" s="132">
        <v>0</v>
      </c>
      <c r="E106" s="117">
        <v>0</v>
      </c>
      <c r="F106" s="322" t="s">
        <v>606</v>
      </c>
    </row>
    <row r="107" spans="1:8" ht="12" customHeight="1" thickBot="1" x14ac:dyDescent="0.3">
      <c r="A107" s="99" t="s">
        <v>358</v>
      </c>
      <c r="B107" s="114" t="s">
        <v>359</v>
      </c>
      <c r="C107" s="25"/>
      <c r="D107" s="132">
        <v>11085</v>
      </c>
      <c r="E107" s="117">
        <v>10507</v>
      </c>
      <c r="F107" s="322" t="s">
        <v>607</v>
      </c>
      <c r="H107" s="477"/>
    </row>
    <row r="108" spans="1:8" ht="12" customHeight="1" thickBot="1" x14ac:dyDescent="0.3">
      <c r="A108" s="101" t="s">
        <v>6</v>
      </c>
      <c r="B108" s="103" t="s">
        <v>360</v>
      </c>
      <c r="C108" s="129">
        <f>SUM(C111,C109,C113)</f>
        <v>36612</v>
      </c>
      <c r="D108" s="129">
        <f t="shared" ref="D108:E108" si="19">SUM(D111,D109,D113)</f>
        <v>46512</v>
      </c>
      <c r="E108" s="124">
        <f t="shared" si="19"/>
        <v>30586</v>
      </c>
      <c r="F108" s="322" t="s">
        <v>608</v>
      </c>
    </row>
    <row r="109" spans="1:8" ht="12" customHeight="1" x14ac:dyDescent="0.25">
      <c r="A109" s="96" t="s">
        <v>72</v>
      </c>
      <c r="B109" s="89" t="s">
        <v>131</v>
      </c>
      <c r="C109" s="131">
        <v>34072</v>
      </c>
      <c r="D109" s="131">
        <v>20972</v>
      </c>
      <c r="E109" s="116">
        <v>8225</v>
      </c>
      <c r="F109" s="322" t="s">
        <v>609</v>
      </c>
      <c r="H109" s="477"/>
    </row>
    <row r="110" spans="1:8" ht="12" customHeight="1" x14ac:dyDescent="0.25">
      <c r="A110" s="96" t="s">
        <v>73</v>
      </c>
      <c r="B110" s="93" t="s">
        <v>361</v>
      </c>
      <c r="C110" s="131">
        <v>0</v>
      </c>
      <c r="D110" s="131">
        <v>0</v>
      </c>
      <c r="E110" s="116"/>
      <c r="F110" s="322" t="s">
        <v>610</v>
      </c>
    </row>
    <row r="111" spans="1:8" x14ac:dyDescent="0.25">
      <c r="A111" s="96" t="s">
        <v>74</v>
      </c>
      <c r="B111" s="93" t="s">
        <v>115</v>
      </c>
      <c r="C111" s="130">
        <v>2540</v>
      </c>
      <c r="D111" s="130">
        <v>25540</v>
      </c>
      <c r="E111" s="115">
        <v>22361</v>
      </c>
      <c r="F111" s="322" t="s">
        <v>611</v>
      </c>
    </row>
    <row r="112" spans="1:8" ht="12" customHeight="1" x14ac:dyDescent="0.25">
      <c r="A112" s="96" t="s">
        <v>75</v>
      </c>
      <c r="B112" s="93" t="s">
        <v>362</v>
      </c>
      <c r="C112" s="130">
        <v>0</v>
      </c>
      <c r="D112" s="130">
        <v>0</v>
      </c>
      <c r="E112" s="115">
        <v>0</v>
      </c>
      <c r="F112" s="322" t="s">
        <v>612</v>
      </c>
    </row>
    <row r="113" spans="1:6" ht="12" customHeight="1" x14ac:dyDescent="0.25">
      <c r="A113" s="96" t="s">
        <v>76</v>
      </c>
      <c r="B113" s="123" t="s">
        <v>134</v>
      </c>
      <c r="C113" s="130">
        <v>0</v>
      </c>
      <c r="D113" s="130">
        <v>0</v>
      </c>
      <c r="E113" s="115">
        <v>0</v>
      </c>
      <c r="F113" s="322" t="s">
        <v>613</v>
      </c>
    </row>
    <row r="114" spans="1:6" ht="21.75" customHeight="1" x14ac:dyDescent="0.25">
      <c r="A114" s="96" t="s">
        <v>82</v>
      </c>
      <c r="B114" s="122" t="s">
        <v>363</v>
      </c>
      <c r="C114" s="130">
        <v>0</v>
      </c>
      <c r="D114" s="130">
        <v>0</v>
      </c>
      <c r="E114" s="115">
        <v>0</v>
      </c>
      <c r="F114" s="322" t="s">
        <v>614</v>
      </c>
    </row>
    <row r="115" spans="1:6" ht="24" customHeight="1" x14ac:dyDescent="0.25">
      <c r="A115" s="96" t="s">
        <v>84</v>
      </c>
      <c r="B115" s="136" t="s">
        <v>364</v>
      </c>
      <c r="C115" s="130">
        <v>0</v>
      </c>
      <c r="D115" s="130">
        <v>0</v>
      </c>
      <c r="E115" s="115">
        <v>0</v>
      </c>
      <c r="F115" s="322" t="s">
        <v>615</v>
      </c>
    </row>
    <row r="116" spans="1:6" ht="12" customHeight="1" x14ac:dyDescent="0.25">
      <c r="A116" s="96" t="s">
        <v>116</v>
      </c>
      <c r="B116" s="112" t="s">
        <v>351</v>
      </c>
      <c r="C116" s="130">
        <v>0</v>
      </c>
      <c r="D116" s="130">
        <v>0</v>
      </c>
      <c r="E116" s="115">
        <v>0</v>
      </c>
      <c r="F116" s="322" t="s">
        <v>616</v>
      </c>
    </row>
    <row r="117" spans="1:6" ht="12" customHeight="1" x14ac:dyDescent="0.25">
      <c r="A117" s="96" t="s">
        <v>117</v>
      </c>
      <c r="B117" s="112" t="s">
        <v>365</v>
      </c>
      <c r="C117" s="130">
        <v>0</v>
      </c>
      <c r="D117" s="130">
        <v>0</v>
      </c>
      <c r="E117" s="115">
        <v>0</v>
      </c>
      <c r="F117" s="322" t="s">
        <v>617</v>
      </c>
    </row>
    <row r="118" spans="1:6" ht="12" customHeight="1" x14ac:dyDescent="0.25">
      <c r="A118" s="96" t="s">
        <v>118</v>
      </c>
      <c r="B118" s="112" t="s">
        <v>366</v>
      </c>
      <c r="C118" s="130">
        <v>0</v>
      </c>
      <c r="D118" s="130">
        <v>0</v>
      </c>
      <c r="E118" s="115">
        <v>0</v>
      </c>
      <c r="F118" s="322" t="s">
        <v>618</v>
      </c>
    </row>
    <row r="119" spans="1:6" s="155" customFormat="1" ht="12" customHeight="1" x14ac:dyDescent="0.25">
      <c r="A119" s="96" t="s">
        <v>367</v>
      </c>
      <c r="B119" s="112" t="s">
        <v>354</v>
      </c>
      <c r="C119" s="130">
        <v>0</v>
      </c>
      <c r="D119" s="130">
        <v>0</v>
      </c>
      <c r="E119" s="115">
        <v>0</v>
      </c>
      <c r="F119" s="322" t="s">
        <v>619</v>
      </c>
    </row>
    <row r="120" spans="1:6" ht="12" customHeight="1" x14ac:dyDescent="0.25">
      <c r="A120" s="96" t="s">
        <v>368</v>
      </c>
      <c r="B120" s="112" t="s">
        <v>369</v>
      </c>
      <c r="C120" s="130">
        <v>0</v>
      </c>
      <c r="D120" s="130">
        <v>0</v>
      </c>
      <c r="E120" s="115">
        <v>0</v>
      </c>
      <c r="F120" s="322" t="s">
        <v>620</v>
      </c>
    </row>
    <row r="121" spans="1:6" ht="12" customHeight="1" thickBot="1" x14ac:dyDescent="0.3">
      <c r="A121" s="94" t="s">
        <v>370</v>
      </c>
      <c r="B121" s="112" t="s">
        <v>371</v>
      </c>
      <c r="C121" s="132">
        <v>0</v>
      </c>
      <c r="D121" s="132">
        <v>0</v>
      </c>
      <c r="E121" s="117">
        <v>0</v>
      </c>
      <c r="F121" s="322" t="s">
        <v>621</v>
      </c>
    </row>
    <row r="122" spans="1:6" ht="12" customHeight="1" thickBot="1" x14ac:dyDescent="0.3">
      <c r="A122" s="101" t="s">
        <v>7</v>
      </c>
      <c r="B122" s="336" t="s">
        <v>372</v>
      </c>
      <c r="C122" s="337">
        <f>SUM(C123:C124)</f>
        <v>24492</v>
      </c>
      <c r="D122" s="129">
        <f t="shared" ref="D122:E122" si="20">SUM(D123:D124)</f>
        <v>642</v>
      </c>
      <c r="E122" s="124">
        <f t="shared" si="20"/>
        <v>0</v>
      </c>
      <c r="F122" s="322" t="s">
        <v>622</v>
      </c>
    </row>
    <row r="123" spans="1:6" ht="12" customHeight="1" x14ac:dyDescent="0.25">
      <c r="A123" s="96" t="s">
        <v>55</v>
      </c>
      <c r="B123" s="90" t="s">
        <v>44</v>
      </c>
      <c r="C123" s="131">
        <v>24492</v>
      </c>
      <c r="D123" s="131">
        <v>642</v>
      </c>
      <c r="E123" s="116">
        <v>0</v>
      </c>
      <c r="F123" s="322" t="s">
        <v>623</v>
      </c>
    </row>
    <row r="124" spans="1:6" ht="12" customHeight="1" thickBot="1" x14ac:dyDescent="0.3">
      <c r="A124" s="97" t="s">
        <v>56</v>
      </c>
      <c r="B124" s="93" t="s">
        <v>45</v>
      </c>
      <c r="C124" s="132"/>
      <c r="D124" s="132">
        <v>0</v>
      </c>
      <c r="E124" s="117">
        <v>0</v>
      </c>
      <c r="F124" s="322" t="s">
        <v>624</v>
      </c>
    </row>
    <row r="125" spans="1:6" ht="12" customHeight="1" thickBot="1" x14ac:dyDescent="0.3">
      <c r="A125" s="480" t="s">
        <v>8</v>
      </c>
      <c r="B125" s="481" t="s">
        <v>373</v>
      </c>
      <c r="C125" s="482">
        <f>SUM(C92,C108,C122)</f>
        <v>161190</v>
      </c>
      <c r="D125" s="483">
        <f t="shared" ref="D125:E125" si="21">SUM(D92,D108,D122)</f>
        <v>181868</v>
      </c>
      <c r="E125" s="484">
        <f t="shared" si="21"/>
        <v>153450</v>
      </c>
      <c r="F125" s="322" t="s">
        <v>625</v>
      </c>
    </row>
    <row r="126" spans="1:6" ht="12" customHeight="1" thickBot="1" x14ac:dyDescent="0.3">
      <c r="A126" s="339" t="s">
        <v>9</v>
      </c>
      <c r="B126" s="340" t="s">
        <v>374</v>
      </c>
      <c r="C126" s="129">
        <f>SUM(C127:C129)</f>
        <v>0</v>
      </c>
      <c r="D126" s="129">
        <f t="shared" ref="D126:E126" si="22">SUM(D127:D129)</f>
        <v>0</v>
      </c>
      <c r="E126" s="124">
        <f t="shared" si="22"/>
        <v>0</v>
      </c>
      <c r="F126" s="322" t="s">
        <v>626</v>
      </c>
    </row>
    <row r="127" spans="1:6" ht="12" customHeight="1" x14ac:dyDescent="0.25">
      <c r="A127" s="96" t="s">
        <v>59</v>
      </c>
      <c r="B127" s="90" t="s">
        <v>375</v>
      </c>
      <c r="C127" s="130">
        <v>0</v>
      </c>
      <c r="D127" s="130">
        <v>0</v>
      </c>
      <c r="E127" s="115">
        <v>0</v>
      </c>
      <c r="F127" s="322" t="s">
        <v>627</v>
      </c>
    </row>
    <row r="128" spans="1:6" ht="12" customHeight="1" x14ac:dyDescent="0.25">
      <c r="A128" s="96" t="s">
        <v>60</v>
      </c>
      <c r="B128" s="90" t="s">
        <v>376</v>
      </c>
      <c r="C128" s="130">
        <v>0</v>
      </c>
      <c r="D128" s="130">
        <v>0</v>
      </c>
      <c r="E128" s="115">
        <v>0</v>
      </c>
      <c r="F128" s="322" t="s">
        <v>628</v>
      </c>
    </row>
    <row r="129" spans="1:9" ht="12" customHeight="1" thickBot="1" x14ac:dyDescent="0.3">
      <c r="A129" s="94" t="s">
        <v>61</v>
      </c>
      <c r="B129" s="88" t="s">
        <v>377</v>
      </c>
      <c r="C129" s="130">
        <v>0</v>
      </c>
      <c r="D129" s="130">
        <v>0</v>
      </c>
      <c r="E129" s="115">
        <v>0</v>
      </c>
      <c r="F129" s="322" t="s">
        <v>629</v>
      </c>
    </row>
    <row r="130" spans="1:9" ht="12" customHeight="1" thickBot="1" x14ac:dyDescent="0.3">
      <c r="A130" s="101" t="s">
        <v>10</v>
      </c>
      <c r="B130" s="108" t="s">
        <v>378</v>
      </c>
      <c r="C130" s="338">
        <f>SUM(C131:C134)</f>
        <v>0</v>
      </c>
      <c r="D130" s="337">
        <f t="shared" ref="D130:E130" si="23">SUM(D131:D134)</f>
        <v>0</v>
      </c>
      <c r="E130" s="124">
        <f t="shared" si="23"/>
        <v>0</v>
      </c>
      <c r="F130" s="322" t="s">
        <v>630</v>
      </c>
    </row>
    <row r="131" spans="1:9" ht="12" customHeight="1" x14ac:dyDescent="0.25">
      <c r="A131" s="96" t="s">
        <v>62</v>
      </c>
      <c r="B131" s="90" t="s">
        <v>379</v>
      </c>
      <c r="C131" s="130"/>
      <c r="D131" s="130"/>
      <c r="E131" s="115"/>
      <c r="F131" s="322" t="s">
        <v>631</v>
      </c>
    </row>
    <row r="132" spans="1:9" ht="12" customHeight="1" x14ac:dyDescent="0.25">
      <c r="A132" s="96" t="s">
        <v>63</v>
      </c>
      <c r="B132" s="90" t="s">
        <v>380</v>
      </c>
      <c r="C132" s="130">
        <v>0</v>
      </c>
      <c r="D132" s="130">
        <v>0</v>
      </c>
      <c r="E132" s="115">
        <v>0</v>
      </c>
      <c r="F132" s="322" t="s">
        <v>632</v>
      </c>
    </row>
    <row r="133" spans="1:9" ht="12" customHeight="1" x14ac:dyDescent="0.25">
      <c r="A133" s="96" t="s">
        <v>276</v>
      </c>
      <c r="B133" s="90" t="s">
        <v>381</v>
      </c>
      <c r="C133" s="130">
        <v>0</v>
      </c>
      <c r="D133" s="130">
        <v>0</v>
      </c>
      <c r="E133" s="115">
        <v>0</v>
      </c>
      <c r="F133" s="322" t="s">
        <v>633</v>
      </c>
    </row>
    <row r="134" spans="1:9" ht="12" customHeight="1" thickBot="1" x14ac:dyDescent="0.3">
      <c r="A134" s="94" t="s">
        <v>278</v>
      </c>
      <c r="B134" s="88" t="s">
        <v>382</v>
      </c>
      <c r="C134" s="130">
        <v>0</v>
      </c>
      <c r="D134" s="130">
        <v>0</v>
      </c>
      <c r="E134" s="115">
        <v>0</v>
      </c>
      <c r="F134" s="322" t="s">
        <v>634</v>
      </c>
    </row>
    <row r="135" spans="1:9" ht="12" customHeight="1" thickBot="1" x14ac:dyDescent="0.3">
      <c r="A135" s="101" t="s">
        <v>11</v>
      </c>
      <c r="B135" s="336" t="s">
        <v>584</v>
      </c>
      <c r="C135" s="341">
        <f>SUM(C136:C140)</f>
        <v>14387</v>
      </c>
      <c r="D135" s="135">
        <f t="shared" ref="D135:E135" si="24">SUM(D136:D140)</f>
        <v>13355</v>
      </c>
      <c r="E135" s="238">
        <f t="shared" si="24"/>
        <v>13003</v>
      </c>
      <c r="F135" s="322" t="s">
        <v>635</v>
      </c>
    </row>
    <row r="136" spans="1:9" ht="12" customHeight="1" x14ac:dyDescent="0.25">
      <c r="A136" s="96" t="s">
        <v>64</v>
      </c>
      <c r="B136" s="90" t="s">
        <v>384</v>
      </c>
      <c r="C136" s="130">
        <v>2927</v>
      </c>
      <c r="D136" s="130">
        <v>1677</v>
      </c>
      <c r="E136" s="115">
        <v>1677</v>
      </c>
      <c r="F136" s="322" t="s">
        <v>636</v>
      </c>
    </row>
    <row r="137" spans="1:9" ht="12" customHeight="1" x14ac:dyDescent="0.25">
      <c r="A137" s="96" t="s">
        <v>65</v>
      </c>
      <c r="B137" s="90" t="s">
        <v>672</v>
      </c>
      <c r="C137" s="130">
        <v>11460</v>
      </c>
      <c r="D137" s="130">
        <v>11678</v>
      </c>
      <c r="E137" s="115">
        <v>11326</v>
      </c>
      <c r="F137" s="322"/>
    </row>
    <row r="138" spans="1:9" ht="12" customHeight="1" x14ac:dyDescent="0.25">
      <c r="A138" s="96" t="s">
        <v>285</v>
      </c>
      <c r="B138" s="90" t="s">
        <v>385</v>
      </c>
      <c r="C138" s="130">
        <v>0</v>
      </c>
      <c r="D138" s="130">
        <v>0</v>
      </c>
      <c r="E138" s="115">
        <v>0</v>
      </c>
      <c r="F138" s="322" t="s">
        <v>637</v>
      </c>
    </row>
    <row r="139" spans="1:9" ht="12" customHeight="1" x14ac:dyDescent="0.25">
      <c r="A139" s="96" t="s">
        <v>287</v>
      </c>
      <c r="B139" s="90" t="s">
        <v>386</v>
      </c>
      <c r="C139" s="130">
        <v>0</v>
      </c>
      <c r="D139" s="130">
        <v>0</v>
      </c>
      <c r="E139" s="115">
        <v>0</v>
      </c>
      <c r="F139" s="322" t="s">
        <v>638</v>
      </c>
    </row>
    <row r="140" spans="1:9" ht="12" customHeight="1" thickBot="1" x14ac:dyDescent="0.3">
      <c r="A140" s="94" t="s">
        <v>582</v>
      </c>
      <c r="B140" s="88" t="s">
        <v>387</v>
      </c>
      <c r="C140" s="130">
        <v>0</v>
      </c>
      <c r="D140" s="130">
        <v>0</v>
      </c>
      <c r="E140" s="115">
        <v>0</v>
      </c>
      <c r="F140" s="322" t="s">
        <v>639</v>
      </c>
    </row>
    <row r="141" spans="1:9" ht="15" customHeight="1" thickBot="1" x14ac:dyDescent="0.3">
      <c r="A141" s="101" t="s">
        <v>12</v>
      </c>
      <c r="B141" s="108" t="s">
        <v>388</v>
      </c>
      <c r="C141" s="342">
        <f>SUM(C142:C145)</f>
        <v>0</v>
      </c>
      <c r="D141" s="343">
        <f t="shared" ref="D141:E141" si="25">SUM(D142:D145)</f>
        <v>0</v>
      </c>
      <c r="E141" s="239">
        <f t="shared" si="25"/>
        <v>0</v>
      </c>
      <c r="F141" s="322" t="s">
        <v>640</v>
      </c>
      <c r="G141" s="146"/>
      <c r="H141" s="146"/>
      <c r="I141" s="146"/>
    </row>
    <row r="142" spans="1:9" s="139" customFormat="1" ht="12.95" customHeight="1" x14ac:dyDescent="0.25">
      <c r="A142" s="96" t="s">
        <v>109</v>
      </c>
      <c r="B142" s="90" t="s">
        <v>389</v>
      </c>
      <c r="C142" s="130">
        <v>0</v>
      </c>
      <c r="D142" s="130">
        <v>0</v>
      </c>
      <c r="E142" s="115">
        <v>0</v>
      </c>
      <c r="F142" s="322" t="s">
        <v>641</v>
      </c>
    </row>
    <row r="143" spans="1:9" ht="12.75" customHeight="1" x14ac:dyDescent="0.25">
      <c r="A143" s="96" t="s">
        <v>110</v>
      </c>
      <c r="B143" s="90" t="s">
        <v>390</v>
      </c>
      <c r="C143" s="130">
        <v>0</v>
      </c>
      <c r="D143" s="130">
        <v>0</v>
      </c>
      <c r="E143" s="115">
        <v>0</v>
      </c>
      <c r="F143" s="322" t="s">
        <v>642</v>
      </c>
    </row>
    <row r="144" spans="1:9" ht="12.75" customHeight="1" x14ac:dyDescent="0.25">
      <c r="A144" s="96" t="s">
        <v>133</v>
      </c>
      <c r="B144" s="90" t="s">
        <v>391</v>
      </c>
      <c r="C144" s="130">
        <v>0</v>
      </c>
      <c r="D144" s="130">
        <v>0</v>
      </c>
      <c r="E144" s="115">
        <v>0</v>
      </c>
      <c r="F144" s="322" t="s">
        <v>643</v>
      </c>
    </row>
    <row r="145" spans="1:6" ht="12.75" customHeight="1" thickBot="1" x14ac:dyDescent="0.3">
      <c r="A145" s="96" t="s">
        <v>293</v>
      </c>
      <c r="B145" s="90" t="s">
        <v>392</v>
      </c>
      <c r="C145" s="130">
        <v>0</v>
      </c>
      <c r="D145" s="130">
        <v>0</v>
      </c>
      <c r="E145" s="115">
        <v>0</v>
      </c>
      <c r="F145" s="322" t="s">
        <v>644</v>
      </c>
    </row>
    <row r="146" spans="1:6" ht="16.5" thickBot="1" x14ac:dyDescent="0.3">
      <c r="A146" s="101" t="s">
        <v>13</v>
      </c>
      <c r="B146" s="336" t="s">
        <v>393</v>
      </c>
      <c r="C146" s="344">
        <f>SUM(C126,C130,C135,C141)</f>
        <v>14387</v>
      </c>
      <c r="D146" s="86">
        <f t="shared" ref="D146:E146" si="26">SUM(D126,D130,D135,D141)</f>
        <v>13355</v>
      </c>
      <c r="E146" s="252">
        <f t="shared" si="26"/>
        <v>13003</v>
      </c>
      <c r="F146" s="322" t="s">
        <v>645</v>
      </c>
    </row>
    <row r="147" spans="1:6" ht="16.5" thickBot="1" x14ac:dyDescent="0.3">
      <c r="A147" s="497" t="s">
        <v>14</v>
      </c>
      <c r="B147" s="498" t="s">
        <v>394</v>
      </c>
      <c r="C147" s="499">
        <f>SUM(C125,C146)</f>
        <v>175577</v>
      </c>
      <c r="D147" s="499">
        <f t="shared" ref="D147:E147" si="27">SUM(D125,D146)</f>
        <v>195223</v>
      </c>
      <c r="E147" s="499">
        <f t="shared" si="27"/>
        <v>166453</v>
      </c>
      <c r="F147" s="322" t="s">
        <v>646</v>
      </c>
    </row>
    <row r="149" spans="1:6" ht="18.75" customHeight="1" x14ac:dyDescent="0.25">
      <c r="A149" s="563" t="s">
        <v>395</v>
      </c>
      <c r="B149" s="563"/>
      <c r="C149" s="563"/>
      <c r="D149" s="563"/>
      <c r="E149" s="563"/>
    </row>
    <row r="150" spans="1:6" ht="13.5" customHeight="1" thickBot="1" x14ac:dyDescent="0.3">
      <c r="A150" s="110" t="s">
        <v>91</v>
      </c>
      <c r="B150" s="110"/>
      <c r="C150" s="137"/>
      <c r="E150" s="125" t="s">
        <v>132</v>
      </c>
    </row>
    <row r="151" spans="1:6" ht="21.75" thickBot="1" x14ac:dyDescent="0.3">
      <c r="A151" s="101">
        <v>1</v>
      </c>
      <c r="B151" s="103" t="s">
        <v>396</v>
      </c>
      <c r="C151" s="124">
        <f>+C61-C125</f>
        <v>-28197</v>
      </c>
      <c r="D151" s="124">
        <f>+D61-D125</f>
        <v>-22022</v>
      </c>
      <c r="E151" s="124">
        <f>+E61-E125</f>
        <v>-12227</v>
      </c>
    </row>
    <row r="152" spans="1:6" ht="21.75" thickBot="1" x14ac:dyDescent="0.3">
      <c r="A152" s="101" t="s">
        <v>6</v>
      </c>
      <c r="B152" s="103" t="s">
        <v>397</v>
      </c>
      <c r="C152" s="124">
        <f>+C84-C146</f>
        <v>28197</v>
      </c>
      <c r="D152" s="124">
        <f>+D84-D146</f>
        <v>22022</v>
      </c>
      <c r="E152" s="124">
        <f>+E84-E146</f>
        <v>21056</v>
      </c>
    </row>
    <row r="153" spans="1:6" ht="7.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</sheetData>
  <mergeCells count="10">
    <mergeCell ref="A1:E1"/>
    <mergeCell ref="C3:E3"/>
    <mergeCell ref="B3:B4"/>
    <mergeCell ref="A149:E149"/>
    <mergeCell ref="C89:E89"/>
    <mergeCell ref="B89:B90"/>
    <mergeCell ref="A89:A90"/>
    <mergeCell ref="A3:A4"/>
    <mergeCell ref="A87:E87"/>
    <mergeCell ref="A2:B2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scale="75" orientation="portrait" r:id="rId1"/>
  <headerFooter alignWithMargins="0">
    <oddHeader>&amp;C&amp;"Times New Roman CE,Félkövér"&amp;12..............................Önkormányzat2014. ÉVI ZÁRSZÁMADÁSÁNAK PÉNZÜGYI MÉRLEGE&amp;10&amp;R&amp;"Times New Roman CE,Félkövér dőlt"&amp;11 1.1. melléklet a ....../2015. (......) önkormányzati rendelethez</oddHeader>
  </headerFooter>
  <rowBreaks count="1" manualBreakCount="1">
    <brk id="86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K30"/>
  <sheetViews>
    <sheetView view="pageBreakPreview" zoomScaleSheetLayoutView="100" workbookViewId="0">
      <selection activeCell="B2" sqref="B2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9.33203125" style="326" hidden="1" customWidth="1"/>
    <col min="12" max="16384" width="9.33203125" style="6"/>
  </cols>
  <sheetData>
    <row r="1" spans="1:11" ht="39.75" customHeight="1" x14ac:dyDescent="0.2">
      <c r="B1" s="168" t="s">
        <v>95</v>
      </c>
      <c r="C1" s="169"/>
      <c r="D1" s="169"/>
      <c r="E1" s="169"/>
      <c r="F1" s="169"/>
      <c r="G1" s="169"/>
      <c r="H1" s="169"/>
      <c r="I1" s="169"/>
      <c r="J1" s="567" t="str">
        <f>+CONCATENATE("2.1. melléklet a ……/",LEFT(Önk.!C3,4)+1,". (……) önkormányzati rendelethez")</f>
        <v>2.1. melléklet a ……/2018. (……) önkormányzati rendelethez</v>
      </c>
    </row>
    <row r="2" spans="1:11" ht="14.25" thickBot="1" x14ac:dyDescent="0.25">
      <c r="B2" s="9" t="s">
        <v>745</v>
      </c>
      <c r="G2" s="13"/>
      <c r="H2" s="13"/>
      <c r="I2" s="13" t="s">
        <v>47</v>
      </c>
      <c r="J2" s="567"/>
    </row>
    <row r="3" spans="1:11" ht="18" customHeight="1" thickBot="1" x14ac:dyDescent="0.25">
      <c r="A3" s="568" t="s">
        <v>54</v>
      </c>
      <c r="B3" s="191" t="s">
        <v>41</v>
      </c>
      <c r="C3" s="192"/>
      <c r="D3" s="192"/>
      <c r="E3" s="192"/>
      <c r="F3" s="191" t="s">
        <v>42</v>
      </c>
      <c r="G3" s="193"/>
      <c r="H3" s="193"/>
      <c r="I3" s="193"/>
      <c r="J3" s="567"/>
    </row>
    <row r="4" spans="1:11" s="170" customFormat="1" ht="35.25" customHeight="1" thickBot="1" x14ac:dyDescent="0.25">
      <c r="A4" s="569"/>
      <c r="B4" s="10" t="s">
        <v>48</v>
      </c>
      <c r="C4" s="11" t="str">
        <f>+CONCATENATE(LEFT(Önk.!C3,4),". évi eredeti előirányzat")</f>
        <v>2017. évi eredeti előirányzat</v>
      </c>
      <c r="D4" s="156" t="str">
        <f>+CONCATENATE(LEFT(Önk.!C3,4),". évi módosított előirányzat")</f>
        <v>2017. évi módosított előirányzat</v>
      </c>
      <c r="E4" s="11" t="str">
        <f>+CONCATENATE(LEFT(Önk.!C3,4),". évi teljesítés")</f>
        <v>2017. évi teljesítés</v>
      </c>
      <c r="F4" s="347" t="s">
        <v>48</v>
      </c>
      <c r="G4" s="10" t="str">
        <f>+C4</f>
        <v>2017. évi eredeti előirányzat</v>
      </c>
      <c r="H4" s="156" t="str">
        <f>+D4</f>
        <v>2017. évi módosított előirányzat</v>
      </c>
      <c r="I4" s="185" t="str">
        <f>+E4</f>
        <v>2017. évi teljesítés</v>
      </c>
      <c r="J4" s="567"/>
      <c r="K4" s="327"/>
    </row>
    <row r="5" spans="1:11" s="171" customFormat="1" ht="12" customHeight="1" thickBot="1" x14ac:dyDescent="0.25">
      <c r="A5" s="194" t="s">
        <v>341</v>
      </c>
      <c r="B5" s="195" t="s">
        <v>342</v>
      </c>
      <c r="C5" s="196" t="s">
        <v>343</v>
      </c>
      <c r="D5" s="196" t="s">
        <v>344</v>
      </c>
      <c r="E5" s="196" t="s">
        <v>345</v>
      </c>
      <c r="F5" s="348" t="s">
        <v>420</v>
      </c>
      <c r="G5" s="195" t="s">
        <v>421</v>
      </c>
      <c r="H5" s="196" t="s">
        <v>422</v>
      </c>
      <c r="I5" s="197" t="s">
        <v>423</v>
      </c>
      <c r="J5" s="567"/>
      <c r="K5" s="328"/>
    </row>
    <row r="6" spans="1:11" ht="15" customHeight="1" x14ac:dyDescent="0.2">
      <c r="A6" s="172" t="s">
        <v>5</v>
      </c>
      <c r="B6" s="173" t="s">
        <v>398</v>
      </c>
      <c r="C6" s="159">
        <f>SUM(Önk.!C6)</f>
        <v>45496</v>
      </c>
      <c r="D6" s="159">
        <f>SUM(Önk.!D6)</f>
        <v>61373</v>
      </c>
      <c r="E6" s="159">
        <f>SUM(Önk.!E6)</f>
        <v>61373</v>
      </c>
      <c r="F6" s="349" t="s">
        <v>49</v>
      </c>
      <c r="G6" s="357">
        <f>SUM(Önk.!C93)</f>
        <v>54734</v>
      </c>
      <c r="H6" s="159">
        <f>SUM(Önk.!D93)</f>
        <v>55191</v>
      </c>
      <c r="I6" s="165">
        <f>SUM(Önk.!E93)</f>
        <v>48981</v>
      </c>
      <c r="J6" s="567"/>
      <c r="K6" s="326" t="s">
        <v>592</v>
      </c>
    </row>
    <row r="7" spans="1:11" ht="15" customHeight="1" x14ac:dyDescent="0.2">
      <c r="A7" s="174" t="s">
        <v>6</v>
      </c>
      <c r="B7" s="175" t="s">
        <v>399</v>
      </c>
      <c r="C7" s="160">
        <f>SUM(Önk.!C13)</f>
        <v>52164</v>
      </c>
      <c r="D7" s="160">
        <f>SUM(Önk.!D13)</f>
        <v>52164</v>
      </c>
      <c r="E7" s="160">
        <f>SUM(Önk.!E13)</f>
        <v>50746</v>
      </c>
      <c r="F7" s="350" t="s">
        <v>111</v>
      </c>
      <c r="G7" s="358">
        <f>SUM(Önk.!C94)</f>
        <v>7047</v>
      </c>
      <c r="H7" s="160">
        <f>SUM(Önk.!D94)</f>
        <v>7047</v>
      </c>
      <c r="I7" s="166">
        <f>SUM(Önk.!E94)</f>
        <v>6654</v>
      </c>
      <c r="J7" s="567"/>
      <c r="K7" s="326" t="s">
        <v>593</v>
      </c>
    </row>
    <row r="8" spans="1:11" ht="15" customHeight="1" x14ac:dyDescent="0.2">
      <c r="A8" s="174" t="s">
        <v>7</v>
      </c>
      <c r="B8" s="175" t="s">
        <v>400</v>
      </c>
      <c r="C8" s="160">
        <v>0</v>
      </c>
      <c r="D8" s="160">
        <v>0</v>
      </c>
      <c r="E8" s="160">
        <v>0</v>
      </c>
      <c r="F8" s="350" t="s">
        <v>137</v>
      </c>
      <c r="G8" s="358">
        <f>SUM(Önk.!C95)</f>
        <v>27662</v>
      </c>
      <c r="H8" s="160">
        <f>SUM(Önk.!D95)</f>
        <v>38219</v>
      </c>
      <c r="I8" s="166">
        <f>SUM(Önk.!E95)</f>
        <v>36699</v>
      </c>
      <c r="J8" s="567"/>
      <c r="K8" s="326" t="s">
        <v>594</v>
      </c>
    </row>
    <row r="9" spans="1:11" ht="15" customHeight="1" x14ac:dyDescent="0.2">
      <c r="A9" s="174" t="s">
        <v>8</v>
      </c>
      <c r="B9" s="175" t="s">
        <v>102</v>
      </c>
      <c r="C9" s="160">
        <f>SUM(Önk.!C27)</f>
        <v>6000</v>
      </c>
      <c r="D9" s="160">
        <f>SUM(Önk.!D27)</f>
        <v>12189</v>
      </c>
      <c r="E9" s="160">
        <f>SUM(Önk.!E27)</f>
        <v>6667</v>
      </c>
      <c r="F9" s="350" t="s">
        <v>112</v>
      </c>
      <c r="G9" s="358">
        <f>SUM(Önk.!C96)</f>
        <v>7480</v>
      </c>
      <c r="H9" s="160">
        <f>SUM(Önk.!D96)</f>
        <v>11083</v>
      </c>
      <c r="I9" s="166">
        <f>SUM(Önk.!E96)</f>
        <v>8537</v>
      </c>
      <c r="J9" s="567"/>
      <c r="K9" s="326" t="s">
        <v>595</v>
      </c>
    </row>
    <row r="10" spans="1:11" ht="15" customHeight="1" x14ac:dyDescent="0.2">
      <c r="A10" s="174" t="s">
        <v>9</v>
      </c>
      <c r="B10" s="176" t="s">
        <v>401</v>
      </c>
      <c r="C10" s="160">
        <f>SUM(Önk.!C51)</f>
        <v>2984</v>
      </c>
      <c r="D10" s="160">
        <f>SUM(Önk.!D51)</f>
        <v>3983</v>
      </c>
      <c r="E10" s="160">
        <f>SUM(Önk.!E51)</f>
        <v>165</v>
      </c>
      <c r="F10" s="350" t="s">
        <v>113</v>
      </c>
      <c r="G10" s="358">
        <f>SUM(Önk.!C97)</f>
        <v>3163</v>
      </c>
      <c r="H10" s="160">
        <f>SUM(Önk.!D97)</f>
        <v>23174</v>
      </c>
      <c r="I10" s="166">
        <f>SUM(Önk.!E97)</f>
        <v>21993</v>
      </c>
      <c r="J10" s="567"/>
      <c r="K10" s="326" t="s">
        <v>596</v>
      </c>
    </row>
    <row r="11" spans="1:11" ht="15" customHeight="1" x14ac:dyDescent="0.2">
      <c r="A11" s="174" t="s">
        <v>10</v>
      </c>
      <c r="B11" s="175" t="s">
        <v>581</v>
      </c>
      <c r="C11" s="161">
        <v>0</v>
      </c>
      <c r="D11" s="161">
        <v>0</v>
      </c>
      <c r="E11" s="161">
        <v>0</v>
      </c>
      <c r="F11" s="350" t="s">
        <v>36</v>
      </c>
      <c r="G11" s="358">
        <f>SUM(Önk.!C122)</f>
        <v>24492</v>
      </c>
      <c r="H11" s="160">
        <f>SUM(Önk.!D122)</f>
        <v>642</v>
      </c>
      <c r="I11" s="166">
        <f>SUM(Önk.!E122)</f>
        <v>0</v>
      </c>
      <c r="J11" s="567"/>
      <c r="K11" s="326" t="s">
        <v>597</v>
      </c>
    </row>
    <row r="12" spans="1:11" ht="15" customHeight="1" x14ac:dyDescent="0.2">
      <c r="A12" s="174" t="s">
        <v>11</v>
      </c>
      <c r="B12" s="175" t="s">
        <v>272</v>
      </c>
      <c r="C12" s="160">
        <f>SUM(Önk.!C34)</f>
        <v>0</v>
      </c>
      <c r="D12" s="160">
        <f>SUM(Önk.!D34)</f>
        <v>3788</v>
      </c>
      <c r="E12" s="160">
        <f>SUM(Önk.!E34)</f>
        <v>2527</v>
      </c>
      <c r="F12" s="351" t="s">
        <v>674</v>
      </c>
      <c r="G12" s="358">
        <f>Önk.!C98</f>
        <v>0</v>
      </c>
      <c r="H12" s="160"/>
      <c r="I12" s="166"/>
      <c r="J12" s="567"/>
      <c r="K12" s="326" t="s">
        <v>598</v>
      </c>
    </row>
    <row r="13" spans="1:11" ht="15" customHeight="1" x14ac:dyDescent="0.2">
      <c r="A13" s="174" t="s">
        <v>12</v>
      </c>
      <c r="B13" s="4" t="s">
        <v>674</v>
      </c>
      <c r="C13" s="160"/>
      <c r="D13" s="160"/>
      <c r="E13" s="160"/>
      <c r="F13" s="351"/>
      <c r="G13" s="358"/>
      <c r="H13" s="160"/>
      <c r="I13" s="166"/>
      <c r="J13" s="567"/>
    </row>
    <row r="14" spans="1:11" ht="15" customHeight="1" x14ac:dyDescent="0.2">
      <c r="A14" s="174" t="s">
        <v>13</v>
      </c>
      <c r="B14" s="175"/>
      <c r="C14" s="161"/>
      <c r="D14" s="161"/>
      <c r="E14" s="161"/>
      <c r="F14" s="351"/>
      <c r="G14" s="358"/>
      <c r="H14" s="160"/>
      <c r="I14" s="166"/>
      <c r="J14" s="567"/>
    </row>
    <row r="15" spans="1:11" ht="15" customHeight="1" x14ac:dyDescent="0.2">
      <c r="A15" s="174" t="s">
        <v>14</v>
      </c>
      <c r="B15" s="4"/>
      <c r="C15" s="160"/>
      <c r="D15" s="160"/>
      <c r="E15" s="160"/>
      <c r="F15" s="351"/>
      <c r="G15" s="358"/>
      <c r="H15" s="160"/>
      <c r="I15" s="166"/>
      <c r="J15" s="567"/>
    </row>
    <row r="16" spans="1:11" ht="15" customHeight="1" x14ac:dyDescent="0.2">
      <c r="A16" s="174" t="s">
        <v>15</v>
      </c>
      <c r="B16" s="4"/>
      <c r="C16" s="160"/>
      <c r="D16" s="160"/>
      <c r="E16" s="160"/>
      <c r="F16" s="351"/>
      <c r="G16" s="358"/>
      <c r="H16" s="160"/>
      <c r="I16" s="166"/>
      <c r="J16" s="567"/>
    </row>
    <row r="17" spans="1:11" ht="15" customHeight="1" thickBot="1" x14ac:dyDescent="0.25">
      <c r="A17" s="174" t="s">
        <v>16</v>
      </c>
      <c r="B17" s="7"/>
      <c r="C17" s="162"/>
      <c r="D17" s="162"/>
      <c r="E17" s="162"/>
      <c r="F17" s="351"/>
      <c r="G17" s="359"/>
      <c r="H17" s="162"/>
      <c r="I17" s="167"/>
      <c r="J17" s="567"/>
    </row>
    <row r="18" spans="1:11" ht="17.25" customHeight="1" thickBot="1" x14ac:dyDescent="0.25">
      <c r="A18" s="177" t="s">
        <v>17</v>
      </c>
      <c r="B18" s="158" t="s">
        <v>402</v>
      </c>
      <c r="C18" s="163">
        <f>SUM(C6:C7,C9:C10,C12:C17)</f>
        <v>106644</v>
      </c>
      <c r="D18" s="163">
        <f t="shared" ref="D18:E18" si="0">SUM(D6:D7,D9:D10,D12:D17)</f>
        <v>133497</v>
      </c>
      <c r="E18" s="163">
        <f t="shared" si="0"/>
        <v>121478</v>
      </c>
      <c r="F18" s="352" t="s">
        <v>407</v>
      </c>
      <c r="G18" s="360">
        <f>SUM(G6:G17)</f>
        <v>124578</v>
      </c>
      <c r="H18" s="163">
        <f>SUM(H6:H17)</f>
        <v>135356</v>
      </c>
      <c r="I18" s="190">
        <f>SUM(I6:I17)</f>
        <v>122864</v>
      </c>
      <c r="J18" s="567"/>
      <c r="K18" s="326" t="s">
        <v>599</v>
      </c>
    </row>
    <row r="19" spans="1:11" ht="15" customHeight="1" x14ac:dyDescent="0.2">
      <c r="A19" s="178" t="s">
        <v>18</v>
      </c>
      <c r="B19" s="179" t="s">
        <v>403</v>
      </c>
      <c r="C19" s="14">
        <f>SUM(C20:C23)</f>
        <v>0</v>
      </c>
      <c r="D19" s="14">
        <f t="shared" ref="D19:E19" si="1">SUM(D20:D23)</f>
        <v>0</v>
      </c>
      <c r="E19" s="14">
        <f t="shared" si="1"/>
        <v>0</v>
      </c>
      <c r="F19" s="353" t="s">
        <v>119</v>
      </c>
      <c r="G19" s="361"/>
      <c r="H19" s="164"/>
      <c r="I19" s="362"/>
      <c r="J19" s="567"/>
      <c r="K19" s="326" t="s">
        <v>600</v>
      </c>
    </row>
    <row r="20" spans="1:11" ht="15" customHeight="1" x14ac:dyDescent="0.2">
      <c r="A20" s="181" t="s">
        <v>19</v>
      </c>
      <c r="B20" s="180" t="s">
        <v>129</v>
      </c>
      <c r="C20" s="157"/>
      <c r="D20" s="157"/>
      <c r="E20" s="157"/>
      <c r="F20" s="353" t="s">
        <v>408</v>
      </c>
      <c r="G20" s="363"/>
      <c r="H20" s="157"/>
      <c r="I20" s="186"/>
      <c r="J20" s="567"/>
      <c r="K20" s="326" t="s">
        <v>601</v>
      </c>
    </row>
    <row r="21" spans="1:11" ht="15" customHeight="1" x14ac:dyDescent="0.2">
      <c r="A21" s="181" t="s">
        <v>20</v>
      </c>
      <c r="B21" s="180" t="s">
        <v>130</v>
      </c>
      <c r="C21" s="157"/>
      <c r="D21" s="157"/>
      <c r="E21" s="157"/>
      <c r="F21" s="353" t="s">
        <v>93</v>
      </c>
      <c r="G21" s="363"/>
      <c r="H21" s="157"/>
      <c r="I21" s="186"/>
      <c r="J21" s="567"/>
      <c r="K21" s="326" t="s">
        <v>602</v>
      </c>
    </row>
    <row r="22" spans="1:11" ht="15" customHeight="1" x14ac:dyDescent="0.2">
      <c r="A22" s="181" t="s">
        <v>21</v>
      </c>
      <c r="B22" s="180" t="s">
        <v>135</v>
      </c>
      <c r="C22" s="157"/>
      <c r="D22" s="157"/>
      <c r="E22" s="157"/>
      <c r="F22" s="353" t="s">
        <v>94</v>
      </c>
      <c r="G22" s="363"/>
      <c r="H22" s="157"/>
      <c r="I22" s="186"/>
      <c r="J22" s="567"/>
      <c r="K22" s="326" t="s">
        <v>603</v>
      </c>
    </row>
    <row r="23" spans="1:11" ht="15" customHeight="1" x14ac:dyDescent="0.2">
      <c r="A23" s="181" t="s">
        <v>22</v>
      </c>
      <c r="B23" s="180" t="s">
        <v>136</v>
      </c>
      <c r="C23" s="157"/>
      <c r="D23" s="157"/>
      <c r="E23" s="157"/>
      <c r="F23" s="354" t="s">
        <v>138</v>
      </c>
      <c r="G23" s="363"/>
      <c r="H23" s="157"/>
      <c r="I23" s="186"/>
      <c r="J23" s="567"/>
      <c r="K23" s="326" t="s">
        <v>604</v>
      </c>
    </row>
    <row r="24" spans="1:11" ht="15" customHeight="1" x14ac:dyDescent="0.2">
      <c r="A24" s="181" t="s">
        <v>23</v>
      </c>
      <c r="B24" s="180" t="s">
        <v>404</v>
      </c>
      <c r="C24" s="182">
        <f>SUM(C25:C26)</f>
        <v>42584</v>
      </c>
      <c r="D24" s="182">
        <f t="shared" ref="D24:E24" si="2">SUM(D25:D26)</f>
        <v>35377</v>
      </c>
      <c r="E24" s="182">
        <f t="shared" si="2"/>
        <v>34059</v>
      </c>
      <c r="F24" s="353" t="s">
        <v>120</v>
      </c>
      <c r="G24" s="363"/>
      <c r="H24" s="157"/>
      <c r="I24" s="186"/>
      <c r="J24" s="567"/>
      <c r="K24" s="326" t="s">
        <v>605</v>
      </c>
    </row>
    <row r="25" spans="1:11" ht="15" customHeight="1" x14ac:dyDescent="0.2">
      <c r="A25" s="178" t="s">
        <v>24</v>
      </c>
      <c r="B25" s="346" t="s">
        <v>673</v>
      </c>
      <c r="C25" s="164">
        <f>SUM(Önk.!C72)</f>
        <v>39657</v>
      </c>
      <c r="D25" s="164">
        <f>SUM(Önk.!D72)</f>
        <v>32450</v>
      </c>
      <c r="E25" s="164">
        <f>SUM(Önk.!E72)</f>
        <v>32450</v>
      </c>
      <c r="F25" s="349" t="s">
        <v>683</v>
      </c>
      <c r="G25" s="361">
        <f>SUM(Önk.!C136)</f>
        <v>2927</v>
      </c>
      <c r="H25" s="164">
        <f>SUM(Önk.!D136)</f>
        <v>1677</v>
      </c>
      <c r="I25" s="362">
        <f>SUM(Önk.!E136)</f>
        <v>1677</v>
      </c>
      <c r="J25" s="567"/>
      <c r="K25" s="326" t="s">
        <v>606</v>
      </c>
    </row>
    <row r="26" spans="1:11" ht="15" customHeight="1" thickBot="1" x14ac:dyDescent="0.25">
      <c r="A26" s="181" t="s">
        <v>25</v>
      </c>
      <c r="B26" s="179" t="s">
        <v>321</v>
      </c>
      <c r="C26" s="157">
        <f>SUM(Önk.!C75)</f>
        <v>2927</v>
      </c>
      <c r="D26" s="157">
        <f>SUM(Önk.!D75)</f>
        <v>2927</v>
      </c>
      <c r="E26" s="157">
        <f>SUM(Önk.!E75)</f>
        <v>1609</v>
      </c>
      <c r="F26" s="355" t="s">
        <v>675</v>
      </c>
      <c r="G26" s="363">
        <f>SUM(Önk.!C137)</f>
        <v>11460</v>
      </c>
      <c r="H26" s="157">
        <f>SUM(Önk.!D137)</f>
        <v>11678</v>
      </c>
      <c r="I26" s="186">
        <f>SUM(Önk.!E137)</f>
        <v>11326</v>
      </c>
      <c r="J26" s="567"/>
      <c r="K26" s="326" t="s">
        <v>607</v>
      </c>
    </row>
    <row r="27" spans="1:11" ht="17.25" customHeight="1" thickBot="1" x14ac:dyDescent="0.25">
      <c r="A27" s="177" t="s">
        <v>26</v>
      </c>
      <c r="B27" s="158" t="s">
        <v>405</v>
      </c>
      <c r="C27" s="163">
        <f>+C19+C24</f>
        <v>42584</v>
      </c>
      <c r="D27" s="163">
        <f t="shared" ref="D27:E27" si="3">+D19+D24</f>
        <v>35377</v>
      </c>
      <c r="E27" s="163">
        <f t="shared" si="3"/>
        <v>34059</v>
      </c>
      <c r="F27" s="352" t="s">
        <v>409</v>
      </c>
      <c r="G27" s="163">
        <f>SUM(G19:G26)</f>
        <v>14387</v>
      </c>
      <c r="H27" s="163">
        <f>SUM(H19:H26)</f>
        <v>13355</v>
      </c>
      <c r="I27" s="190">
        <f>SUM(I19:I26)</f>
        <v>13003</v>
      </c>
      <c r="J27" s="567"/>
      <c r="K27" s="326" t="s">
        <v>608</v>
      </c>
    </row>
    <row r="28" spans="1:11" ht="17.25" customHeight="1" thickBot="1" x14ac:dyDescent="0.25">
      <c r="A28" s="177" t="s">
        <v>27</v>
      </c>
      <c r="B28" s="183" t="s">
        <v>406</v>
      </c>
      <c r="C28" s="26">
        <f>+C18+C27</f>
        <v>149228</v>
      </c>
      <c r="D28" s="26">
        <f>+D18+D27</f>
        <v>168874</v>
      </c>
      <c r="E28" s="184">
        <f>+E18+E27</f>
        <v>155537</v>
      </c>
      <c r="F28" s="356" t="s">
        <v>410</v>
      </c>
      <c r="G28" s="364">
        <f>+G18+G27</f>
        <v>138965</v>
      </c>
      <c r="H28" s="26">
        <f>+H18+H27</f>
        <v>148711</v>
      </c>
      <c r="I28" s="27">
        <f>+I18+I27</f>
        <v>135867</v>
      </c>
      <c r="J28" s="567"/>
      <c r="K28" s="326" t="s">
        <v>609</v>
      </c>
    </row>
    <row r="29" spans="1:11" ht="17.25" customHeight="1" thickBot="1" x14ac:dyDescent="0.25">
      <c r="A29" s="177" t="s">
        <v>28</v>
      </c>
      <c r="B29" s="183" t="s">
        <v>97</v>
      </c>
      <c r="C29" s="26">
        <f>IF(C18-G18&lt;0,G18-C18,"-")</f>
        <v>17934</v>
      </c>
      <c r="D29" s="26">
        <f>IF(D18-H18&lt;0,H18-D18,"-")</f>
        <v>1859</v>
      </c>
      <c r="E29" s="184">
        <f>IF(E18-I18&lt;0,I18-E18,"-")</f>
        <v>1386</v>
      </c>
      <c r="F29" s="356" t="s">
        <v>98</v>
      </c>
      <c r="G29" s="364" t="str">
        <f>IF(C18-G18&gt;0,C18-G18,"-")</f>
        <v>-</v>
      </c>
      <c r="H29" s="26" t="str">
        <f>IF(D18-H18&gt;0,D18-H18,"-")</f>
        <v>-</v>
      </c>
      <c r="I29" s="27" t="str">
        <f>IF(E18-I18&gt;0,E18-I18,"-")</f>
        <v>-</v>
      </c>
      <c r="J29" s="567"/>
      <c r="K29" s="326" t="s">
        <v>610</v>
      </c>
    </row>
    <row r="30" spans="1:11" ht="17.25" customHeight="1" thickBot="1" x14ac:dyDescent="0.25">
      <c r="A30" s="177" t="s">
        <v>29</v>
      </c>
      <c r="B30" s="183" t="s">
        <v>139</v>
      </c>
      <c r="C30" s="26" t="str">
        <f>IF(C28-G28&lt;0,G28-C28,"-")</f>
        <v>-</v>
      </c>
      <c r="D30" s="26" t="str">
        <f>IF(D28-H28&lt;0,H28-D28,"-")</f>
        <v>-</v>
      </c>
      <c r="E30" s="184" t="str">
        <f>IF(E28-I28&lt;0,I28-E28,"-")</f>
        <v>-</v>
      </c>
      <c r="F30" s="356" t="s">
        <v>140</v>
      </c>
      <c r="G30" s="364">
        <f>IF(C28-G28&gt;0,C28-G28,"-")</f>
        <v>10263</v>
      </c>
      <c r="H30" s="26">
        <f>IF(D28-H28&gt;0,D28-H28,"-")</f>
        <v>20163</v>
      </c>
      <c r="I30" s="27">
        <f>IF(E28-I28&gt;0,E28-I28,"-")</f>
        <v>19670</v>
      </c>
      <c r="J30" s="567"/>
      <c r="K30" s="326" t="s">
        <v>611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K33"/>
  <sheetViews>
    <sheetView view="pageBreakPreview" zoomScale="115" zoomScaleSheetLayoutView="115" workbookViewId="0">
      <selection activeCell="F2" sqref="F2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0" style="326" hidden="1" customWidth="1"/>
    <col min="12" max="16384" width="9.33203125" style="6"/>
  </cols>
  <sheetData>
    <row r="1" spans="1:11" ht="39.75" customHeight="1" x14ac:dyDescent="0.2">
      <c r="B1" s="168" t="s">
        <v>96</v>
      </c>
      <c r="C1" s="169"/>
      <c r="D1" s="169"/>
      <c r="E1" s="169"/>
      <c r="F1" s="169"/>
      <c r="G1" s="169"/>
      <c r="H1" s="169"/>
      <c r="I1" s="169"/>
      <c r="J1" s="570" t="str">
        <f>+CONCATENATE("2.2. melléklet a ……/",LEFT(Önk.!C3,4)+1,". (……) önkormányzati rendelethez")</f>
        <v>2.2. melléklet a ……/2018. (……) önkormányzati rendelethez</v>
      </c>
    </row>
    <row r="2" spans="1:11" ht="14.25" thickBot="1" x14ac:dyDescent="0.25">
      <c r="F2" s="6" t="s">
        <v>746</v>
      </c>
      <c r="G2" s="13"/>
      <c r="H2" s="13"/>
      <c r="I2" s="13" t="s">
        <v>47</v>
      </c>
      <c r="J2" s="570"/>
    </row>
    <row r="3" spans="1:11" ht="24" customHeight="1" thickBot="1" x14ac:dyDescent="0.25">
      <c r="A3" s="571" t="s">
        <v>54</v>
      </c>
      <c r="B3" s="191" t="s">
        <v>41</v>
      </c>
      <c r="C3" s="192"/>
      <c r="D3" s="192"/>
      <c r="E3" s="192"/>
      <c r="F3" s="191" t="s">
        <v>42</v>
      </c>
      <c r="G3" s="193"/>
      <c r="H3" s="193"/>
      <c r="I3" s="193"/>
      <c r="J3" s="570"/>
    </row>
    <row r="4" spans="1:11" s="170" customFormat="1" ht="35.25" customHeight="1" thickBot="1" x14ac:dyDescent="0.25">
      <c r="A4" s="572"/>
      <c r="B4" s="10" t="s">
        <v>48</v>
      </c>
      <c r="C4" s="11" t="str">
        <f>+'Mérleg önk. -működés'!C4</f>
        <v>2017. évi eredeti előirányzat</v>
      </c>
      <c r="D4" s="156" t="str">
        <f>+'Mérleg önk. -működés'!D4</f>
        <v>2017. évi módosított előirányzat</v>
      </c>
      <c r="E4" s="11" t="str">
        <f>+'Mérleg önk. -működés'!E4</f>
        <v>2017. évi teljesítés</v>
      </c>
      <c r="F4" s="10" t="s">
        <v>48</v>
      </c>
      <c r="G4" s="11" t="str">
        <f>+'Mérleg önk. -működés'!C4</f>
        <v>2017. évi eredeti előirányzat</v>
      </c>
      <c r="H4" s="156" t="str">
        <f>+'Mérleg önk. -működés'!D4</f>
        <v>2017. évi módosított előirányzat</v>
      </c>
      <c r="I4" s="185" t="str">
        <f>+'Mérleg önk. -működés'!E4</f>
        <v>2017. évi teljesítés</v>
      </c>
      <c r="J4" s="570"/>
      <c r="K4" s="327"/>
    </row>
    <row r="5" spans="1:11" s="170" customFormat="1" ht="13.5" thickBot="1" x14ac:dyDescent="0.25">
      <c r="A5" s="194" t="s">
        <v>341</v>
      </c>
      <c r="B5" s="195" t="s">
        <v>342</v>
      </c>
      <c r="C5" s="196" t="s">
        <v>343</v>
      </c>
      <c r="D5" s="196" t="s">
        <v>344</v>
      </c>
      <c r="E5" s="196" t="s">
        <v>345</v>
      </c>
      <c r="F5" s="348" t="s">
        <v>420</v>
      </c>
      <c r="G5" s="195" t="s">
        <v>421</v>
      </c>
      <c r="H5" s="196" t="s">
        <v>422</v>
      </c>
      <c r="I5" s="197" t="s">
        <v>423</v>
      </c>
      <c r="J5" s="570"/>
      <c r="K5" s="328"/>
    </row>
    <row r="6" spans="1:11" ht="12.95" customHeight="1" x14ac:dyDescent="0.2">
      <c r="A6" s="172" t="s">
        <v>5</v>
      </c>
      <c r="B6" s="173" t="s">
        <v>411</v>
      </c>
      <c r="C6" s="159">
        <f>SUM(Önk.!C20)</f>
        <v>26349</v>
      </c>
      <c r="D6" s="159">
        <f>SUM(Önk.!D20)</f>
        <v>26349</v>
      </c>
      <c r="E6" s="159">
        <f>SUM(Önk.!E20)</f>
        <v>19745</v>
      </c>
      <c r="F6" s="349" t="s">
        <v>131</v>
      </c>
      <c r="G6" s="357">
        <f>SUM(Önk.!C109)</f>
        <v>34072</v>
      </c>
      <c r="H6" s="159">
        <f>SUM(Önk.!D109)</f>
        <v>20972</v>
      </c>
      <c r="I6" s="165">
        <f>SUM(Önk.!E109)</f>
        <v>8225</v>
      </c>
      <c r="J6" s="570"/>
      <c r="K6" s="326" t="s">
        <v>592</v>
      </c>
    </row>
    <row r="7" spans="1:11" x14ac:dyDescent="0.2">
      <c r="A7" s="174" t="s">
        <v>6</v>
      </c>
      <c r="B7" s="175" t="s">
        <v>412</v>
      </c>
      <c r="C7" s="160"/>
      <c r="D7" s="160"/>
      <c r="E7" s="160"/>
      <c r="F7" s="350" t="s">
        <v>424</v>
      </c>
      <c r="G7" s="358"/>
      <c r="H7" s="160"/>
      <c r="I7" s="166"/>
      <c r="J7" s="570"/>
      <c r="K7" s="326" t="s">
        <v>593</v>
      </c>
    </row>
    <row r="8" spans="1:11" ht="12.95" customHeight="1" x14ac:dyDescent="0.2">
      <c r="A8" s="174" t="s">
        <v>7</v>
      </c>
      <c r="B8" s="175" t="s">
        <v>413</v>
      </c>
      <c r="C8" s="160">
        <f>SUM(' Mérleg önk.- felhalmozási'!C45)</f>
        <v>0</v>
      </c>
      <c r="D8" s="160"/>
      <c r="E8" s="160"/>
      <c r="F8" s="350" t="s">
        <v>115</v>
      </c>
      <c r="G8" s="358">
        <f>SUM(Önk.!C111)</f>
        <v>2540</v>
      </c>
      <c r="H8" s="160">
        <f>SUM(Önk.!D111)</f>
        <v>25540</v>
      </c>
      <c r="I8" s="166">
        <f>SUM(Önk.!E111)</f>
        <v>22361</v>
      </c>
      <c r="J8" s="570"/>
      <c r="K8" s="326" t="s">
        <v>594</v>
      </c>
    </row>
    <row r="9" spans="1:11" ht="12.95" customHeight="1" x14ac:dyDescent="0.2">
      <c r="A9" s="174" t="s">
        <v>8</v>
      </c>
      <c r="B9" s="175" t="s">
        <v>414</v>
      </c>
      <c r="C9" s="160">
        <f>SUM(Önk.!C56)</f>
        <v>0</v>
      </c>
      <c r="D9" s="160">
        <f>SUM(Önk.!D56)</f>
        <v>0</v>
      </c>
      <c r="E9" s="160">
        <f>SUM(Önk.!E56)</f>
        <v>0</v>
      </c>
      <c r="F9" s="350" t="s">
        <v>425</v>
      </c>
      <c r="G9" s="358"/>
      <c r="H9" s="160"/>
      <c r="I9" s="166"/>
      <c r="J9" s="570"/>
      <c r="K9" s="326" t="s">
        <v>595</v>
      </c>
    </row>
    <row r="10" spans="1:11" ht="12.75" customHeight="1" x14ac:dyDescent="0.2">
      <c r="A10" s="174" t="s">
        <v>9</v>
      </c>
      <c r="B10" s="175" t="s">
        <v>415</v>
      </c>
      <c r="C10" s="160"/>
      <c r="D10" s="160"/>
      <c r="E10" s="160"/>
      <c r="F10" s="350" t="s">
        <v>134</v>
      </c>
      <c r="G10" s="358"/>
      <c r="H10" s="160"/>
      <c r="I10" s="166"/>
      <c r="J10" s="570"/>
      <c r="K10" s="326" t="s">
        <v>596</v>
      </c>
    </row>
    <row r="11" spans="1:11" ht="12.95" customHeight="1" x14ac:dyDescent="0.2">
      <c r="A11" s="174" t="s">
        <v>10</v>
      </c>
      <c r="B11" s="175" t="s">
        <v>416</v>
      </c>
      <c r="C11" s="161"/>
      <c r="D11" s="161"/>
      <c r="E11" s="161"/>
      <c r="F11" s="365"/>
      <c r="G11" s="358"/>
      <c r="H11" s="160"/>
      <c r="I11" s="166"/>
      <c r="J11" s="570"/>
      <c r="K11" s="326" t="s">
        <v>597</v>
      </c>
    </row>
    <row r="12" spans="1:11" ht="12.95" customHeight="1" x14ac:dyDescent="0.2">
      <c r="A12" s="174" t="s">
        <v>11</v>
      </c>
      <c r="B12" s="4"/>
      <c r="C12" s="160"/>
      <c r="D12" s="160"/>
      <c r="E12" s="160"/>
      <c r="F12" s="365"/>
      <c r="G12" s="358"/>
      <c r="H12" s="160"/>
      <c r="I12" s="166"/>
      <c r="J12" s="570"/>
    </row>
    <row r="13" spans="1:11" ht="12.95" customHeight="1" x14ac:dyDescent="0.2">
      <c r="A13" s="174" t="s">
        <v>12</v>
      </c>
      <c r="B13" s="4"/>
      <c r="C13" s="160"/>
      <c r="D13" s="160"/>
      <c r="E13" s="160"/>
      <c r="F13" s="366"/>
      <c r="G13" s="358"/>
      <c r="H13" s="160"/>
      <c r="I13" s="166"/>
      <c r="J13" s="570"/>
    </row>
    <row r="14" spans="1:11" ht="12.95" customHeight="1" x14ac:dyDescent="0.2">
      <c r="A14" s="174" t="s">
        <v>13</v>
      </c>
      <c r="B14" s="209"/>
      <c r="C14" s="161"/>
      <c r="D14" s="161"/>
      <c r="E14" s="161"/>
      <c r="F14" s="365"/>
      <c r="G14" s="358"/>
      <c r="H14" s="160"/>
      <c r="I14" s="166"/>
      <c r="J14" s="570"/>
    </row>
    <row r="15" spans="1:11" x14ac:dyDescent="0.2">
      <c r="A15" s="174" t="s">
        <v>14</v>
      </c>
      <c r="B15" s="4"/>
      <c r="C15" s="161"/>
      <c r="D15" s="161"/>
      <c r="E15" s="161"/>
      <c r="F15" s="365"/>
      <c r="G15" s="358"/>
      <c r="H15" s="160"/>
      <c r="I15" s="166"/>
      <c r="J15" s="570"/>
    </row>
    <row r="16" spans="1:11" ht="12.95" customHeight="1" thickBot="1" x14ac:dyDescent="0.25">
      <c r="A16" s="207" t="s">
        <v>15</v>
      </c>
      <c r="B16" s="210"/>
      <c r="C16" s="208"/>
      <c r="D16" s="31"/>
      <c r="E16" s="35"/>
      <c r="F16" s="176" t="s">
        <v>36</v>
      </c>
      <c r="G16" s="367"/>
      <c r="H16" s="31"/>
      <c r="I16" s="368"/>
      <c r="J16" s="570"/>
    </row>
    <row r="17" spans="1:11" ht="15.95" customHeight="1" thickBot="1" x14ac:dyDescent="0.25">
      <c r="A17" s="177" t="s">
        <v>16</v>
      </c>
      <c r="B17" s="158" t="s">
        <v>417</v>
      </c>
      <c r="C17" s="163">
        <f>+C6+C8+C9+C11+C12+C13+C14+C15+C16</f>
        <v>26349</v>
      </c>
      <c r="D17" s="163">
        <f>+D6+D8+D9+D11+D12+D13+D14+D15+D16</f>
        <v>26349</v>
      </c>
      <c r="E17" s="163">
        <f>+E6+E8+E9+E11+E12+E13+E14+E15+E16</f>
        <v>19745</v>
      </c>
      <c r="F17" s="352" t="s">
        <v>426</v>
      </c>
      <c r="G17" s="360">
        <f>+G6+G8+G10+G11+G12+G13+G14+G15+G16</f>
        <v>36612</v>
      </c>
      <c r="H17" s="163">
        <f>+H6+H8+H10+H11+H12+H13+H14+H15+H16</f>
        <v>46512</v>
      </c>
      <c r="I17" s="190">
        <f>+I6+I8+I10+I11+I12+I13+I14+I15+I16</f>
        <v>30586</v>
      </c>
      <c r="J17" s="570"/>
      <c r="K17" s="326" t="s">
        <v>598</v>
      </c>
    </row>
    <row r="18" spans="1:11" ht="12.95" customHeight="1" x14ac:dyDescent="0.2">
      <c r="A18" s="172" t="s">
        <v>17</v>
      </c>
      <c r="B18" s="199" t="s">
        <v>152</v>
      </c>
      <c r="C18" s="206">
        <f>+C19+C20+C21+C22+C23</f>
        <v>0</v>
      </c>
      <c r="D18" s="206">
        <f>+D19+D20+D21+D22+D23</f>
        <v>0</v>
      </c>
      <c r="E18" s="206">
        <f>+E19+E20+E21+E22+E23</f>
        <v>0</v>
      </c>
      <c r="F18" s="180" t="s">
        <v>119</v>
      </c>
      <c r="G18" s="28">
        <f>SUM(Önk.!C131)</f>
        <v>0</v>
      </c>
      <c r="H18" s="28">
        <f>SUM(Önk.!D131)</f>
        <v>0</v>
      </c>
      <c r="I18" s="28">
        <f>SUM(Önk.!E131)</f>
        <v>0</v>
      </c>
      <c r="J18" s="570"/>
      <c r="K18" s="326" t="s">
        <v>599</v>
      </c>
    </row>
    <row r="19" spans="1:11" ht="12.95" customHeight="1" x14ac:dyDescent="0.2">
      <c r="A19" s="174" t="s">
        <v>18</v>
      </c>
      <c r="B19" s="200" t="s">
        <v>141</v>
      </c>
      <c r="C19" s="157"/>
      <c r="D19" s="157"/>
      <c r="E19" s="157"/>
      <c r="F19" s="180" t="s">
        <v>122</v>
      </c>
      <c r="G19" s="157"/>
      <c r="H19" s="157"/>
      <c r="I19" s="186"/>
      <c r="J19" s="570"/>
      <c r="K19" s="326" t="s">
        <v>600</v>
      </c>
    </row>
    <row r="20" spans="1:11" ht="12.95" customHeight="1" x14ac:dyDescent="0.2">
      <c r="A20" s="172" t="s">
        <v>19</v>
      </c>
      <c r="B20" s="200" t="s">
        <v>142</v>
      </c>
      <c r="C20" s="157"/>
      <c r="D20" s="157"/>
      <c r="E20" s="157"/>
      <c r="F20" s="180" t="s">
        <v>93</v>
      </c>
      <c r="G20" s="157"/>
      <c r="H20" s="157"/>
      <c r="I20" s="186"/>
      <c r="J20" s="570"/>
      <c r="K20" s="326" t="s">
        <v>601</v>
      </c>
    </row>
    <row r="21" spans="1:11" ht="12.95" customHeight="1" x14ac:dyDescent="0.2">
      <c r="A21" s="174" t="s">
        <v>20</v>
      </c>
      <c r="B21" s="200" t="s">
        <v>143</v>
      </c>
      <c r="C21" s="157"/>
      <c r="D21" s="157"/>
      <c r="E21" s="157"/>
      <c r="F21" s="180" t="s">
        <v>94</v>
      </c>
      <c r="G21" s="157"/>
      <c r="H21" s="157"/>
      <c r="I21" s="186"/>
      <c r="J21" s="570"/>
      <c r="K21" s="326" t="s">
        <v>602</v>
      </c>
    </row>
    <row r="22" spans="1:11" ht="12.95" customHeight="1" x14ac:dyDescent="0.2">
      <c r="A22" s="172" t="s">
        <v>21</v>
      </c>
      <c r="B22" s="200" t="s">
        <v>144</v>
      </c>
      <c r="C22" s="157"/>
      <c r="D22" s="157"/>
      <c r="E22" s="157"/>
      <c r="F22" s="179" t="s">
        <v>138</v>
      </c>
      <c r="G22" s="157"/>
      <c r="H22" s="157"/>
      <c r="I22" s="186"/>
      <c r="J22" s="570"/>
      <c r="K22" s="326" t="s">
        <v>603</v>
      </c>
    </row>
    <row r="23" spans="1:11" ht="12.95" customHeight="1" x14ac:dyDescent="0.2">
      <c r="A23" s="174" t="s">
        <v>22</v>
      </c>
      <c r="B23" s="201" t="s">
        <v>145</v>
      </c>
      <c r="C23" s="157"/>
      <c r="D23" s="157"/>
      <c r="E23" s="157"/>
      <c r="F23" s="180" t="s">
        <v>123</v>
      </c>
      <c r="G23" s="157"/>
      <c r="H23" s="157"/>
      <c r="I23" s="186"/>
      <c r="J23" s="570"/>
      <c r="K23" s="326" t="s">
        <v>604</v>
      </c>
    </row>
    <row r="24" spans="1:11" ht="12.95" customHeight="1" x14ac:dyDescent="0.2">
      <c r="A24" s="172" t="s">
        <v>23</v>
      </c>
      <c r="B24" s="202" t="s">
        <v>146</v>
      </c>
      <c r="C24" s="182">
        <f>+C25+C26+C27+C28+C29</f>
        <v>0</v>
      </c>
      <c r="D24" s="182">
        <f>+D25+D26+D27+D28+D29</f>
        <v>0</v>
      </c>
      <c r="E24" s="182">
        <f>+E25+E26+E27+E28+E29</f>
        <v>0</v>
      </c>
      <c r="F24" s="203" t="s">
        <v>121</v>
      </c>
      <c r="G24" s="157"/>
      <c r="H24" s="157"/>
      <c r="I24" s="186"/>
      <c r="J24" s="570"/>
      <c r="K24" s="326" t="s">
        <v>605</v>
      </c>
    </row>
    <row r="25" spans="1:11" ht="12.95" customHeight="1" x14ac:dyDescent="0.2">
      <c r="A25" s="174" t="s">
        <v>24</v>
      </c>
      <c r="B25" s="201" t="s">
        <v>147</v>
      </c>
      <c r="C25" s="157"/>
      <c r="D25" s="157"/>
      <c r="E25" s="157"/>
      <c r="F25" s="203" t="s">
        <v>427</v>
      </c>
      <c r="G25" s="157"/>
      <c r="H25" s="157"/>
      <c r="I25" s="186"/>
      <c r="J25" s="570"/>
      <c r="K25" s="326" t="s">
        <v>606</v>
      </c>
    </row>
    <row r="26" spans="1:11" ht="12.95" customHeight="1" x14ac:dyDescent="0.2">
      <c r="A26" s="172" t="s">
        <v>25</v>
      </c>
      <c r="B26" s="201" t="s">
        <v>148</v>
      </c>
      <c r="C26" s="157"/>
      <c r="D26" s="157"/>
      <c r="E26" s="157"/>
      <c r="F26" s="198"/>
      <c r="G26" s="157"/>
      <c r="H26" s="157"/>
      <c r="I26" s="186"/>
      <c r="J26" s="570"/>
      <c r="K26" s="326" t="s">
        <v>607</v>
      </c>
    </row>
    <row r="27" spans="1:11" ht="12.95" customHeight="1" x14ac:dyDescent="0.2">
      <c r="A27" s="174" t="s">
        <v>26</v>
      </c>
      <c r="B27" s="200" t="s">
        <v>149</v>
      </c>
      <c r="C27" s="157"/>
      <c r="D27" s="157"/>
      <c r="E27" s="157"/>
      <c r="F27" s="187"/>
      <c r="G27" s="157"/>
      <c r="H27" s="157"/>
      <c r="I27" s="186"/>
      <c r="J27" s="570"/>
      <c r="K27" s="326" t="s">
        <v>608</v>
      </c>
    </row>
    <row r="28" spans="1:11" ht="12.95" customHeight="1" x14ac:dyDescent="0.2">
      <c r="A28" s="172" t="s">
        <v>27</v>
      </c>
      <c r="B28" s="204" t="s">
        <v>150</v>
      </c>
      <c r="C28" s="157"/>
      <c r="D28" s="157"/>
      <c r="E28" s="157"/>
      <c r="F28" s="4"/>
      <c r="G28" s="157"/>
      <c r="H28" s="157"/>
      <c r="I28" s="186"/>
      <c r="J28" s="570"/>
      <c r="K28" s="326" t="s">
        <v>609</v>
      </c>
    </row>
    <row r="29" spans="1:11" ht="12.95" customHeight="1" thickBot="1" x14ac:dyDescent="0.25">
      <c r="A29" s="174" t="s">
        <v>28</v>
      </c>
      <c r="B29" s="205" t="s">
        <v>151</v>
      </c>
      <c r="C29" s="157"/>
      <c r="D29" s="157"/>
      <c r="E29" s="157"/>
      <c r="F29" s="187"/>
      <c r="G29" s="157"/>
      <c r="H29" s="157"/>
      <c r="I29" s="186"/>
      <c r="J29" s="570"/>
      <c r="K29" s="326" t="s">
        <v>610</v>
      </c>
    </row>
    <row r="30" spans="1:11" ht="16.5" customHeight="1" thickBot="1" x14ac:dyDescent="0.25">
      <c r="A30" s="177" t="s">
        <v>29</v>
      </c>
      <c r="B30" s="158" t="s">
        <v>418</v>
      </c>
      <c r="C30" s="163"/>
      <c r="D30" s="163">
        <f>+D18+D24</f>
        <v>0</v>
      </c>
      <c r="E30" s="163">
        <f>+E18+E24</f>
        <v>0</v>
      </c>
      <c r="F30" s="158" t="s">
        <v>429</v>
      </c>
      <c r="G30" s="163">
        <f>SUM(G18:G29)</f>
        <v>0</v>
      </c>
      <c r="H30" s="163">
        <f>SUM(H18:H29)</f>
        <v>0</v>
      </c>
      <c r="I30" s="190">
        <f>SUM(I18:I29)</f>
        <v>0</v>
      </c>
      <c r="J30" s="570"/>
      <c r="K30" s="326" t="s">
        <v>611</v>
      </c>
    </row>
    <row r="31" spans="1:11" ht="16.5" customHeight="1" thickBot="1" x14ac:dyDescent="0.25">
      <c r="A31" s="177" t="s">
        <v>30</v>
      </c>
      <c r="B31" s="183" t="s">
        <v>419</v>
      </c>
      <c r="C31" s="26">
        <f>+C17+C30</f>
        <v>26349</v>
      </c>
      <c r="D31" s="26">
        <f>+D17+D30</f>
        <v>26349</v>
      </c>
      <c r="E31" s="184">
        <f>+E17+E30</f>
        <v>19745</v>
      </c>
      <c r="F31" s="183" t="s">
        <v>428</v>
      </c>
      <c r="G31" s="26">
        <f>+G17+G30</f>
        <v>36612</v>
      </c>
      <c r="H31" s="26">
        <f>+H17+H30</f>
        <v>46512</v>
      </c>
      <c r="I31" s="27">
        <f>+I17+I30</f>
        <v>30586</v>
      </c>
      <c r="J31" s="570"/>
      <c r="K31" s="326" t="s">
        <v>612</v>
      </c>
    </row>
    <row r="32" spans="1:11" ht="16.5" customHeight="1" thickBot="1" x14ac:dyDescent="0.25">
      <c r="A32" s="177" t="s">
        <v>31</v>
      </c>
      <c r="B32" s="183" t="s">
        <v>97</v>
      </c>
      <c r="C32" s="26">
        <f>IF(C17-G17&lt;0,G17-C17,"-")</f>
        <v>10263</v>
      </c>
      <c r="D32" s="26">
        <f>IF(D17-H17&lt;0,H17-D17,"-")</f>
        <v>20163</v>
      </c>
      <c r="E32" s="184">
        <f>IF(E17-I17&lt;0,I17-E17,"-")</f>
        <v>10841</v>
      </c>
      <c r="F32" s="183" t="s">
        <v>98</v>
      </c>
      <c r="G32" s="26" t="str">
        <f>IF(C17-G17&gt;0,C17-G17,"-")</f>
        <v>-</v>
      </c>
      <c r="H32" s="26" t="str">
        <f>IF(D17-H17&gt;0,D17-H17,"-")</f>
        <v>-</v>
      </c>
      <c r="I32" s="27" t="str">
        <f>IF(E17-I17&gt;0,E17-I17,"-")</f>
        <v>-</v>
      </c>
      <c r="J32" s="570"/>
      <c r="K32" s="326" t="s">
        <v>613</v>
      </c>
    </row>
    <row r="33" spans="1:11" ht="16.5" customHeight="1" thickBot="1" x14ac:dyDescent="0.25">
      <c r="A33" s="177" t="s">
        <v>32</v>
      </c>
      <c r="B33" s="183" t="s">
        <v>139</v>
      </c>
      <c r="C33" s="26" t="str">
        <f>IF(C26-G26&lt;0,G26-C26,"-")</f>
        <v>-</v>
      </c>
      <c r="D33" s="26" t="str">
        <f>IF(D26-H26&lt;0,H26-D26,"-")</f>
        <v>-</v>
      </c>
      <c r="E33" s="184" t="str">
        <f>IF(E26-I26&lt;0,I26-E26,"-")</f>
        <v>-</v>
      </c>
      <c r="F33" s="183" t="s">
        <v>140</v>
      </c>
      <c r="G33" s="26" t="str">
        <f>IF(C26-G26&gt;0,C26-G26,"-")</f>
        <v>-</v>
      </c>
      <c r="H33" s="26" t="str">
        <f>IF(D26-H26&gt;0,D26-H26,"-")</f>
        <v>-</v>
      </c>
      <c r="I33" s="27" t="str">
        <f>IF(E26-I26&gt;0,E26-I26,"-")</f>
        <v>-</v>
      </c>
      <c r="J33" s="570"/>
      <c r="K33" s="326" t="s">
        <v>614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E38"/>
  <sheetViews>
    <sheetView topLeftCell="C1" zoomScaleSheetLayoutView="115" workbookViewId="0">
      <selection activeCell="D6" sqref="D6"/>
    </sheetView>
  </sheetViews>
  <sheetFormatPr defaultRowHeight="12.75" x14ac:dyDescent="0.2"/>
  <cols>
    <col min="1" max="1" width="46.33203125" style="77" customWidth="1"/>
    <col min="2" max="2" width="13.83203125" style="77" customWidth="1"/>
    <col min="3" max="3" width="66.1640625" style="77" customWidth="1"/>
    <col min="4" max="5" width="13.83203125" style="77" customWidth="1"/>
    <col min="6" max="16384" width="9.33203125" style="77"/>
  </cols>
  <sheetData>
    <row r="1" spans="1:5" ht="18.75" x14ac:dyDescent="0.3">
      <c r="A1" s="211" t="s">
        <v>90</v>
      </c>
      <c r="E1" s="217" t="s">
        <v>92</v>
      </c>
    </row>
    <row r="3" spans="1:5" x14ac:dyDescent="0.2">
      <c r="A3" s="212"/>
      <c r="B3" s="218"/>
      <c r="C3" s="212"/>
      <c r="D3" s="219"/>
      <c r="E3" s="218"/>
    </row>
    <row r="4" spans="1:5" ht="15.75" x14ac:dyDescent="0.25">
      <c r="A4" s="189" t="str">
        <f>+ÖSSZEFÜGGÉSEK!A4</f>
        <v>2017. évi eredeti előirányzat BEVÉTELEK</v>
      </c>
      <c r="B4" s="220"/>
      <c r="C4" s="213"/>
      <c r="D4" s="219"/>
      <c r="E4" s="218"/>
    </row>
    <row r="5" spans="1:5" x14ac:dyDescent="0.2">
      <c r="A5" s="212"/>
      <c r="B5" s="218"/>
      <c r="C5" s="212"/>
      <c r="D5" s="219"/>
      <c r="E5" s="218"/>
    </row>
    <row r="6" spans="1:5" x14ac:dyDescent="0.2">
      <c r="A6" s="212" t="s">
        <v>433</v>
      </c>
      <c r="B6" s="218">
        <f>+Önk.!C61</f>
        <v>132993</v>
      </c>
      <c r="C6" s="212" t="s">
        <v>434</v>
      </c>
      <c r="D6" s="219">
        <f>+'Mérleg önk. -működés'!C18+' Mérleg önk.- felhalmozási'!C17</f>
        <v>132993</v>
      </c>
      <c r="E6" s="218">
        <f>+B6-D6</f>
        <v>0</v>
      </c>
    </row>
    <row r="7" spans="1:5" x14ac:dyDescent="0.2">
      <c r="A7" s="212" t="s">
        <v>435</v>
      </c>
      <c r="B7" s="218">
        <f>+Önk.!C84</f>
        <v>42584</v>
      </c>
      <c r="C7" s="212" t="s">
        <v>436</v>
      </c>
      <c r="D7" s="219">
        <f>+'Mérleg önk. -működés'!C27+' Mérleg önk.- felhalmozási'!C30</f>
        <v>42584</v>
      </c>
      <c r="E7" s="218">
        <f>+B7-D7</f>
        <v>0</v>
      </c>
    </row>
    <row r="8" spans="1:5" x14ac:dyDescent="0.2">
      <c r="A8" s="212" t="s">
        <v>437</v>
      </c>
      <c r="B8" s="218">
        <f>+Önk.!C85</f>
        <v>175577</v>
      </c>
      <c r="C8" s="212" t="s">
        <v>438</v>
      </c>
      <c r="D8" s="219">
        <f>+'Mérleg önk. -működés'!C28+' Mérleg önk.- felhalmozási'!C31</f>
        <v>175577</v>
      </c>
      <c r="E8" s="218">
        <f>+B8-D8</f>
        <v>0</v>
      </c>
    </row>
    <row r="9" spans="1:5" x14ac:dyDescent="0.2">
      <c r="A9" s="212"/>
      <c r="B9" s="218"/>
      <c r="C9" s="212"/>
      <c r="D9" s="219"/>
      <c r="E9" s="218"/>
    </row>
    <row r="10" spans="1:5" ht="15.75" x14ac:dyDescent="0.25">
      <c r="A10" s="189" t="str">
        <f>+ÖSSZEFÜGGÉSEK!A10</f>
        <v>2017. évi módosított előirányzat BEVÉTELEK</v>
      </c>
      <c r="B10" s="220"/>
      <c r="C10" s="213"/>
      <c r="D10" s="219"/>
      <c r="E10" s="218"/>
    </row>
    <row r="11" spans="1:5" x14ac:dyDescent="0.2">
      <c r="A11" s="212"/>
      <c r="B11" s="218"/>
      <c r="C11" s="212"/>
      <c r="D11" s="219"/>
      <c r="E11" s="218"/>
    </row>
    <row r="12" spans="1:5" x14ac:dyDescent="0.2">
      <c r="A12" s="212" t="s">
        <v>439</v>
      </c>
      <c r="B12" s="218">
        <f>+Önk.!D61</f>
        <v>159846</v>
      </c>
      <c r="C12" s="212" t="s">
        <v>445</v>
      </c>
      <c r="D12" s="219">
        <f>+'Mérleg önk. -működés'!D18+' Mérleg önk.- felhalmozási'!D17</f>
        <v>159846</v>
      </c>
      <c r="E12" s="218">
        <f>+B12-D12</f>
        <v>0</v>
      </c>
    </row>
    <row r="13" spans="1:5" x14ac:dyDescent="0.2">
      <c r="A13" s="212" t="s">
        <v>440</v>
      </c>
      <c r="B13" s="218">
        <f>+Önk.!D84</f>
        <v>35377</v>
      </c>
      <c r="C13" s="212" t="s">
        <v>446</v>
      </c>
      <c r="D13" s="219">
        <f>+'Mérleg önk. -működés'!D27+' Mérleg önk.- felhalmozási'!D30</f>
        <v>35377</v>
      </c>
      <c r="E13" s="218">
        <f>+B13-D13</f>
        <v>0</v>
      </c>
    </row>
    <row r="14" spans="1:5" x14ac:dyDescent="0.2">
      <c r="A14" s="212" t="s">
        <v>441</v>
      </c>
      <c r="B14" s="218">
        <f>+Önk.!D85</f>
        <v>195223</v>
      </c>
      <c r="C14" s="212" t="s">
        <v>447</v>
      </c>
      <c r="D14" s="219">
        <f>+'Mérleg önk. -működés'!D28+' Mérleg önk.- felhalmozási'!D31</f>
        <v>195223</v>
      </c>
      <c r="E14" s="218">
        <f>+B14-D14</f>
        <v>0</v>
      </c>
    </row>
    <row r="15" spans="1:5" x14ac:dyDescent="0.2">
      <c r="A15" s="212"/>
      <c r="B15" s="218"/>
      <c r="C15" s="212"/>
      <c r="D15" s="219"/>
      <c r="E15" s="218"/>
    </row>
    <row r="16" spans="1:5" ht="14.25" x14ac:dyDescent="0.2">
      <c r="A16" s="221" t="str">
        <f>+ÖSSZEFÜGGÉSEK!A16</f>
        <v>2017. évi teljesítés BEVÉTELEK</v>
      </c>
      <c r="B16" s="188"/>
      <c r="C16" s="213"/>
      <c r="D16" s="219"/>
      <c r="E16" s="218"/>
    </row>
    <row r="17" spans="1:5" x14ac:dyDescent="0.2">
      <c r="A17" s="212"/>
      <c r="B17" s="218"/>
      <c r="C17" s="212"/>
      <c r="D17" s="219"/>
      <c r="E17" s="218"/>
    </row>
    <row r="18" spans="1:5" x14ac:dyDescent="0.2">
      <c r="A18" s="212" t="s">
        <v>442</v>
      </c>
      <c r="B18" s="218">
        <f>+Önk.!E61</f>
        <v>141223</v>
      </c>
      <c r="C18" s="212" t="s">
        <v>448</v>
      </c>
      <c r="D18" s="219">
        <f>+'Mérleg önk. -működés'!E18+' Mérleg önk.- felhalmozási'!E17</f>
        <v>141223</v>
      </c>
      <c r="E18" s="218">
        <f>+B18-D18</f>
        <v>0</v>
      </c>
    </row>
    <row r="19" spans="1:5" x14ac:dyDescent="0.2">
      <c r="A19" s="212" t="s">
        <v>443</v>
      </c>
      <c r="B19" s="218">
        <f>+Önk.!E84</f>
        <v>34059</v>
      </c>
      <c r="C19" s="212" t="s">
        <v>449</v>
      </c>
      <c r="D19" s="219">
        <f>+'Mérleg önk. -működés'!E27+' Mérleg önk.- felhalmozási'!E30</f>
        <v>34059</v>
      </c>
      <c r="E19" s="218">
        <f>+B19-D19</f>
        <v>0</v>
      </c>
    </row>
    <row r="20" spans="1:5" x14ac:dyDescent="0.2">
      <c r="A20" s="212" t="s">
        <v>444</v>
      </c>
      <c r="B20" s="218">
        <f>+Önk.!E85</f>
        <v>175282</v>
      </c>
      <c r="C20" s="212" t="s">
        <v>450</v>
      </c>
      <c r="D20" s="219">
        <f>+'Mérleg önk. -működés'!E28+' Mérleg önk.- felhalmozási'!E31</f>
        <v>175282</v>
      </c>
      <c r="E20" s="218">
        <f>+B20-D20</f>
        <v>0</v>
      </c>
    </row>
    <row r="21" spans="1:5" x14ac:dyDescent="0.2">
      <c r="A21" s="212"/>
      <c r="B21" s="218"/>
      <c r="C21" s="212"/>
      <c r="D21" s="219"/>
      <c r="E21" s="218"/>
    </row>
    <row r="22" spans="1:5" ht="15.75" x14ac:dyDescent="0.25">
      <c r="A22" s="189" t="str">
        <f>+ÖSSZEFÜGGÉSEK!A22</f>
        <v>2017. évi eredeti előirányzat KIADÁSOK</v>
      </c>
      <c r="B22" s="220"/>
      <c r="C22" s="213"/>
      <c r="D22" s="219"/>
      <c r="E22" s="218"/>
    </row>
    <row r="23" spans="1:5" x14ac:dyDescent="0.2">
      <c r="A23" s="212"/>
      <c r="B23" s="218"/>
      <c r="C23" s="212"/>
      <c r="D23" s="219"/>
      <c r="E23" s="218"/>
    </row>
    <row r="24" spans="1:5" x14ac:dyDescent="0.2">
      <c r="A24" s="212" t="s">
        <v>451</v>
      </c>
      <c r="B24" s="218">
        <f>+Önk.!C125</f>
        <v>161190</v>
      </c>
      <c r="C24" s="212" t="s">
        <v>457</v>
      </c>
      <c r="D24" s="219">
        <f>+'Mérleg önk. -működés'!G18+' Mérleg önk.- felhalmozási'!G17</f>
        <v>161190</v>
      </c>
      <c r="E24" s="218">
        <f>+B24-D24</f>
        <v>0</v>
      </c>
    </row>
    <row r="25" spans="1:5" x14ac:dyDescent="0.2">
      <c r="A25" s="212" t="s">
        <v>430</v>
      </c>
      <c r="B25" s="218">
        <f>+Önk.!C146</f>
        <v>14387</v>
      </c>
      <c r="C25" s="212" t="s">
        <v>458</v>
      </c>
      <c r="D25" s="219">
        <f>+'Mérleg önk. -működés'!G27+' Mérleg önk.- felhalmozási'!G30</f>
        <v>14387</v>
      </c>
      <c r="E25" s="218">
        <f>+B25-D25</f>
        <v>0</v>
      </c>
    </row>
    <row r="26" spans="1:5" x14ac:dyDescent="0.2">
      <c r="A26" s="212" t="s">
        <v>452</v>
      </c>
      <c r="B26" s="218">
        <f>+Önk.!C147</f>
        <v>175577</v>
      </c>
      <c r="C26" s="212" t="s">
        <v>459</v>
      </c>
      <c r="D26" s="219">
        <f>+'Mérleg önk. -működés'!G28+' Mérleg önk.- felhalmozási'!G31</f>
        <v>175577</v>
      </c>
      <c r="E26" s="218">
        <f>+B26-D26</f>
        <v>0</v>
      </c>
    </row>
    <row r="27" spans="1:5" x14ac:dyDescent="0.2">
      <c r="A27" s="212"/>
      <c r="B27" s="218"/>
      <c r="C27" s="212"/>
      <c r="D27" s="219"/>
      <c r="E27" s="218"/>
    </row>
    <row r="28" spans="1:5" ht="15.75" x14ac:dyDescent="0.25">
      <c r="A28" s="189" t="str">
        <f>+ÖSSZEFÜGGÉSEK!A28</f>
        <v>2017. évi módosított előirányzat KIADÁSOK</v>
      </c>
      <c r="B28" s="220"/>
      <c r="C28" s="213"/>
      <c r="D28" s="219"/>
      <c r="E28" s="218"/>
    </row>
    <row r="29" spans="1:5" x14ac:dyDescent="0.2">
      <c r="A29" s="212"/>
      <c r="B29" s="218"/>
      <c r="C29" s="212"/>
      <c r="D29" s="219"/>
      <c r="E29" s="218"/>
    </row>
    <row r="30" spans="1:5" x14ac:dyDescent="0.2">
      <c r="A30" s="212" t="s">
        <v>453</v>
      </c>
      <c r="B30" s="218">
        <f>+Önk.!D125</f>
        <v>181868</v>
      </c>
      <c r="C30" s="212" t="s">
        <v>464</v>
      </c>
      <c r="D30" s="219">
        <f>+'Mérleg önk. -működés'!H18+' Mérleg önk.- felhalmozási'!H17</f>
        <v>181868</v>
      </c>
      <c r="E30" s="218">
        <f>+B30-D30</f>
        <v>0</v>
      </c>
    </row>
    <row r="31" spans="1:5" x14ac:dyDescent="0.2">
      <c r="A31" s="212" t="s">
        <v>431</v>
      </c>
      <c r="B31" s="218">
        <f>+Önk.!D146</f>
        <v>13355</v>
      </c>
      <c r="C31" s="212" t="s">
        <v>461</v>
      </c>
      <c r="D31" s="219">
        <f>+'Mérleg önk. -működés'!H27+' Mérleg önk.- felhalmozási'!H30</f>
        <v>13355</v>
      </c>
      <c r="E31" s="218">
        <f>+B31-D31</f>
        <v>0</v>
      </c>
    </row>
    <row r="32" spans="1:5" x14ac:dyDescent="0.2">
      <c r="A32" s="212" t="s">
        <v>454</v>
      </c>
      <c r="B32" s="218">
        <f>+Önk.!D147</f>
        <v>195223</v>
      </c>
      <c r="C32" s="212" t="s">
        <v>460</v>
      </c>
      <c r="D32" s="219">
        <f>+'Mérleg önk. -működés'!H28+' Mérleg önk.- felhalmozási'!H31</f>
        <v>195223</v>
      </c>
      <c r="E32" s="218">
        <f>+B32-D32</f>
        <v>0</v>
      </c>
    </row>
    <row r="33" spans="1:5" x14ac:dyDescent="0.2">
      <c r="A33" s="212"/>
      <c r="B33" s="218"/>
      <c r="C33" s="212"/>
      <c r="D33" s="219"/>
      <c r="E33" s="218"/>
    </row>
    <row r="34" spans="1:5" ht="15.75" x14ac:dyDescent="0.25">
      <c r="A34" s="216" t="str">
        <f>+ÖSSZEFÜGGÉSEK!A34</f>
        <v>2017. évi teljesítés KIADÁSOK</v>
      </c>
      <c r="B34" s="220"/>
      <c r="C34" s="213"/>
      <c r="D34" s="219"/>
      <c r="E34" s="218"/>
    </row>
    <row r="35" spans="1:5" x14ac:dyDescent="0.2">
      <c r="A35" s="212"/>
      <c r="B35" s="218"/>
      <c r="C35" s="212"/>
      <c r="D35" s="219"/>
      <c r="E35" s="218"/>
    </row>
    <row r="36" spans="1:5" x14ac:dyDescent="0.2">
      <c r="A36" s="212" t="s">
        <v>455</v>
      </c>
      <c r="B36" s="218">
        <f>+Önk.!E125</f>
        <v>153450</v>
      </c>
      <c r="C36" s="212" t="s">
        <v>465</v>
      </c>
      <c r="D36" s="219">
        <f>+'Mérleg önk. -működés'!I18+' Mérleg önk.- felhalmozási'!I17</f>
        <v>153450</v>
      </c>
      <c r="E36" s="218">
        <f>+B36-D36</f>
        <v>0</v>
      </c>
    </row>
    <row r="37" spans="1:5" x14ac:dyDescent="0.2">
      <c r="A37" s="212" t="s">
        <v>432</v>
      </c>
      <c r="B37" s="218">
        <f>+Önk.!E146</f>
        <v>13003</v>
      </c>
      <c r="C37" s="212" t="s">
        <v>463</v>
      </c>
      <c r="D37" s="219">
        <f>+'Mérleg önk. -működés'!I27+' Mérleg önk.- felhalmozási'!I30</f>
        <v>13003</v>
      </c>
      <c r="E37" s="218">
        <f>+B37-D37</f>
        <v>0</v>
      </c>
    </row>
    <row r="38" spans="1:5" x14ac:dyDescent="0.2">
      <c r="A38" s="212" t="s">
        <v>456</v>
      </c>
      <c r="B38" s="218">
        <f>+Önk.!E147</f>
        <v>166453</v>
      </c>
      <c r="C38" s="212" t="s">
        <v>462</v>
      </c>
      <c r="D38" s="219">
        <f>+'Mérleg önk. -működés'!I28+' Mérleg önk.- felhalmozási'!I31</f>
        <v>166453</v>
      </c>
      <c r="E38" s="218">
        <f>+B38-D38</f>
        <v>0</v>
      </c>
    </row>
  </sheetData>
  <phoneticPr fontId="0" type="noConversion"/>
  <conditionalFormatting sqref="E3:E38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0" scale="0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G27"/>
  <sheetViews>
    <sheetView zoomScaleSheetLayoutView="130" workbookViewId="0">
      <selection activeCell="A2" sqref="A2"/>
    </sheetView>
  </sheetViews>
  <sheetFormatPr defaultRowHeight="12.75" x14ac:dyDescent="0.2"/>
  <cols>
    <col min="1" max="1" width="48.1640625" style="2" customWidth="1"/>
    <col min="2" max="6" width="15.83203125" style="1" customWidth="1"/>
    <col min="7" max="7" width="4.1640625" style="1" customWidth="1"/>
    <col min="8" max="8" width="13.83203125" style="1" customWidth="1"/>
    <col min="9" max="16384" width="9.33203125" style="1"/>
  </cols>
  <sheetData>
    <row r="1" spans="1:7" ht="24.75" customHeight="1" x14ac:dyDescent="0.2">
      <c r="A1" s="574" t="s">
        <v>0</v>
      </c>
      <c r="B1" s="574"/>
      <c r="C1" s="574"/>
      <c r="D1" s="574"/>
      <c r="E1" s="574"/>
      <c r="F1" s="574"/>
      <c r="G1" s="573" t="str">
        <f>+CONCATENATE("4. melléklet a ……/",LEFT(ÖSSZEFÜGGÉSEK!A4,4)+1,". (……) önkormányzati rendelethez")</f>
        <v>4. melléklet a ……/2018. (……) önkormányzati rendelethez</v>
      </c>
    </row>
    <row r="2" spans="1:7" ht="23.25" customHeight="1" thickBot="1" x14ac:dyDescent="0.3">
      <c r="A2" s="9" t="s">
        <v>747</v>
      </c>
      <c r="B2" s="6"/>
      <c r="C2" s="6"/>
      <c r="D2" s="6"/>
      <c r="E2" s="575" t="s">
        <v>47</v>
      </c>
      <c r="F2" s="575"/>
      <c r="G2" s="573"/>
    </row>
    <row r="3" spans="1:7" s="3" customFormat="1" ht="48.75" customHeight="1" thickBot="1" x14ac:dyDescent="0.25">
      <c r="A3" s="10" t="s">
        <v>53</v>
      </c>
      <c r="B3" s="11" t="s">
        <v>51</v>
      </c>
      <c r="C3" s="11" t="s">
        <v>52</v>
      </c>
      <c r="D3" s="11" t="s">
        <v>701</v>
      </c>
      <c r="E3" s="466" t="s">
        <v>702</v>
      </c>
      <c r="F3" s="467" t="s">
        <v>703</v>
      </c>
      <c r="G3" s="573"/>
    </row>
    <row r="4" spans="1:7" s="6" customFormat="1" ht="15" customHeight="1" thickBot="1" x14ac:dyDescent="0.25">
      <c r="A4" s="468" t="s">
        <v>341</v>
      </c>
      <c r="B4" s="469" t="s">
        <v>342</v>
      </c>
      <c r="C4" s="469" t="s">
        <v>343</v>
      </c>
      <c r="D4" s="469" t="s">
        <v>344</v>
      </c>
      <c r="E4" s="470" t="s">
        <v>420</v>
      </c>
      <c r="F4" s="471" t="s">
        <v>466</v>
      </c>
      <c r="G4" s="573"/>
    </row>
    <row r="5" spans="1:7" ht="15.95" customHeight="1" x14ac:dyDescent="0.2">
      <c r="A5" s="472" t="s">
        <v>727</v>
      </c>
      <c r="B5" s="428">
        <v>1532</v>
      </c>
      <c r="C5" s="473">
        <v>2017</v>
      </c>
      <c r="D5" s="428">
        <v>1532</v>
      </c>
      <c r="E5" s="428">
        <v>1532</v>
      </c>
      <c r="F5" s="428">
        <v>1532</v>
      </c>
      <c r="G5" s="573"/>
    </row>
    <row r="6" spans="1:7" ht="15.95" customHeight="1" x14ac:dyDescent="0.2">
      <c r="A6" s="472" t="s">
        <v>728</v>
      </c>
      <c r="B6" s="428">
        <v>20828</v>
      </c>
      <c r="C6" s="473">
        <v>2017</v>
      </c>
      <c r="D6" s="428">
        <v>20828</v>
      </c>
      <c r="E6" s="428">
        <v>20828</v>
      </c>
      <c r="F6" s="428">
        <v>20828</v>
      </c>
      <c r="G6" s="573"/>
    </row>
    <row r="7" spans="1:7" ht="15.95" customHeight="1" x14ac:dyDescent="0.2">
      <c r="A7" s="472"/>
      <c r="B7" s="428"/>
      <c r="C7" s="473"/>
      <c r="D7" s="428"/>
      <c r="E7" s="429"/>
      <c r="F7" s="474">
        <f>+D7+E7</f>
        <v>0</v>
      </c>
      <c r="G7" s="573"/>
    </row>
    <row r="8" spans="1:7" ht="15.95" customHeight="1" thickBot="1" x14ac:dyDescent="0.25">
      <c r="A8" s="472"/>
      <c r="B8" s="428"/>
      <c r="C8" s="473"/>
      <c r="D8" s="428"/>
      <c r="E8" s="429"/>
      <c r="F8" s="474">
        <f>+D8+E8</f>
        <v>0</v>
      </c>
      <c r="G8" s="573"/>
    </row>
    <row r="9" spans="1:7" s="8" customFormat="1" ht="18" customHeight="1" thickBot="1" x14ac:dyDescent="0.25">
      <c r="A9" s="544" t="s">
        <v>50</v>
      </c>
      <c r="B9" s="545">
        <f>SUM(B5:B8)</f>
        <v>22360</v>
      </c>
      <c r="C9" s="545"/>
      <c r="D9" s="545">
        <f>SUM(D5:D8)</f>
        <v>22360</v>
      </c>
      <c r="E9" s="545">
        <f>SUM(E5:E8)</f>
        <v>22360</v>
      </c>
      <c r="F9" s="546">
        <f>SUM(F5:F8)</f>
        <v>22360</v>
      </c>
      <c r="G9" s="573"/>
    </row>
    <row r="12" spans="1:7" ht="15.75" x14ac:dyDescent="0.2">
      <c r="A12" s="574" t="s">
        <v>704</v>
      </c>
      <c r="B12" s="574"/>
      <c r="C12" s="574"/>
      <c r="D12" s="574"/>
      <c r="E12" s="574"/>
      <c r="F12" s="574"/>
    </row>
    <row r="13" spans="1:7" ht="14.25" thickBot="1" x14ac:dyDescent="0.3">
      <c r="A13" s="9" t="s">
        <v>739</v>
      </c>
      <c r="B13" s="6"/>
      <c r="C13" s="6"/>
      <c r="D13" s="6"/>
      <c r="E13" s="575" t="s">
        <v>47</v>
      </c>
      <c r="F13" s="575"/>
    </row>
    <row r="14" spans="1:7" ht="36.75" thickBot="1" x14ac:dyDescent="0.25">
      <c r="A14" s="10" t="s">
        <v>705</v>
      </c>
      <c r="B14" s="11" t="s">
        <v>51</v>
      </c>
      <c r="C14" s="11" t="s">
        <v>52</v>
      </c>
      <c r="D14" s="11" t="s">
        <v>701</v>
      </c>
      <c r="E14" s="466" t="s">
        <v>702</v>
      </c>
      <c r="F14" s="467" t="s">
        <v>703</v>
      </c>
    </row>
    <row r="15" spans="1:7" ht="13.5" thickBot="1" x14ac:dyDescent="0.25">
      <c r="A15" s="468" t="s">
        <v>341</v>
      </c>
      <c r="B15" s="469" t="s">
        <v>342</v>
      </c>
      <c r="C15" s="469" t="s">
        <v>343</v>
      </c>
      <c r="D15" s="469" t="s">
        <v>344</v>
      </c>
      <c r="E15" s="470" t="s">
        <v>420</v>
      </c>
      <c r="F15" s="471" t="s">
        <v>466</v>
      </c>
    </row>
    <row r="16" spans="1:7" x14ac:dyDescent="0.2">
      <c r="A16" s="472" t="s">
        <v>729</v>
      </c>
      <c r="B16" s="428">
        <v>4950</v>
      </c>
      <c r="C16" s="473">
        <v>2017</v>
      </c>
      <c r="D16" s="428">
        <v>4950</v>
      </c>
      <c r="E16" s="428">
        <v>4950</v>
      </c>
      <c r="F16" s="428">
        <v>4950</v>
      </c>
    </row>
    <row r="17" spans="1:6" x14ac:dyDescent="0.2">
      <c r="A17" s="472" t="s">
        <v>730</v>
      </c>
      <c r="B17" s="428">
        <v>260</v>
      </c>
      <c r="C17" s="473">
        <v>2017</v>
      </c>
      <c r="D17" s="428">
        <v>260</v>
      </c>
      <c r="E17" s="428">
        <v>260</v>
      </c>
      <c r="F17" s="428">
        <v>260</v>
      </c>
    </row>
    <row r="18" spans="1:6" x14ac:dyDescent="0.2">
      <c r="A18" s="472" t="s">
        <v>731</v>
      </c>
      <c r="B18" s="428">
        <v>138</v>
      </c>
      <c r="C18" s="473">
        <v>2017</v>
      </c>
      <c r="D18" s="428">
        <v>138</v>
      </c>
      <c r="E18" s="428">
        <v>138</v>
      </c>
      <c r="F18" s="428">
        <v>138</v>
      </c>
    </row>
    <row r="19" spans="1:6" x14ac:dyDescent="0.2">
      <c r="A19" s="472" t="s">
        <v>732</v>
      </c>
      <c r="B19" s="428">
        <v>6</v>
      </c>
      <c r="C19" s="473">
        <v>2017</v>
      </c>
      <c r="D19" s="428">
        <v>6</v>
      </c>
      <c r="E19" s="428">
        <v>6</v>
      </c>
      <c r="F19" s="428">
        <v>6</v>
      </c>
    </row>
    <row r="20" spans="1:6" x14ac:dyDescent="0.2">
      <c r="A20" s="472" t="s">
        <v>733</v>
      </c>
      <c r="B20" s="428">
        <v>1000</v>
      </c>
      <c r="C20" s="473">
        <v>2017</v>
      </c>
      <c r="D20" s="428">
        <v>1000</v>
      </c>
      <c r="E20" s="428">
        <v>1000</v>
      </c>
      <c r="F20" s="428">
        <v>1000</v>
      </c>
    </row>
    <row r="21" spans="1:6" x14ac:dyDescent="0.2">
      <c r="A21" s="472" t="s">
        <v>734</v>
      </c>
      <c r="B21" s="428">
        <v>42</v>
      </c>
      <c r="C21" s="473">
        <v>2017</v>
      </c>
      <c r="D21" s="428">
        <v>42</v>
      </c>
      <c r="E21" s="428">
        <v>42</v>
      </c>
      <c r="F21" s="428">
        <v>42</v>
      </c>
    </row>
    <row r="22" spans="1:6" x14ac:dyDescent="0.2">
      <c r="A22" s="472" t="s">
        <v>735</v>
      </c>
      <c r="B22" s="428">
        <v>25</v>
      </c>
      <c r="C22" s="473">
        <v>2017</v>
      </c>
      <c r="D22" s="428">
        <v>25</v>
      </c>
      <c r="E22" s="428">
        <v>25</v>
      </c>
      <c r="F22" s="428">
        <v>25</v>
      </c>
    </row>
    <row r="23" spans="1:6" x14ac:dyDescent="0.2">
      <c r="A23" s="472" t="s">
        <v>736</v>
      </c>
      <c r="B23" s="428">
        <v>342</v>
      </c>
      <c r="C23" s="473">
        <v>2017</v>
      </c>
      <c r="D23" s="428">
        <v>342</v>
      </c>
      <c r="E23" s="428">
        <v>342</v>
      </c>
      <c r="F23" s="428">
        <v>342</v>
      </c>
    </row>
    <row r="24" spans="1:6" x14ac:dyDescent="0.2">
      <c r="A24" s="472" t="s">
        <v>737</v>
      </c>
      <c r="B24" s="428">
        <v>636</v>
      </c>
      <c r="C24" s="473">
        <v>2017</v>
      </c>
      <c r="D24" s="428">
        <v>636</v>
      </c>
      <c r="E24" s="428">
        <v>636</v>
      </c>
      <c r="F24" s="428">
        <v>636</v>
      </c>
    </row>
    <row r="25" spans="1:6" x14ac:dyDescent="0.2">
      <c r="A25" s="472" t="s">
        <v>738</v>
      </c>
      <c r="B25" s="428">
        <v>26</v>
      </c>
      <c r="C25" s="473"/>
      <c r="D25" s="428">
        <v>26</v>
      </c>
      <c r="E25" s="428">
        <v>26</v>
      </c>
      <c r="F25" s="428">
        <v>26</v>
      </c>
    </row>
    <row r="26" spans="1:6" ht="13.5" thickBot="1" x14ac:dyDescent="0.25">
      <c r="A26" s="472"/>
      <c r="B26" s="428"/>
      <c r="C26" s="473"/>
      <c r="D26" s="428"/>
      <c r="E26" s="429"/>
      <c r="F26" s="474">
        <f>+D26+E26</f>
        <v>0</v>
      </c>
    </row>
    <row r="27" spans="1:6" ht="13.5" thickBot="1" x14ac:dyDescent="0.25">
      <c r="A27" s="544" t="s">
        <v>50</v>
      </c>
      <c r="B27" s="545">
        <f>SUM(B16:B26)</f>
        <v>7425</v>
      </c>
      <c r="C27" s="545"/>
      <c r="D27" s="545">
        <f>SUM(D16:D26)</f>
        <v>7425</v>
      </c>
      <c r="E27" s="545">
        <f>SUM(E16:E26)</f>
        <v>7425</v>
      </c>
      <c r="F27" s="546">
        <f>SUM(F16:F26)</f>
        <v>7425</v>
      </c>
    </row>
  </sheetData>
  <mergeCells count="5">
    <mergeCell ref="G1:G9"/>
    <mergeCell ref="A1:F1"/>
    <mergeCell ref="E2:F2"/>
    <mergeCell ref="A12:F12"/>
    <mergeCell ref="E13:F1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F146"/>
  <sheetViews>
    <sheetView zoomScaleSheetLayoutView="145" workbookViewId="0">
      <selection activeCell="B1" sqref="B1:E1"/>
    </sheetView>
  </sheetViews>
  <sheetFormatPr defaultRowHeight="12.75" x14ac:dyDescent="0.2"/>
  <cols>
    <col min="1" max="1" width="18.6640625" style="274" customWidth="1"/>
    <col min="2" max="2" width="62" style="12" customWidth="1"/>
    <col min="3" max="5" width="15.83203125" style="12" customWidth="1"/>
    <col min="6" max="6" width="0" style="326" hidden="1" customWidth="1"/>
    <col min="7" max="16384" width="9.33203125" style="12"/>
  </cols>
  <sheetData>
    <row r="1" spans="1:6" s="227" customFormat="1" ht="21" customHeight="1" thickBot="1" x14ac:dyDescent="0.25">
      <c r="A1" s="226"/>
      <c r="B1" s="578" t="s">
        <v>748</v>
      </c>
      <c r="C1" s="578"/>
      <c r="D1" s="578"/>
      <c r="E1" s="578"/>
      <c r="F1" s="329"/>
    </row>
    <row r="2" spans="1:6" s="266" customFormat="1" ht="25.5" customHeight="1" x14ac:dyDescent="0.2">
      <c r="A2" s="247" t="s">
        <v>125</v>
      </c>
      <c r="B2" s="554" t="s">
        <v>716</v>
      </c>
      <c r="C2" s="555"/>
      <c r="D2" s="556"/>
      <c r="E2" s="276" t="s">
        <v>46</v>
      </c>
      <c r="F2" s="330"/>
    </row>
    <row r="3" spans="1:6" s="266" customFormat="1" ht="24.75" thickBot="1" x14ac:dyDescent="0.25">
      <c r="A3" s="265" t="s">
        <v>124</v>
      </c>
      <c r="B3" s="551" t="s">
        <v>467</v>
      </c>
      <c r="C3" s="576"/>
      <c r="D3" s="577"/>
      <c r="E3" s="277" t="s">
        <v>38</v>
      </c>
      <c r="F3" s="330"/>
    </row>
    <row r="4" spans="1:6" s="267" customFormat="1" ht="15.95" customHeight="1" thickBot="1" x14ac:dyDescent="0.3">
      <c r="A4" s="228"/>
      <c r="B4" s="228"/>
      <c r="C4" s="229"/>
      <c r="D4" s="229"/>
      <c r="E4" s="229" t="s">
        <v>39</v>
      </c>
      <c r="F4" s="331"/>
    </row>
    <row r="5" spans="1:6" ht="24.75" thickBot="1" x14ac:dyDescent="0.25">
      <c r="A5" s="79" t="s">
        <v>126</v>
      </c>
      <c r="B5" s="80" t="s">
        <v>40</v>
      </c>
      <c r="C5" s="23" t="s">
        <v>154</v>
      </c>
      <c r="D5" s="23" t="s">
        <v>155</v>
      </c>
      <c r="E5" s="230" t="s">
        <v>156</v>
      </c>
    </row>
    <row r="6" spans="1:6" s="268" customFormat="1" ht="12.95" customHeight="1" thickBot="1" x14ac:dyDescent="0.25">
      <c r="A6" s="224" t="s">
        <v>341</v>
      </c>
      <c r="B6" s="225" t="s">
        <v>342</v>
      </c>
      <c r="C6" s="225" t="s">
        <v>343</v>
      </c>
      <c r="D6" s="34" t="s">
        <v>344</v>
      </c>
      <c r="E6" s="33" t="s">
        <v>345</v>
      </c>
      <c r="F6" s="332"/>
    </row>
    <row r="7" spans="1:6" s="268" customFormat="1" ht="15.95" customHeight="1" thickBot="1" x14ac:dyDescent="0.25">
      <c r="A7" s="548" t="s">
        <v>41</v>
      </c>
      <c r="B7" s="549"/>
      <c r="C7" s="549"/>
      <c r="D7" s="549"/>
      <c r="E7" s="550"/>
      <c r="F7" s="332"/>
    </row>
    <row r="8" spans="1:6" s="243" customFormat="1" ht="12" customHeight="1" thickBot="1" x14ac:dyDescent="0.25">
      <c r="A8" s="224" t="s">
        <v>5</v>
      </c>
      <c r="B8" s="273" t="s">
        <v>474</v>
      </c>
      <c r="C8" s="163">
        <f>SUM(C9:C18)</f>
        <v>0</v>
      </c>
      <c r="D8" s="163">
        <f t="shared" ref="D8:E8" si="0">SUM(D9:D18)</f>
        <v>186</v>
      </c>
      <c r="E8" s="190">
        <f t="shared" si="0"/>
        <v>1</v>
      </c>
      <c r="F8" s="332" t="s">
        <v>592</v>
      </c>
    </row>
    <row r="9" spans="1:6" s="243" customFormat="1" ht="12" customHeight="1" x14ac:dyDescent="0.2">
      <c r="A9" s="278" t="s">
        <v>66</v>
      </c>
      <c r="B9" s="91" t="s">
        <v>261</v>
      </c>
      <c r="C9" s="29"/>
      <c r="D9" s="29"/>
      <c r="E9" s="385"/>
      <c r="F9" s="332" t="s">
        <v>593</v>
      </c>
    </row>
    <row r="10" spans="1:6" s="243" customFormat="1" ht="12" customHeight="1" x14ac:dyDescent="0.2">
      <c r="A10" s="279" t="s">
        <v>67</v>
      </c>
      <c r="B10" s="89" t="s">
        <v>262</v>
      </c>
      <c r="C10" s="160"/>
      <c r="D10" s="160"/>
      <c r="E10" s="166"/>
      <c r="F10" s="332" t="s">
        <v>594</v>
      </c>
    </row>
    <row r="11" spans="1:6" s="243" customFormat="1" ht="12" customHeight="1" x14ac:dyDescent="0.2">
      <c r="A11" s="279" t="s">
        <v>68</v>
      </c>
      <c r="B11" s="89" t="s">
        <v>263</v>
      </c>
      <c r="C11" s="160"/>
      <c r="D11" s="160"/>
      <c r="E11" s="166"/>
      <c r="F11" s="332" t="s">
        <v>595</v>
      </c>
    </row>
    <row r="12" spans="1:6" s="243" customFormat="1" ht="12" customHeight="1" x14ac:dyDescent="0.2">
      <c r="A12" s="279" t="s">
        <v>69</v>
      </c>
      <c r="B12" s="89" t="s">
        <v>264</v>
      </c>
      <c r="C12" s="160"/>
      <c r="D12" s="160"/>
      <c r="E12" s="166"/>
      <c r="F12" s="332" t="s">
        <v>596</v>
      </c>
    </row>
    <row r="13" spans="1:6" s="243" customFormat="1" ht="12" customHeight="1" x14ac:dyDescent="0.2">
      <c r="A13" s="279" t="s">
        <v>87</v>
      </c>
      <c r="B13" s="89" t="s">
        <v>265</v>
      </c>
      <c r="C13" s="160"/>
      <c r="D13" s="160"/>
      <c r="E13" s="166"/>
      <c r="F13" s="332" t="s">
        <v>597</v>
      </c>
    </row>
    <row r="14" spans="1:6" s="243" customFormat="1" ht="12" customHeight="1" x14ac:dyDescent="0.2">
      <c r="A14" s="279" t="s">
        <v>70</v>
      </c>
      <c r="B14" s="89" t="s">
        <v>475</v>
      </c>
      <c r="C14" s="160"/>
      <c r="D14" s="160"/>
      <c r="E14" s="166"/>
      <c r="F14" s="332" t="s">
        <v>598</v>
      </c>
    </row>
    <row r="15" spans="1:6" s="269" customFormat="1" ht="12" customHeight="1" x14ac:dyDescent="0.2">
      <c r="A15" s="279" t="s">
        <v>71</v>
      </c>
      <c r="B15" s="88" t="s">
        <v>476</v>
      </c>
      <c r="C15" s="160"/>
      <c r="D15" s="160"/>
      <c r="E15" s="166"/>
      <c r="F15" s="332" t="s">
        <v>599</v>
      </c>
    </row>
    <row r="16" spans="1:6" s="269" customFormat="1" ht="12" customHeight="1" x14ac:dyDescent="0.2">
      <c r="A16" s="279" t="s">
        <v>78</v>
      </c>
      <c r="B16" s="89" t="s">
        <v>268</v>
      </c>
      <c r="C16" s="30"/>
      <c r="D16" s="30">
        <v>186</v>
      </c>
      <c r="E16" s="386">
        <v>1</v>
      </c>
      <c r="F16" s="332" t="s">
        <v>600</v>
      </c>
    </row>
    <row r="17" spans="1:6" s="243" customFormat="1" ht="12" customHeight="1" x14ac:dyDescent="0.2">
      <c r="A17" s="279" t="s">
        <v>79</v>
      </c>
      <c r="B17" s="89" t="s">
        <v>270</v>
      </c>
      <c r="C17" s="160"/>
      <c r="D17" s="160"/>
      <c r="E17" s="166"/>
      <c r="F17" s="332" t="s">
        <v>601</v>
      </c>
    </row>
    <row r="18" spans="1:6" s="269" customFormat="1" ht="12" customHeight="1" thickBot="1" x14ac:dyDescent="0.25">
      <c r="A18" s="279" t="s">
        <v>80</v>
      </c>
      <c r="B18" s="88" t="s">
        <v>272</v>
      </c>
      <c r="C18" s="162">
        <v>0</v>
      </c>
      <c r="D18" s="162">
        <v>0</v>
      </c>
      <c r="E18" s="167">
        <v>0</v>
      </c>
      <c r="F18" s="332" t="s">
        <v>602</v>
      </c>
    </row>
    <row r="19" spans="1:6" s="269" customFormat="1" ht="12" customHeight="1" thickBot="1" x14ac:dyDescent="0.25">
      <c r="A19" s="224" t="s">
        <v>6</v>
      </c>
      <c r="B19" s="273" t="s">
        <v>477</v>
      </c>
      <c r="C19" s="163">
        <f>SUM(C20:C22)</f>
        <v>0</v>
      </c>
      <c r="D19" s="163">
        <f t="shared" ref="D19:E19" si="1">SUM(D20:D22)</f>
        <v>0</v>
      </c>
      <c r="E19" s="190">
        <f t="shared" si="1"/>
        <v>0</v>
      </c>
      <c r="F19" s="332" t="s">
        <v>603</v>
      </c>
    </row>
    <row r="20" spans="1:6" s="269" customFormat="1" ht="12" customHeight="1" x14ac:dyDescent="0.2">
      <c r="A20" s="279" t="s">
        <v>72</v>
      </c>
      <c r="B20" s="90" t="s">
        <v>234</v>
      </c>
      <c r="C20" s="160">
        <v>0</v>
      </c>
      <c r="D20" s="160">
        <v>0</v>
      </c>
      <c r="E20" s="166">
        <v>0</v>
      </c>
      <c r="F20" s="332" t="s">
        <v>604</v>
      </c>
    </row>
    <row r="21" spans="1:6" s="269" customFormat="1" ht="12" customHeight="1" x14ac:dyDescent="0.2">
      <c r="A21" s="279" t="s">
        <v>73</v>
      </c>
      <c r="B21" s="89" t="s">
        <v>478</v>
      </c>
      <c r="C21" s="160">
        <v>0</v>
      </c>
      <c r="D21" s="160">
        <v>0</v>
      </c>
      <c r="E21" s="166">
        <v>0</v>
      </c>
      <c r="F21" s="332" t="s">
        <v>605</v>
      </c>
    </row>
    <row r="22" spans="1:6" s="269" customFormat="1" ht="12" customHeight="1" x14ac:dyDescent="0.2">
      <c r="A22" s="279" t="s">
        <v>74</v>
      </c>
      <c r="B22" s="89" t="s">
        <v>479</v>
      </c>
      <c r="C22" s="160">
        <v>0</v>
      </c>
      <c r="D22" s="160">
        <v>0</v>
      </c>
      <c r="E22" s="166">
        <v>0</v>
      </c>
      <c r="F22" s="332" t="s">
        <v>606</v>
      </c>
    </row>
    <row r="23" spans="1:6" s="243" customFormat="1" ht="12" customHeight="1" thickBot="1" x14ac:dyDescent="0.25">
      <c r="A23" s="279" t="s">
        <v>75</v>
      </c>
      <c r="B23" s="89" t="s">
        <v>586</v>
      </c>
      <c r="C23" s="160">
        <v>0</v>
      </c>
      <c r="D23" s="160">
        <v>0</v>
      </c>
      <c r="E23" s="166">
        <v>0</v>
      </c>
      <c r="F23" s="332" t="s">
        <v>607</v>
      </c>
    </row>
    <row r="24" spans="1:6" s="243" customFormat="1" ht="12" customHeight="1" thickBot="1" x14ac:dyDescent="0.25">
      <c r="A24" s="272" t="s">
        <v>7</v>
      </c>
      <c r="B24" s="108" t="s">
        <v>102</v>
      </c>
      <c r="C24" s="15">
        <v>0</v>
      </c>
      <c r="D24" s="15">
        <v>0</v>
      </c>
      <c r="E24" s="387">
        <v>0</v>
      </c>
      <c r="F24" s="332" t="s">
        <v>608</v>
      </c>
    </row>
    <row r="25" spans="1:6" s="243" customFormat="1" ht="12" customHeight="1" thickBot="1" x14ac:dyDescent="0.25">
      <c r="A25" s="272" t="s">
        <v>8</v>
      </c>
      <c r="B25" s="108" t="s">
        <v>480</v>
      </c>
      <c r="C25" s="163">
        <f>SUM(C26:C27)</f>
        <v>0</v>
      </c>
      <c r="D25" s="163">
        <f t="shared" ref="D25:E25" si="2">SUM(D26:D27)</f>
        <v>0</v>
      </c>
      <c r="E25" s="190">
        <f t="shared" si="2"/>
        <v>0</v>
      </c>
      <c r="F25" s="332" t="s">
        <v>609</v>
      </c>
    </row>
    <row r="26" spans="1:6" s="243" customFormat="1" ht="12" customHeight="1" x14ac:dyDescent="0.2">
      <c r="A26" s="280" t="s">
        <v>248</v>
      </c>
      <c r="B26" s="281" t="s">
        <v>478</v>
      </c>
      <c r="C26" s="28">
        <v>0</v>
      </c>
      <c r="D26" s="28">
        <v>0</v>
      </c>
      <c r="E26" s="388">
        <v>0</v>
      </c>
      <c r="F26" s="332" t="s">
        <v>610</v>
      </c>
    </row>
    <row r="27" spans="1:6" s="243" customFormat="1" ht="12" customHeight="1" x14ac:dyDescent="0.2">
      <c r="A27" s="280" t="s">
        <v>254</v>
      </c>
      <c r="B27" s="282" t="s">
        <v>481</v>
      </c>
      <c r="C27" s="164">
        <v>0</v>
      </c>
      <c r="D27" s="164">
        <v>0</v>
      </c>
      <c r="E27" s="362">
        <v>0</v>
      </c>
      <c r="F27" s="332" t="s">
        <v>611</v>
      </c>
    </row>
    <row r="28" spans="1:6" s="243" customFormat="1" ht="12" customHeight="1" thickBot="1" x14ac:dyDescent="0.25">
      <c r="A28" s="279" t="s">
        <v>256</v>
      </c>
      <c r="B28" s="283" t="s">
        <v>587</v>
      </c>
      <c r="C28" s="270">
        <v>0</v>
      </c>
      <c r="D28" s="270">
        <v>0</v>
      </c>
      <c r="E28" s="389">
        <v>0</v>
      </c>
      <c r="F28" s="332" t="s">
        <v>612</v>
      </c>
    </row>
    <row r="29" spans="1:6" s="243" customFormat="1" ht="12" customHeight="1" thickBot="1" x14ac:dyDescent="0.25">
      <c r="A29" s="272" t="s">
        <v>9</v>
      </c>
      <c r="B29" s="108" t="s">
        <v>482</v>
      </c>
      <c r="C29" s="163">
        <f>SUM(C30:C32)</f>
        <v>0</v>
      </c>
      <c r="D29" s="163">
        <f t="shared" ref="D29:E29" si="3">SUM(D30:D32)</f>
        <v>0</v>
      </c>
      <c r="E29" s="190">
        <f t="shared" si="3"/>
        <v>0</v>
      </c>
      <c r="F29" s="332" t="s">
        <v>613</v>
      </c>
    </row>
    <row r="30" spans="1:6" s="243" customFormat="1" ht="12" customHeight="1" x14ac:dyDescent="0.2">
      <c r="A30" s="280" t="s">
        <v>59</v>
      </c>
      <c r="B30" s="281" t="s">
        <v>274</v>
      </c>
      <c r="C30" s="28">
        <v>0</v>
      </c>
      <c r="D30" s="28">
        <v>0</v>
      </c>
      <c r="E30" s="388">
        <v>0</v>
      </c>
      <c r="F30" s="332" t="s">
        <v>614</v>
      </c>
    </row>
    <row r="31" spans="1:6" s="243" customFormat="1" ht="12" customHeight="1" x14ac:dyDescent="0.2">
      <c r="A31" s="280" t="s">
        <v>60</v>
      </c>
      <c r="B31" s="282" t="s">
        <v>275</v>
      </c>
      <c r="C31" s="164">
        <v>0</v>
      </c>
      <c r="D31" s="164">
        <v>0</v>
      </c>
      <c r="E31" s="362">
        <v>0</v>
      </c>
      <c r="F31" s="332" t="s">
        <v>615</v>
      </c>
    </row>
    <row r="32" spans="1:6" s="243" customFormat="1" ht="12" customHeight="1" thickBot="1" x14ac:dyDescent="0.25">
      <c r="A32" s="279" t="s">
        <v>61</v>
      </c>
      <c r="B32" s="271" t="s">
        <v>277</v>
      </c>
      <c r="C32" s="270">
        <v>0</v>
      </c>
      <c r="D32" s="270">
        <v>0</v>
      </c>
      <c r="E32" s="389">
        <v>0</v>
      </c>
      <c r="F32" s="332" t="s">
        <v>616</v>
      </c>
    </row>
    <row r="33" spans="1:6" s="243" customFormat="1" ht="12" customHeight="1" thickBot="1" x14ac:dyDescent="0.25">
      <c r="A33" s="272" t="s">
        <v>10</v>
      </c>
      <c r="B33" s="108" t="s">
        <v>401</v>
      </c>
      <c r="C33" s="15">
        <v>0</v>
      </c>
      <c r="D33" s="15">
        <v>0</v>
      </c>
      <c r="E33" s="387">
        <v>0</v>
      </c>
      <c r="F33" s="332" t="s">
        <v>617</v>
      </c>
    </row>
    <row r="34" spans="1:6" s="243" customFormat="1" ht="12" customHeight="1" thickBot="1" x14ac:dyDescent="0.25">
      <c r="A34" s="272" t="s">
        <v>11</v>
      </c>
      <c r="B34" s="108" t="s">
        <v>483</v>
      </c>
      <c r="C34" s="15">
        <v>0</v>
      </c>
      <c r="D34" s="15">
        <v>0</v>
      </c>
      <c r="E34" s="387">
        <v>0</v>
      </c>
      <c r="F34" s="332" t="s">
        <v>618</v>
      </c>
    </row>
    <row r="35" spans="1:6" s="243" customFormat="1" ht="12" customHeight="1" thickBot="1" x14ac:dyDescent="0.25">
      <c r="A35" s="537" t="s">
        <v>12</v>
      </c>
      <c r="B35" s="481" t="s">
        <v>484</v>
      </c>
      <c r="C35" s="538">
        <f>SUM(C8,C19,C24:C25,C29,C33:C34)</f>
        <v>0</v>
      </c>
      <c r="D35" s="538">
        <f t="shared" ref="D35:E35" si="4">SUM(D8,D19,D24:D25,D29,D33:D34)</f>
        <v>186</v>
      </c>
      <c r="E35" s="538">
        <f t="shared" si="4"/>
        <v>1</v>
      </c>
      <c r="F35" s="332" t="s">
        <v>619</v>
      </c>
    </row>
    <row r="36" spans="1:6" s="269" customFormat="1" ht="12" customHeight="1" thickBot="1" x14ac:dyDescent="0.25">
      <c r="A36" s="539" t="s">
        <v>13</v>
      </c>
      <c r="B36" s="481" t="s">
        <v>485</v>
      </c>
      <c r="C36" s="538">
        <f>SUM(C37:C39)</f>
        <v>11753</v>
      </c>
      <c r="D36" s="538">
        <f t="shared" ref="D36:E36" si="5">SUM(D37:D39)</f>
        <v>11434</v>
      </c>
      <c r="E36" s="540">
        <f t="shared" si="5"/>
        <v>11434</v>
      </c>
      <c r="F36" s="332" t="s">
        <v>620</v>
      </c>
    </row>
    <row r="37" spans="1:6" s="269" customFormat="1" ht="15" customHeight="1" x14ac:dyDescent="0.2">
      <c r="A37" s="280" t="s">
        <v>486</v>
      </c>
      <c r="B37" s="281" t="s">
        <v>141</v>
      </c>
      <c r="C37" s="28">
        <v>293</v>
      </c>
      <c r="D37" s="28">
        <v>108</v>
      </c>
      <c r="E37" s="388">
        <v>108</v>
      </c>
      <c r="F37" s="332" t="s">
        <v>621</v>
      </c>
    </row>
    <row r="38" spans="1:6" s="269" customFormat="1" ht="15" customHeight="1" x14ac:dyDescent="0.2">
      <c r="A38" s="280" t="s">
        <v>487</v>
      </c>
      <c r="B38" s="282" t="s">
        <v>1</v>
      </c>
      <c r="C38" s="164"/>
      <c r="D38" s="164">
        <v>0</v>
      </c>
      <c r="E38" s="362">
        <v>0</v>
      </c>
      <c r="F38" s="332" t="s">
        <v>622</v>
      </c>
    </row>
    <row r="39" spans="1:6" ht="16.5" thickBot="1" x14ac:dyDescent="0.25">
      <c r="A39" s="279" t="s">
        <v>488</v>
      </c>
      <c r="B39" s="271" t="s">
        <v>489</v>
      </c>
      <c r="C39" s="270">
        <v>11460</v>
      </c>
      <c r="D39" s="270">
        <v>11326</v>
      </c>
      <c r="E39" s="389">
        <v>11326</v>
      </c>
      <c r="F39" s="332" t="s">
        <v>623</v>
      </c>
    </row>
    <row r="40" spans="1:6" s="268" customFormat="1" ht="16.5" customHeight="1" thickBot="1" x14ac:dyDescent="0.25">
      <c r="A40" s="539" t="s">
        <v>14</v>
      </c>
      <c r="B40" s="541" t="s">
        <v>490</v>
      </c>
      <c r="C40" s="542">
        <f>SUM(C35:C36)</f>
        <v>11753</v>
      </c>
      <c r="D40" s="542">
        <f t="shared" ref="D40:E40" si="6">SUM(D35:D36)</f>
        <v>11620</v>
      </c>
      <c r="E40" s="543">
        <f t="shared" si="6"/>
        <v>11435</v>
      </c>
      <c r="F40" s="332" t="s">
        <v>624</v>
      </c>
    </row>
    <row r="41" spans="1:6" s="78" customFormat="1" ht="12" customHeight="1" x14ac:dyDescent="0.2">
      <c r="A41" s="231"/>
      <c r="B41" s="232"/>
      <c r="C41" s="241"/>
      <c r="D41" s="241"/>
      <c r="E41" s="241"/>
      <c r="F41" s="332"/>
    </row>
    <row r="42" spans="1:6" ht="12" customHeight="1" thickBot="1" x14ac:dyDescent="0.25">
      <c r="A42" s="233"/>
      <c r="B42" s="234"/>
      <c r="C42" s="242"/>
      <c r="D42" s="242"/>
      <c r="E42" s="242"/>
      <c r="F42" s="332"/>
    </row>
    <row r="43" spans="1:6" ht="12" customHeight="1" thickBot="1" x14ac:dyDescent="0.25">
      <c r="A43" s="548" t="s">
        <v>42</v>
      </c>
      <c r="B43" s="549"/>
      <c r="C43" s="549"/>
      <c r="D43" s="549"/>
      <c r="E43" s="550"/>
      <c r="F43" s="268"/>
    </row>
    <row r="44" spans="1:6" ht="12" customHeight="1" thickBot="1" x14ac:dyDescent="0.25">
      <c r="A44" s="272" t="s">
        <v>5</v>
      </c>
      <c r="B44" s="336" t="s">
        <v>491</v>
      </c>
      <c r="C44" s="360">
        <f>SUM(C45:C49)</f>
        <v>11754</v>
      </c>
      <c r="D44" s="163">
        <f t="shared" ref="D44:E44" si="7">SUM(D45:D49)</f>
        <v>11972</v>
      </c>
      <c r="E44" s="190">
        <f t="shared" si="7"/>
        <v>11383</v>
      </c>
      <c r="F44" s="332" t="s">
        <v>592</v>
      </c>
    </row>
    <row r="45" spans="1:6" ht="12" customHeight="1" x14ac:dyDescent="0.2">
      <c r="A45" s="279" t="s">
        <v>66</v>
      </c>
      <c r="B45" s="391" t="s">
        <v>35</v>
      </c>
      <c r="C45" s="393">
        <v>8614</v>
      </c>
      <c r="D45" s="28">
        <v>8860</v>
      </c>
      <c r="E45" s="388">
        <v>8744</v>
      </c>
      <c r="F45" s="332" t="s">
        <v>593</v>
      </c>
    </row>
    <row r="46" spans="1:6" ht="12" customHeight="1" x14ac:dyDescent="0.2">
      <c r="A46" s="279" t="s">
        <v>67</v>
      </c>
      <c r="B46" s="371" t="s">
        <v>111</v>
      </c>
      <c r="C46" s="363">
        <v>1795</v>
      </c>
      <c r="D46" s="157">
        <v>1893</v>
      </c>
      <c r="E46" s="186">
        <v>1893</v>
      </c>
      <c r="F46" s="332" t="s">
        <v>594</v>
      </c>
    </row>
    <row r="47" spans="1:6" ht="12" customHeight="1" x14ac:dyDescent="0.2">
      <c r="A47" s="279" t="s">
        <v>68</v>
      </c>
      <c r="B47" s="371" t="s">
        <v>86</v>
      </c>
      <c r="C47" s="363">
        <v>1345</v>
      </c>
      <c r="D47" s="157">
        <v>1219</v>
      </c>
      <c r="E47" s="186">
        <v>746</v>
      </c>
      <c r="F47" s="332" t="s">
        <v>595</v>
      </c>
    </row>
    <row r="48" spans="1:6" s="78" customFormat="1" ht="12" customHeight="1" x14ac:dyDescent="0.2">
      <c r="A48" s="279" t="s">
        <v>69</v>
      </c>
      <c r="B48" s="371" t="s">
        <v>112</v>
      </c>
      <c r="C48" s="363"/>
      <c r="D48" s="157"/>
      <c r="E48" s="186"/>
      <c r="F48" s="332" t="s">
        <v>596</v>
      </c>
    </row>
    <row r="49" spans="1:6" ht="12" customHeight="1" thickBot="1" x14ac:dyDescent="0.25">
      <c r="A49" s="279" t="s">
        <v>87</v>
      </c>
      <c r="B49" s="371" t="s">
        <v>113</v>
      </c>
      <c r="C49" s="363"/>
      <c r="D49" s="157"/>
      <c r="E49" s="186"/>
      <c r="F49" s="332" t="s">
        <v>597</v>
      </c>
    </row>
    <row r="50" spans="1:6" ht="12" customHeight="1" thickBot="1" x14ac:dyDescent="0.25">
      <c r="A50" s="272" t="s">
        <v>6</v>
      </c>
      <c r="B50" s="336" t="s">
        <v>492</v>
      </c>
      <c r="C50" s="360">
        <f>SUM(C51:C53)</f>
        <v>0</v>
      </c>
      <c r="D50" s="163">
        <f t="shared" ref="D50:E50" si="8">SUM(D51:D53)</f>
        <v>0</v>
      </c>
      <c r="E50" s="190">
        <f t="shared" si="8"/>
        <v>0</v>
      </c>
      <c r="F50" s="332" t="s">
        <v>598</v>
      </c>
    </row>
    <row r="51" spans="1:6" ht="12" customHeight="1" x14ac:dyDescent="0.2">
      <c r="A51" s="279" t="s">
        <v>72</v>
      </c>
      <c r="B51" s="391" t="s">
        <v>131</v>
      </c>
      <c r="C51" s="393"/>
      <c r="D51" s="28"/>
      <c r="E51" s="388"/>
      <c r="F51" s="332" t="s">
        <v>599</v>
      </c>
    </row>
    <row r="52" spans="1:6" ht="12" customHeight="1" x14ac:dyDescent="0.2">
      <c r="A52" s="279" t="s">
        <v>73</v>
      </c>
      <c r="B52" s="371" t="s">
        <v>115</v>
      </c>
      <c r="C52" s="363">
        <v>0</v>
      </c>
      <c r="D52" s="157">
        <v>0</v>
      </c>
      <c r="E52" s="186">
        <v>0</v>
      </c>
      <c r="F52" s="332" t="s">
        <v>600</v>
      </c>
    </row>
    <row r="53" spans="1:6" ht="15" customHeight="1" x14ac:dyDescent="0.2">
      <c r="A53" s="279" t="s">
        <v>74</v>
      </c>
      <c r="B53" s="371" t="s">
        <v>43</v>
      </c>
      <c r="C53" s="363">
        <v>0</v>
      </c>
      <c r="D53" s="157">
        <v>0</v>
      </c>
      <c r="E53" s="186">
        <v>0</v>
      </c>
      <c r="F53" s="332" t="s">
        <v>601</v>
      </c>
    </row>
    <row r="54" spans="1:6" ht="16.5" thickBot="1" x14ac:dyDescent="0.25">
      <c r="A54" s="279" t="s">
        <v>75</v>
      </c>
      <c r="B54" s="371" t="s">
        <v>588</v>
      </c>
      <c r="C54" s="363">
        <v>0</v>
      </c>
      <c r="D54" s="157">
        <v>0</v>
      </c>
      <c r="E54" s="186">
        <v>0</v>
      </c>
      <c r="F54" s="332" t="s">
        <v>602</v>
      </c>
    </row>
    <row r="55" spans="1:6" ht="15" customHeight="1" thickBot="1" x14ac:dyDescent="0.25">
      <c r="A55" s="272" t="s">
        <v>7</v>
      </c>
      <c r="B55" s="392" t="s">
        <v>493</v>
      </c>
      <c r="C55" s="39">
        <f>SUM(C44,C50)</f>
        <v>11754</v>
      </c>
      <c r="D55" s="32">
        <f t="shared" ref="D55:E55" si="9">SUM(D44,D50)</f>
        <v>11972</v>
      </c>
      <c r="E55" s="390">
        <f t="shared" si="9"/>
        <v>11383</v>
      </c>
      <c r="F55" s="332" t="s">
        <v>603</v>
      </c>
    </row>
    <row r="56" spans="1:6" ht="16.5" thickBot="1" x14ac:dyDescent="0.25">
      <c r="C56" s="275"/>
      <c r="D56" s="275"/>
      <c r="E56" s="275"/>
      <c r="F56" s="332"/>
    </row>
    <row r="57" spans="1:6" ht="16.5" thickBot="1" x14ac:dyDescent="0.25">
      <c r="A57" s="235" t="s">
        <v>585</v>
      </c>
      <c r="B57" s="236"/>
      <c r="C57" s="394">
        <v>8</v>
      </c>
      <c r="D57" s="394">
        <v>8</v>
      </c>
      <c r="E57" s="395">
        <v>8</v>
      </c>
      <c r="F57" s="332"/>
    </row>
    <row r="58" spans="1:6" ht="16.5" thickBot="1" x14ac:dyDescent="0.25">
      <c r="A58" s="235" t="s">
        <v>127</v>
      </c>
      <c r="B58" s="236"/>
      <c r="C58" s="394"/>
      <c r="D58" s="394"/>
      <c r="E58" s="395"/>
      <c r="F58" s="332"/>
    </row>
    <row r="59" spans="1:6" ht="15.75" x14ac:dyDescent="0.2">
      <c r="F59" s="332"/>
    </row>
    <row r="60" spans="1:6" ht="15.75" x14ac:dyDescent="0.2">
      <c r="F60" s="332"/>
    </row>
    <row r="61" spans="1:6" ht="15.75" x14ac:dyDescent="0.2">
      <c r="F61" s="332"/>
    </row>
    <row r="62" spans="1:6" ht="15.75" x14ac:dyDescent="0.2">
      <c r="F62" s="332"/>
    </row>
    <row r="63" spans="1:6" ht="15.75" x14ac:dyDescent="0.2">
      <c r="F63" s="332"/>
    </row>
    <row r="64" spans="1:6" ht="15.75" x14ac:dyDescent="0.2">
      <c r="F64" s="332"/>
    </row>
    <row r="65" spans="6:6" ht="15.75" x14ac:dyDescent="0.2">
      <c r="F65" s="332"/>
    </row>
    <row r="66" spans="6:6" ht="15.75" x14ac:dyDescent="0.2">
      <c r="F66" s="332"/>
    </row>
    <row r="67" spans="6:6" ht="15.75" x14ac:dyDescent="0.2">
      <c r="F67" s="332"/>
    </row>
    <row r="68" spans="6:6" ht="15.75" x14ac:dyDescent="0.2">
      <c r="F68" s="332"/>
    </row>
    <row r="69" spans="6:6" ht="15.75" x14ac:dyDescent="0.2">
      <c r="F69" s="332"/>
    </row>
    <row r="70" spans="6:6" ht="15.75" x14ac:dyDescent="0.2">
      <c r="F70" s="332"/>
    </row>
    <row r="71" spans="6:6" ht="15.75" x14ac:dyDescent="0.2">
      <c r="F71" s="332"/>
    </row>
    <row r="72" spans="6:6" ht="15.75" x14ac:dyDescent="0.2">
      <c r="F72" s="332"/>
    </row>
    <row r="73" spans="6:6" ht="15.75" x14ac:dyDescent="0.2">
      <c r="F73" s="332"/>
    </row>
    <row r="74" spans="6:6" ht="15.75" x14ac:dyDescent="0.2">
      <c r="F74" s="332"/>
    </row>
    <row r="75" spans="6:6" ht="15.75" x14ac:dyDescent="0.2">
      <c r="F75" s="332"/>
    </row>
    <row r="76" spans="6:6" ht="15.75" x14ac:dyDescent="0.2">
      <c r="F76" s="332"/>
    </row>
    <row r="77" spans="6:6" ht="15.75" x14ac:dyDescent="0.2">
      <c r="F77" s="332"/>
    </row>
    <row r="78" spans="6:6" ht="15.75" x14ac:dyDescent="0.2">
      <c r="F78" s="332"/>
    </row>
    <row r="79" spans="6:6" ht="15.75" x14ac:dyDescent="0.2">
      <c r="F79" s="332"/>
    </row>
    <row r="80" spans="6:6" ht="15.75" x14ac:dyDescent="0.2">
      <c r="F80" s="332"/>
    </row>
    <row r="81" spans="6:6" ht="15.75" x14ac:dyDescent="0.2">
      <c r="F81" s="332"/>
    </row>
    <row r="82" spans="6:6" ht="15.75" x14ac:dyDescent="0.2">
      <c r="F82" s="332"/>
    </row>
    <row r="83" spans="6:6" ht="15.75" x14ac:dyDescent="0.2">
      <c r="F83" s="332"/>
    </row>
    <row r="84" spans="6:6" ht="15.75" x14ac:dyDescent="0.2">
      <c r="F84" s="332"/>
    </row>
    <row r="85" spans="6:6" ht="15.75" x14ac:dyDescent="0.2">
      <c r="F85" s="332"/>
    </row>
    <row r="86" spans="6:6" ht="15.75" x14ac:dyDescent="0.2">
      <c r="F86" s="332"/>
    </row>
    <row r="87" spans="6:6" ht="15.75" x14ac:dyDescent="0.2">
      <c r="F87" s="332"/>
    </row>
    <row r="88" spans="6:6" ht="15" x14ac:dyDescent="0.2">
      <c r="F88" s="333"/>
    </row>
    <row r="90" spans="6:6" ht="15.75" x14ac:dyDescent="0.2">
      <c r="F90" s="332"/>
    </row>
    <row r="91" spans="6:6" x14ac:dyDescent="0.2">
      <c r="F91" s="334"/>
    </row>
    <row r="92" spans="6:6" x14ac:dyDescent="0.2">
      <c r="F92" s="334"/>
    </row>
    <row r="93" spans="6:6" x14ac:dyDescent="0.2">
      <c r="F93" s="334"/>
    </row>
    <row r="94" spans="6:6" x14ac:dyDescent="0.2">
      <c r="F94" s="334"/>
    </row>
    <row r="95" spans="6:6" x14ac:dyDescent="0.2">
      <c r="F95" s="334"/>
    </row>
    <row r="96" spans="6:6" x14ac:dyDescent="0.2">
      <c r="F96" s="334"/>
    </row>
    <row r="97" spans="6:6" x14ac:dyDescent="0.2">
      <c r="F97" s="334"/>
    </row>
    <row r="98" spans="6:6" x14ac:dyDescent="0.2">
      <c r="F98" s="334"/>
    </row>
    <row r="99" spans="6:6" x14ac:dyDescent="0.2">
      <c r="F99" s="334"/>
    </row>
    <row r="100" spans="6:6" x14ac:dyDescent="0.2">
      <c r="F100" s="334"/>
    </row>
    <row r="101" spans="6:6" x14ac:dyDescent="0.2">
      <c r="F101" s="334"/>
    </row>
    <row r="102" spans="6:6" x14ac:dyDescent="0.2">
      <c r="F102" s="334"/>
    </row>
    <row r="103" spans="6:6" x14ac:dyDescent="0.2">
      <c r="F103" s="334"/>
    </row>
    <row r="104" spans="6:6" x14ac:dyDescent="0.2">
      <c r="F104" s="334"/>
    </row>
    <row r="105" spans="6:6" x14ac:dyDescent="0.2">
      <c r="F105" s="334"/>
    </row>
    <row r="106" spans="6:6" x14ac:dyDescent="0.2">
      <c r="F106" s="334"/>
    </row>
    <row r="107" spans="6:6" x14ac:dyDescent="0.2">
      <c r="F107" s="334"/>
    </row>
    <row r="108" spans="6:6" x14ac:dyDescent="0.2">
      <c r="F108" s="334"/>
    </row>
    <row r="109" spans="6:6" x14ac:dyDescent="0.2">
      <c r="F109" s="334"/>
    </row>
    <row r="110" spans="6:6" x14ac:dyDescent="0.2">
      <c r="F110" s="334"/>
    </row>
    <row r="111" spans="6:6" x14ac:dyDescent="0.2">
      <c r="F111" s="334"/>
    </row>
    <row r="112" spans="6:6" x14ac:dyDescent="0.2">
      <c r="F112" s="334"/>
    </row>
    <row r="113" spans="6:6" x14ac:dyDescent="0.2">
      <c r="F113" s="334"/>
    </row>
    <row r="114" spans="6:6" x14ac:dyDescent="0.2">
      <c r="F114" s="334"/>
    </row>
    <row r="115" spans="6:6" x14ac:dyDescent="0.2">
      <c r="F115" s="334"/>
    </row>
    <row r="116" spans="6:6" x14ac:dyDescent="0.2">
      <c r="F116" s="334"/>
    </row>
    <row r="117" spans="6:6" x14ac:dyDescent="0.2">
      <c r="F117" s="334"/>
    </row>
    <row r="118" spans="6:6" x14ac:dyDescent="0.2">
      <c r="F118" s="334"/>
    </row>
    <row r="119" spans="6:6" x14ac:dyDescent="0.2">
      <c r="F119" s="334"/>
    </row>
    <row r="120" spans="6:6" x14ac:dyDescent="0.2">
      <c r="F120" s="334"/>
    </row>
    <row r="121" spans="6:6" x14ac:dyDescent="0.2">
      <c r="F121" s="334"/>
    </row>
    <row r="122" spans="6:6" x14ac:dyDescent="0.2">
      <c r="F122" s="334"/>
    </row>
    <row r="123" spans="6:6" x14ac:dyDescent="0.2">
      <c r="F123" s="334"/>
    </row>
    <row r="124" spans="6:6" x14ac:dyDescent="0.2">
      <c r="F124" s="334"/>
    </row>
    <row r="125" spans="6:6" x14ac:dyDescent="0.2">
      <c r="F125" s="334"/>
    </row>
    <row r="126" spans="6:6" x14ac:dyDescent="0.2">
      <c r="F126" s="334"/>
    </row>
    <row r="127" spans="6:6" x14ac:dyDescent="0.2">
      <c r="F127" s="334"/>
    </row>
    <row r="128" spans="6:6" x14ac:dyDescent="0.2">
      <c r="F128" s="334"/>
    </row>
    <row r="129" spans="6:6" x14ac:dyDescent="0.2">
      <c r="F129" s="334"/>
    </row>
    <row r="130" spans="6:6" x14ac:dyDescent="0.2">
      <c r="F130" s="334"/>
    </row>
    <row r="131" spans="6:6" x14ac:dyDescent="0.2">
      <c r="F131" s="334"/>
    </row>
    <row r="132" spans="6:6" x14ac:dyDescent="0.2">
      <c r="F132" s="334"/>
    </row>
    <row r="133" spans="6:6" x14ac:dyDescent="0.2">
      <c r="F133" s="334"/>
    </row>
    <row r="134" spans="6:6" x14ac:dyDescent="0.2">
      <c r="F134" s="334"/>
    </row>
    <row r="135" spans="6:6" x14ac:dyDescent="0.2">
      <c r="F135" s="334"/>
    </row>
    <row r="136" spans="6:6" x14ac:dyDescent="0.2">
      <c r="F136" s="334"/>
    </row>
    <row r="137" spans="6:6" x14ac:dyDescent="0.2">
      <c r="F137" s="334"/>
    </row>
    <row r="138" spans="6:6" x14ac:dyDescent="0.2">
      <c r="F138" s="334"/>
    </row>
    <row r="139" spans="6:6" x14ac:dyDescent="0.2">
      <c r="F139" s="334"/>
    </row>
    <row r="140" spans="6:6" x14ac:dyDescent="0.2">
      <c r="F140" s="334"/>
    </row>
    <row r="141" spans="6:6" x14ac:dyDescent="0.2">
      <c r="F141" s="334"/>
    </row>
    <row r="142" spans="6:6" x14ac:dyDescent="0.2">
      <c r="F142" s="334"/>
    </row>
    <row r="143" spans="6:6" x14ac:dyDescent="0.2">
      <c r="F143" s="334"/>
    </row>
    <row r="144" spans="6:6" x14ac:dyDescent="0.2">
      <c r="F144" s="334"/>
    </row>
    <row r="145" spans="6:6" x14ac:dyDescent="0.2">
      <c r="F145" s="334"/>
    </row>
    <row r="146" spans="6:6" x14ac:dyDescent="0.2">
      <c r="F146" s="334"/>
    </row>
  </sheetData>
  <mergeCells count="5">
    <mergeCell ref="B2:D2"/>
    <mergeCell ref="B3:D3"/>
    <mergeCell ref="A43:E43"/>
    <mergeCell ref="A7:E7"/>
    <mergeCell ref="B1:E1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I158"/>
  <sheetViews>
    <sheetView zoomScale="120" zoomScaleNormal="120" zoomScaleSheetLayoutView="100" workbookViewId="0">
      <selection activeCell="B2" sqref="B2"/>
    </sheetView>
  </sheetViews>
  <sheetFormatPr defaultRowHeight="15.75" x14ac:dyDescent="0.25"/>
  <cols>
    <col min="1" max="1" width="9" style="127" customWidth="1"/>
    <col min="2" max="2" width="64.83203125" style="127" customWidth="1"/>
    <col min="3" max="3" width="17.33203125" style="127" customWidth="1"/>
    <col min="4" max="5" width="17.33203125" style="128" customWidth="1"/>
    <col min="6" max="6" width="0" style="322" hidden="1" customWidth="1"/>
    <col min="7" max="16384" width="9.33203125" style="137"/>
  </cols>
  <sheetData>
    <row r="1" spans="1:6" ht="15.95" customHeight="1" x14ac:dyDescent="0.25">
      <c r="A1" s="558" t="s">
        <v>741</v>
      </c>
      <c r="B1" s="558"/>
      <c r="C1" s="558"/>
      <c r="D1" s="558"/>
      <c r="E1" s="558"/>
    </row>
    <row r="2" spans="1:6" ht="15.95" customHeight="1" thickBot="1" x14ac:dyDescent="0.3">
      <c r="A2" s="19"/>
      <c r="B2" s="19" t="s">
        <v>750</v>
      </c>
      <c r="C2" s="19"/>
      <c r="D2" s="125"/>
      <c r="E2" s="125" t="s">
        <v>132</v>
      </c>
    </row>
    <row r="3" spans="1:6" ht="15.95" customHeight="1" x14ac:dyDescent="0.25">
      <c r="A3" s="564" t="s">
        <v>54</v>
      </c>
      <c r="B3" s="561" t="s">
        <v>4</v>
      </c>
      <c r="C3" s="579" t="str">
        <f>+CONCATENATE(LEFT(ÖSSZEFÜGGÉSEK!A4,4)-1,". évi tény")</f>
        <v>2016. évi tény</v>
      </c>
      <c r="D3" s="559" t="str">
        <f>+CONCATENATE(LEFT(ÖSSZEFÜGGÉSEK!A4,4),". évi")</f>
        <v>2017. évi</v>
      </c>
      <c r="E3" s="560"/>
    </row>
    <row r="4" spans="1:6" ht="38.1" customHeight="1" thickBot="1" x14ac:dyDescent="0.3">
      <c r="A4" s="565"/>
      <c r="B4" s="562"/>
      <c r="C4" s="580"/>
      <c r="D4" s="21" t="s">
        <v>155</v>
      </c>
      <c r="E4" s="22" t="s">
        <v>156</v>
      </c>
    </row>
    <row r="5" spans="1:6" s="138" customFormat="1" ht="12" customHeight="1" thickBot="1" x14ac:dyDescent="0.25">
      <c r="A5" s="105" t="s">
        <v>341</v>
      </c>
      <c r="B5" s="106" t="s">
        <v>342</v>
      </c>
      <c r="C5" s="106" t="s">
        <v>343</v>
      </c>
      <c r="D5" s="106" t="s">
        <v>345</v>
      </c>
      <c r="E5" s="107" t="s">
        <v>420</v>
      </c>
      <c r="F5" s="323"/>
    </row>
    <row r="6" spans="1:6" s="139" customFormat="1" ht="12" customHeight="1" thickBot="1" x14ac:dyDescent="0.25">
      <c r="A6" s="480" t="s">
        <v>5</v>
      </c>
      <c r="B6" s="502" t="s">
        <v>228</v>
      </c>
      <c r="C6" s="483">
        <f>SUM(C7:C12)</f>
        <v>55433</v>
      </c>
      <c r="D6" s="483">
        <f>SUM(D7:D12)</f>
        <v>61373</v>
      </c>
      <c r="E6" s="484">
        <f t="shared" ref="E6" si="0">SUM(E7:E12)</f>
        <v>61373</v>
      </c>
      <c r="F6" s="324" t="s">
        <v>592</v>
      </c>
    </row>
    <row r="7" spans="1:6" s="139" customFormat="1" ht="12" customHeight="1" x14ac:dyDescent="0.2">
      <c r="A7" s="96" t="s">
        <v>66</v>
      </c>
      <c r="B7" s="288" t="s">
        <v>229</v>
      </c>
      <c r="C7" s="131">
        <v>18702</v>
      </c>
      <c r="D7" s="131">
        <v>20189</v>
      </c>
      <c r="E7" s="131">
        <v>20189</v>
      </c>
      <c r="F7" s="324" t="s">
        <v>593</v>
      </c>
    </row>
    <row r="8" spans="1:6" s="139" customFormat="1" ht="12" customHeight="1" x14ac:dyDescent="0.2">
      <c r="A8" s="95" t="s">
        <v>67</v>
      </c>
      <c r="B8" s="289" t="s">
        <v>230</v>
      </c>
      <c r="C8" s="130">
        <v>11608</v>
      </c>
      <c r="D8" s="130">
        <v>10352</v>
      </c>
      <c r="E8" s="130">
        <v>10352</v>
      </c>
      <c r="F8" s="324" t="s">
        <v>594</v>
      </c>
    </row>
    <row r="9" spans="1:6" s="139" customFormat="1" ht="12" customHeight="1" x14ac:dyDescent="0.2">
      <c r="A9" s="95" t="s">
        <v>68</v>
      </c>
      <c r="B9" s="289" t="s">
        <v>231</v>
      </c>
      <c r="C9" s="130">
        <v>15810</v>
      </c>
      <c r="D9" s="130">
        <v>14629</v>
      </c>
      <c r="E9" s="130">
        <v>14629</v>
      </c>
      <c r="F9" s="324" t="s">
        <v>595</v>
      </c>
    </row>
    <row r="10" spans="1:6" s="139" customFormat="1" ht="12" customHeight="1" x14ac:dyDescent="0.2">
      <c r="A10" s="95" t="s">
        <v>69</v>
      </c>
      <c r="B10" s="289" t="s">
        <v>232</v>
      </c>
      <c r="C10" s="130">
        <v>1200</v>
      </c>
      <c r="D10" s="130">
        <v>1200</v>
      </c>
      <c r="E10" s="130">
        <v>1200</v>
      </c>
      <c r="F10" s="324" t="s">
        <v>596</v>
      </c>
    </row>
    <row r="11" spans="1:6" s="139" customFormat="1" ht="12" customHeight="1" x14ac:dyDescent="0.2">
      <c r="A11" s="95" t="s">
        <v>87</v>
      </c>
      <c r="B11" s="289" t="s">
        <v>686</v>
      </c>
      <c r="C11" s="130">
        <v>7503</v>
      </c>
      <c r="D11" s="130">
        <v>15003</v>
      </c>
      <c r="E11" s="130">
        <v>15003</v>
      </c>
      <c r="F11" s="324" t="s">
        <v>597</v>
      </c>
    </row>
    <row r="12" spans="1:6" s="139" customFormat="1" ht="12" customHeight="1" thickBot="1" x14ac:dyDescent="0.25">
      <c r="A12" s="97" t="s">
        <v>70</v>
      </c>
      <c r="B12" s="290" t="s">
        <v>682</v>
      </c>
      <c r="C12" s="132">
        <v>610</v>
      </c>
      <c r="D12" s="132"/>
      <c r="E12" s="117"/>
      <c r="F12" s="324" t="s">
        <v>598</v>
      </c>
    </row>
    <row r="13" spans="1:6" s="139" customFormat="1" ht="12" customHeight="1" thickBot="1" x14ac:dyDescent="0.25">
      <c r="A13" s="480" t="s">
        <v>6</v>
      </c>
      <c r="B13" s="503" t="s">
        <v>233</v>
      </c>
      <c r="C13" s="482">
        <f t="shared" ref="C13:E13" si="1">SUM(C14:C18)</f>
        <v>72733</v>
      </c>
      <c r="D13" s="482">
        <f t="shared" si="1"/>
        <v>52164</v>
      </c>
      <c r="E13" s="484">
        <f t="shared" si="1"/>
        <v>50746</v>
      </c>
      <c r="F13" s="324" t="s">
        <v>599</v>
      </c>
    </row>
    <row r="14" spans="1:6" s="139" customFormat="1" ht="12" customHeight="1" x14ac:dyDescent="0.2">
      <c r="A14" s="96" t="s">
        <v>72</v>
      </c>
      <c r="B14" s="288" t="s">
        <v>234</v>
      </c>
      <c r="C14" s="131"/>
      <c r="D14" s="131"/>
      <c r="E14" s="116">
        <v>0</v>
      </c>
      <c r="F14" s="324" t="s">
        <v>600</v>
      </c>
    </row>
    <row r="15" spans="1:6" s="139" customFormat="1" ht="12" customHeight="1" x14ac:dyDescent="0.2">
      <c r="A15" s="95" t="s">
        <v>73</v>
      </c>
      <c r="B15" s="289" t="s">
        <v>235</v>
      </c>
      <c r="C15" s="130">
        <v>0</v>
      </c>
      <c r="D15" s="130">
        <v>0</v>
      </c>
      <c r="E15" s="115">
        <v>0</v>
      </c>
      <c r="F15" s="324" t="s">
        <v>601</v>
      </c>
    </row>
    <row r="16" spans="1:6" s="139" customFormat="1" ht="12" customHeight="1" x14ac:dyDescent="0.2">
      <c r="A16" s="95" t="s">
        <v>74</v>
      </c>
      <c r="B16" s="289" t="s">
        <v>236</v>
      </c>
      <c r="C16" s="130">
        <v>0</v>
      </c>
      <c r="D16" s="130">
        <v>0</v>
      </c>
      <c r="E16" s="115">
        <v>0</v>
      </c>
      <c r="F16" s="324" t="s">
        <v>602</v>
      </c>
    </row>
    <row r="17" spans="1:6" s="139" customFormat="1" ht="12" customHeight="1" x14ac:dyDescent="0.2">
      <c r="A17" s="95" t="s">
        <v>75</v>
      </c>
      <c r="B17" s="289" t="s">
        <v>237</v>
      </c>
      <c r="C17" s="130">
        <v>0</v>
      </c>
      <c r="D17" s="130">
        <v>0</v>
      </c>
      <c r="E17" s="115">
        <v>0</v>
      </c>
      <c r="F17" s="324" t="s">
        <v>603</v>
      </c>
    </row>
    <row r="18" spans="1:6" s="139" customFormat="1" ht="12" customHeight="1" x14ac:dyDescent="0.2">
      <c r="A18" s="95" t="s">
        <v>76</v>
      </c>
      <c r="B18" s="289" t="s">
        <v>238</v>
      </c>
      <c r="C18" s="130">
        <v>72733</v>
      </c>
      <c r="D18" s="130">
        <v>52164</v>
      </c>
      <c r="E18" s="115">
        <v>50746</v>
      </c>
      <c r="F18" s="324" t="s">
        <v>604</v>
      </c>
    </row>
    <row r="19" spans="1:6" s="139" customFormat="1" ht="12" customHeight="1" thickBot="1" x14ac:dyDescent="0.25">
      <c r="A19" s="97" t="s">
        <v>82</v>
      </c>
      <c r="B19" s="290" t="s">
        <v>239</v>
      </c>
      <c r="C19" s="132">
        <v>0</v>
      </c>
      <c r="D19" s="132">
        <v>0</v>
      </c>
      <c r="E19" s="117">
        <v>0</v>
      </c>
      <c r="F19" s="324" t="s">
        <v>605</v>
      </c>
    </row>
    <row r="20" spans="1:6" s="139" customFormat="1" ht="12" customHeight="1" thickBot="1" x14ac:dyDescent="0.25">
      <c r="A20" s="480" t="s">
        <v>7</v>
      </c>
      <c r="B20" s="502" t="s">
        <v>240</v>
      </c>
      <c r="C20" s="486">
        <f t="shared" ref="C20:E20" si="2">SUM(C21:C25)</f>
        <v>0</v>
      </c>
      <c r="D20" s="486">
        <f t="shared" si="2"/>
        <v>26349</v>
      </c>
      <c r="E20" s="484">
        <f t="shared" si="2"/>
        <v>19745</v>
      </c>
      <c r="F20" s="324" t="s">
        <v>606</v>
      </c>
    </row>
    <row r="21" spans="1:6" s="139" customFormat="1" ht="12" customHeight="1" x14ac:dyDescent="0.2">
      <c r="A21" s="96" t="s">
        <v>55</v>
      </c>
      <c r="B21" s="288" t="s">
        <v>241</v>
      </c>
      <c r="C21" s="131">
        <v>0</v>
      </c>
      <c r="D21" s="131">
        <v>26349</v>
      </c>
      <c r="E21" s="116">
        <v>19745</v>
      </c>
      <c r="F21" s="324" t="s">
        <v>607</v>
      </c>
    </row>
    <row r="22" spans="1:6" s="139" customFormat="1" ht="12" customHeight="1" x14ac:dyDescent="0.2">
      <c r="A22" s="95" t="s">
        <v>56</v>
      </c>
      <c r="B22" s="289" t="s">
        <v>242</v>
      </c>
      <c r="C22" s="130">
        <v>0</v>
      </c>
      <c r="D22" s="130">
        <v>0</v>
      </c>
      <c r="E22" s="115">
        <v>0</v>
      </c>
      <c r="F22" s="324" t="s">
        <v>608</v>
      </c>
    </row>
    <row r="23" spans="1:6" s="139" customFormat="1" ht="12" customHeight="1" x14ac:dyDescent="0.2">
      <c r="A23" s="95" t="s">
        <v>57</v>
      </c>
      <c r="B23" s="289" t="s">
        <v>243</v>
      </c>
      <c r="C23" s="130">
        <v>0</v>
      </c>
      <c r="D23" s="130">
        <v>0</v>
      </c>
      <c r="E23" s="115">
        <v>0</v>
      </c>
      <c r="F23" s="324" t="s">
        <v>609</v>
      </c>
    </row>
    <row r="24" spans="1:6" s="139" customFormat="1" ht="12" customHeight="1" x14ac:dyDescent="0.2">
      <c r="A24" s="95" t="s">
        <v>58</v>
      </c>
      <c r="B24" s="289" t="s">
        <v>244</v>
      </c>
      <c r="C24" s="130"/>
      <c r="D24" s="130"/>
      <c r="E24" s="115">
        <v>0</v>
      </c>
      <c r="F24" s="324" t="s">
        <v>610</v>
      </c>
    </row>
    <row r="25" spans="1:6" s="139" customFormat="1" ht="12" customHeight="1" x14ac:dyDescent="0.2">
      <c r="A25" s="95" t="s">
        <v>99</v>
      </c>
      <c r="B25" s="289" t="s">
        <v>245</v>
      </c>
      <c r="C25" s="130"/>
      <c r="D25" s="130"/>
      <c r="E25" s="115">
        <v>0</v>
      </c>
      <c r="F25" s="324" t="s">
        <v>611</v>
      </c>
    </row>
    <row r="26" spans="1:6" s="139" customFormat="1" ht="12" customHeight="1" thickBot="1" x14ac:dyDescent="0.25">
      <c r="A26" s="97" t="s">
        <v>100</v>
      </c>
      <c r="B26" s="290" t="s">
        <v>246</v>
      </c>
      <c r="C26" s="132">
        <v>0</v>
      </c>
      <c r="D26" s="132">
        <v>0</v>
      </c>
      <c r="E26" s="117">
        <v>0</v>
      </c>
      <c r="F26" s="324" t="s">
        <v>612</v>
      </c>
    </row>
    <row r="27" spans="1:6" s="139" customFormat="1" ht="12" customHeight="1" thickBot="1" x14ac:dyDescent="0.25">
      <c r="A27" s="480" t="s">
        <v>101</v>
      </c>
      <c r="B27" s="502" t="s">
        <v>247</v>
      </c>
      <c r="C27" s="488">
        <f t="shared" ref="C27:E27" si="3">SUM(C28,C31:C33)</f>
        <v>8561</v>
      </c>
      <c r="D27" s="488">
        <f t="shared" si="3"/>
        <v>12189</v>
      </c>
      <c r="E27" s="489">
        <f t="shared" si="3"/>
        <v>6667</v>
      </c>
      <c r="F27" s="324" t="s">
        <v>613</v>
      </c>
    </row>
    <row r="28" spans="1:6" s="139" customFormat="1" ht="12" customHeight="1" x14ac:dyDescent="0.2">
      <c r="A28" s="96" t="s">
        <v>248</v>
      </c>
      <c r="B28" s="288" t="s">
        <v>249</v>
      </c>
      <c r="C28" s="147">
        <f t="shared" ref="C28:E28" si="4">SUM(C29:C30)</f>
        <v>8131</v>
      </c>
      <c r="D28" s="147">
        <f t="shared" si="4"/>
        <v>6312</v>
      </c>
      <c r="E28" s="147">
        <f t="shared" si="4"/>
        <v>5826</v>
      </c>
      <c r="F28" s="324" t="s">
        <v>614</v>
      </c>
    </row>
    <row r="29" spans="1:6" s="139" customFormat="1" ht="12" customHeight="1" x14ac:dyDescent="0.2">
      <c r="A29" s="95" t="s">
        <v>250</v>
      </c>
      <c r="B29" s="289" t="s">
        <v>700</v>
      </c>
      <c r="C29" s="130">
        <v>788</v>
      </c>
      <c r="D29" s="130">
        <v>1870</v>
      </c>
      <c r="E29" s="115">
        <v>1385</v>
      </c>
      <c r="F29" s="324" t="s">
        <v>615</v>
      </c>
    </row>
    <row r="30" spans="1:6" s="139" customFormat="1" ht="12" customHeight="1" x14ac:dyDescent="0.2">
      <c r="A30" s="95" t="s">
        <v>252</v>
      </c>
      <c r="B30" s="289" t="s">
        <v>699</v>
      </c>
      <c r="C30" s="130">
        <v>7343</v>
      </c>
      <c r="D30" s="130">
        <v>4442</v>
      </c>
      <c r="E30" s="115">
        <v>4441</v>
      </c>
      <c r="F30" s="324" t="s">
        <v>616</v>
      </c>
    </row>
    <row r="31" spans="1:6" s="139" customFormat="1" ht="12" customHeight="1" x14ac:dyDescent="0.2">
      <c r="A31" s="95" t="s">
        <v>254</v>
      </c>
      <c r="B31" s="289" t="s">
        <v>255</v>
      </c>
      <c r="C31" s="130">
        <v>398</v>
      </c>
      <c r="D31" s="130">
        <v>1000</v>
      </c>
      <c r="E31" s="115">
        <v>364</v>
      </c>
      <c r="F31" s="324" t="s">
        <v>617</v>
      </c>
    </row>
    <row r="32" spans="1:6" s="139" customFormat="1" ht="12" customHeight="1" x14ac:dyDescent="0.2">
      <c r="A32" s="95" t="s">
        <v>256</v>
      </c>
      <c r="B32" s="289" t="s">
        <v>257</v>
      </c>
      <c r="C32" s="130"/>
      <c r="D32" s="130">
        <v>4000</v>
      </c>
      <c r="E32" s="115">
        <v>0</v>
      </c>
      <c r="F32" s="324" t="s">
        <v>618</v>
      </c>
    </row>
    <row r="33" spans="1:6" s="139" customFormat="1" ht="12" customHeight="1" thickBot="1" x14ac:dyDescent="0.25">
      <c r="A33" s="97" t="s">
        <v>258</v>
      </c>
      <c r="B33" s="290" t="s">
        <v>259</v>
      </c>
      <c r="C33" s="132">
        <v>32</v>
      </c>
      <c r="D33" s="132">
        <v>877</v>
      </c>
      <c r="E33" s="117">
        <v>477</v>
      </c>
      <c r="F33" s="324" t="s">
        <v>619</v>
      </c>
    </row>
    <row r="34" spans="1:6" s="139" customFormat="1" ht="12" customHeight="1" thickBot="1" x14ac:dyDescent="0.25">
      <c r="A34" s="480" t="s">
        <v>9</v>
      </c>
      <c r="B34" s="502" t="s">
        <v>260</v>
      </c>
      <c r="C34" s="486">
        <f t="shared" ref="C34:E34" si="5">SUM(C35:C44)</f>
        <v>2346</v>
      </c>
      <c r="D34" s="486">
        <f t="shared" si="5"/>
        <v>3788</v>
      </c>
      <c r="E34" s="484">
        <f t="shared" si="5"/>
        <v>2527</v>
      </c>
      <c r="F34" s="324" t="s">
        <v>620</v>
      </c>
    </row>
    <row r="35" spans="1:6" s="139" customFormat="1" ht="12" customHeight="1" x14ac:dyDescent="0.2">
      <c r="A35" s="96" t="s">
        <v>59</v>
      </c>
      <c r="B35" s="288" t="s">
        <v>261</v>
      </c>
      <c r="C35" s="131">
        <v>297</v>
      </c>
      <c r="D35" s="131">
        <v>168</v>
      </c>
      <c r="E35" s="116">
        <v>167</v>
      </c>
      <c r="F35" s="324" t="s">
        <v>621</v>
      </c>
    </row>
    <row r="36" spans="1:6" s="139" customFormat="1" ht="12" customHeight="1" x14ac:dyDescent="0.2">
      <c r="A36" s="95" t="s">
        <v>60</v>
      </c>
      <c r="B36" s="289" t="s">
        <v>262</v>
      </c>
      <c r="C36" s="130">
        <v>96</v>
      </c>
      <c r="D36" s="130"/>
      <c r="E36" s="115"/>
      <c r="F36" s="324" t="s">
        <v>622</v>
      </c>
    </row>
    <row r="37" spans="1:6" s="139" customFormat="1" ht="12" customHeight="1" x14ac:dyDescent="0.2">
      <c r="A37" s="95" t="s">
        <v>61</v>
      </c>
      <c r="B37" s="289" t="s">
        <v>263</v>
      </c>
      <c r="C37" s="130"/>
      <c r="D37" s="130">
        <v>0</v>
      </c>
      <c r="E37" s="115">
        <v>0</v>
      </c>
      <c r="F37" s="324" t="s">
        <v>623</v>
      </c>
    </row>
    <row r="38" spans="1:6" s="139" customFormat="1" ht="12" customHeight="1" x14ac:dyDescent="0.2">
      <c r="A38" s="95" t="s">
        <v>103</v>
      </c>
      <c r="B38" s="289" t="s">
        <v>264</v>
      </c>
      <c r="C38" s="130">
        <v>1043</v>
      </c>
      <c r="D38" s="130">
        <v>2300</v>
      </c>
      <c r="E38" s="115">
        <v>1105</v>
      </c>
      <c r="F38" s="324" t="s">
        <v>624</v>
      </c>
    </row>
    <row r="39" spans="1:6" s="139" customFormat="1" ht="12" customHeight="1" x14ac:dyDescent="0.2">
      <c r="A39" s="95" t="s">
        <v>104</v>
      </c>
      <c r="B39" s="289" t="s">
        <v>265</v>
      </c>
      <c r="C39" s="130">
        <v>521</v>
      </c>
      <c r="D39" s="130">
        <v>500</v>
      </c>
      <c r="E39" s="115">
        <v>485</v>
      </c>
      <c r="F39" s="324" t="s">
        <v>625</v>
      </c>
    </row>
    <row r="40" spans="1:6" s="139" customFormat="1" ht="12" customHeight="1" x14ac:dyDescent="0.2">
      <c r="A40" s="95" t="s">
        <v>105</v>
      </c>
      <c r="B40" s="289" t="s">
        <v>266</v>
      </c>
      <c r="C40" s="130"/>
      <c r="D40" s="130"/>
      <c r="E40" s="115"/>
      <c r="F40" s="324" t="s">
        <v>626</v>
      </c>
    </row>
    <row r="41" spans="1:6" s="139" customFormat="1" ht="12" customHeight="1" x14ac:dyDescent="0.2">
      <c r="A41" s="95" t="s">
        <v>106</v>
      </c>
      <c r="B41" s="289" t="s">
        <v>267</v>
      </c>
      <c r="C41" s="130"/>
      <c r="D41" s="130"/>
      <c r="E41" s="115"/>
      <c r="F41" s="324" t="s">
        <v>627</v>
      </c>
    </row>
    <row r="42" spans="1:6" s="139" customFormat="1" ht="12" customHeight="1" x14ac:dyDescent="0.2">
      <c r="A42" s="95" t="s">
        <v>107</v>
      </c>
      <c r="B42" s="289" t="s">
        <v>268</v>
      </c>
      <c r="C42" s="130">
        <v>151</v>
      </c>
      <c r="D42" s="130">
        <v>100</v>
      </c>
      <c r="E42" s="115">
        <v>50</v>
      </c>
      <c r="F42" s="324" t="s">
        <v>628</v>
      </c>
    </row>
    <row r="43" spans="1:6" s="139" customFormat="1" ht="12" customHeight="1" x14ac:dyDescent="0.2">
      <c r="A43" s="95" t="s">
        <v>269</v>
      </c>
      <c r="B43" s="289" t="s">
        <v>270</v>
      </c>
      <c r="C43" s="133"/>
      <c r="D43" s="133">
        <v>0</v>
      </c>
      <c r="E43" s="118">
        <v>0</v>
      </c>
      <c r="F43" s="324" t="s">
        <v>629</v>
      </c>
    </row>
    <row r="44" spans="1:6" s="139" customFormat="1" ht="12" customHeight="1" thickBot="1" x14ac:dyDescent="0.25">
      <c r="A44" s="97" t="s">
        <v>271</v>
      </c>
      <c r="B44" s="290" t="s">
        <v>272</v>
      </c>
      <c r="C44" s="134">
        <v>238</v>
      </c>
      <c r="D44" s="134">
        <v>720</v>
      </c>
      <c r="E44" s="119">
        <v>720</v>
      </c>
      <c r="F44" s="324" t="s">
        <v>630</v>
      </c>
    </row>
    <row r="45" spans="1:6" s="139" customFormat="1" ht="12" customHeight="1" thickBot="1" x14ac:dyDescent="0.25">
      <c r="A45" s="101" t="s">
        <v>10</v>
      </c>
      <c r="B45" s="287" t="s">
        <v>273</v>
      </c>
      <c r="C45" s="129">
        <f t="shared" ref="C45:E45" si="6">SUM(C46:C50)</f>
        <v>0</v>
      </c>
      <c r="D45" s="129">
        <f t="shared" si="6"/>
        <v>0</v>
      </c>
      <c r="E45" s="124">
        <f t="shared" si="6"/>
        <v>0</v>
      </c>
      <c r="F45" s="324" t="s">
        <v>631</v>
      </c>
    </row>
    <row r="46" spans="1:6" s="139" customFormat="1" ht="12" customHeight="1" x14ac:dyDescent="0.2">
      <c r="A46" s="96" t="s">
        <v>62</v>
      </c>
      <c r="B46" s="288" t="s">
        <v>274</v>
      </c>
      <c r="C46" s="149">
        <v>0</v>
      </c>
      <c r="D46" s="149">
        <v>0</v>
      </c>
      <c r="E46" s="120">
        <v>0</v>
      </c>
      <c r="F46" s="324" t="s">
        <v>632</v>
      </c>
    </row>
    <row r="47" spans="1:6" s="139" customFormat="1" ht="12" customHeight="1" x14ac:dyDescent="0.2">
      <c r="A47" s="95" t="s">
        <v>63</v>
      </c>
      <c r="B47" s="289" t="s">
        <v>275</v>
      </c>
      <c r="C47" s="133"/>
      <c r="D47" s="133">
        <v>0</v>
      </c>
      <c r="E47" s="118">
        <v>0</v>
      </c>
      <c r="F47" s="324" t="s">
        <v>633</v>
      </c>
    </row>
    <row r="48" spans="1:6" s="139" customFormat="1" ht="12" customHeight="1" x14ac:dyDescent="0.2">
      <c r="A48" s="95" t="s">
        <v>276</v>
      </c>
      <c r="B48" s="289" t="s">
        <v>277</v>
      </c>
      <c r="C48" s="133"/>
      <c r="D48" s="133">
        <v>0</v>
      </c>
      <c r="E48" s="118">
        <v>0</v>
      </c>
      <c r="F48" s="324" t="s">
        <v>634</v>
      </c>
    </row>
    <row r="49" spans="1:6" s="139" customFormat="1" ht="12" customHeight="1" x14ac:dyDescent="0.2">
      <c r="A49" s="95" t="s">
        <v>278</v>
      </c>
      <c r="B49" s="289" t="s">
        <v>279</v>
      </c>
      <c r="C49" s="133"/>
      <c r="D49" s="133">
        <v>0</v>
      </c>
      <c r="E49" s="118">
        <v>0</v>
      </c>
      <c r="F49" s="324" t="s">
        <v>635</v>
      </c>
    </row>
    <row r="50" spans="1:6" s="139" customFormat="1" ht="12" customHeight="1" thickBot="1" x14ac:dyDescent="0.25">
      <c r="A50" s="97" t="s">
        <v>280</v>
      </c>
      <c r="B50" s="290" t="s">
        <v>281</v>
      </c>
      <c r="C50" s="134">
        <v>0</v>
      </c>
      <c r="D50" s="134">
        <v>0</v>
      </c>
      <c r="E50" s="119">
        <v>0</v>
      </c>
      <c r="F50" s="324" t="s">
        <v>636</v>
      </c>
    </row>
    <row r="51" spans="1:6" s="139" customFormat="1" ht="13.5" thickBot="1" x14ac:dyDescent="0.25">
      <c r="A51" s="480" t="s">
        <v>108</v>
      </c>
      <c r="B51" s="502" t="s">
        <v>282</v>
      </c>
      <c r="C51" s="483">
        <f t="shared" ref="C51:E51" si="7">SUM(C52:C54)</f>
        <v>4701</v>
      </c>
      <c r="D51" s="483">
        <f t="shared" si="7"/>
        <v>3983</v>
      </c>
      <c r="E51" s="484">
        <f t="shared" si="7"/>
        <v>165</v>
      </c>
      <c r="F51" s="324" t="s">
        <v>637</v>
      </c>
    </row>
    <row r="52" spans="1:6" s="139" customFormat="1" ht="12.75" x14ac:dyDescent="0.2">
      <c r="A52" s="96" t="s">
        <v>64</v>
      </c>
      <c r="B52" s="288" t="s">
        <v>283</v>
      </c>
      <c r="C52" s="131">
        <v>0</v>
      </c>
      <c r="D52" s="131">
        <v>0</v>
      </c>
      <c r="E52" s="116">
        <v>0</v>
      </c>
      <c r="F52" s="324" t="s">
        <v>638</v>
      </c>
    </row>
    <row r="53" spans="1:6" s="139" customFormat="1" ht="14.25" customHeight="1" x14ac:dyDescent="0.2">
      <c r="A53" s="95" t="s">
        <v>65</v>
      </c>
      <c r="B53" s="289" t="s">
        <v>494</v>
      </c>
      <c r="C53" s="130">
        <v>159</v>
      </c>
      <c r="D53" s="130">
        <v>1000</v>
      </c>
      <c r="E53" s="115">
        <v>165</v>
      </c>
      <c r="F53" s="324" t="s">
        <v>639</v>
      </c>
    </row>
    <row r="54" spans="1:6" s="139" customFormat="1" ht="12.75" x14ac:dyDescent="0.2">
      <c r="A54" s="95" t="s">
        <v>285</v>
      </c>
      <c r="B54" s="289" t="s">
        <v>286</v>
      </c>
      <c r="C54" s="130">
        <v>4542</v>
      </c>
      <c r="D54" s="130">
        <v>2983</v>
      </c>
      <c r="E54" s="115"/>
      <c r="F54" s="324" t="s">
        <v>640</v>
      </c>
    </row>
    <row r="55" spans="1:6" s="139" customFormat="1" ht="13.5" thickBot="1" x14ac:dyDescent="0.25">
      <c r="A55" s="97" t="s">
        <v>287</v>
      </c>
      <c r="B55" s="290" t="s">
        <v>288</v>
      </c>
      <c r="C55" s="132"/>
      <c r="D55" s="132">
        <v>0</v>
      </c>
      <c r="E55" s="117">
        <v>0</v>
      </c>
      <c r="F55" s="324" t="s">
        <v>641</v>
      </c>
    </row>
    <row r="56" spans="1:6" s="139" customFormat="1" ht="13.5" thickBot="1" x14ac:dyDescent="0.25">
      <c r="A56" s="101" t="s">
        <v>12</v>
      </c>
      <c r="B56" s="291" t="s">
        <v>289</v>
      </c>
      <c r="C56" s="129">
        <f t="shared" ref="C56:E56" si="8">SUM(C57:C59)</f>
        <v>0</v>
      </c>
      <c r="D56" s="129">
        <f t="shared" si="8"/>
        <v>0</v>
      </c>
      <c r="E56" s="124">
        <f t="shared" si="8"/>
        <v>0</v>
      </c>
      <c r="F56" s="324" t="s">
        <v>642</v>
      </c>
    </row>
    <row r="57" spans="1:6" s="139" customFormat="1" ht="12.75" x14ac:dyDescent="0.2">
      <c r="A57" s="95" t="s">
        <v>109</v>
      </c>
      <c r="B57" s="288" t="s">
        <v>290</v>
      </c>
      <c r="C57" s="133">
        <v>0</v>
      </c>
      <c r="D57" s="133">
        <v>0</v>
      </c>
      <c r="E57" s="118">
        <v>0</v>
      </c>
      <c r="F57" s="324" t="s">
        <v>643</v>
      </c>
    </row>
    <row r="58" spans="1:6" s="139" customFormat="1" ht="12.75" customHeight="1" x14ac:dyDescent="0.2">
      <c r="A58" s="95" t="s">
        <v>110</v>
      </c>
      <c r="B58" s="289" t="s">
        <v>495</v>
      </c>
      <c r="C58" s="133">
        <v>0</v>
      </c>
      <c r="D58" s="133">
        <v>0</v>
      </c>
      <c r="E58" s="118">
        <v>0</v>
      </c>
      <c r="F58" s="324" t="s">
        <v>644</v>
      </c>
    </row>
    <row r="59" spans="1:6" s="139" customFormat="1" ht="12.75" x14ac:dyDescent="0.2">
      <c r="A59" s="95" t="s">
        <v>133</v>
      </c>
      <c r="B59" s="289" t="s">
        <v>292</v>
      </c>
      <c r="C59" s="133">
        <v>0</v>
      </c>
      <c r="D59" s="133">
        <v>0</v>
      </c>
      <c r="E59" s="118">
        <v>0</v>
      </c>
      <c r="F59" s="324" t="s">
        <v>645</v>
      </c>
    </row>
    <row r="60" spans="1:6" s="139" customFormat="1" ht="13.5" thickBot="1" x14ac:dyDescent="0.25">
      <c r="A60" s="95" t="s">
        <v>293</v>
      </c>
      <c r="B60" s="290" t="s">
        <v>294</v>
      </c>
      <c r="C60" s="133">
        <v>0</v>
      </c>
      <c r="D60" s="133">
        <v>0</v>
      </c>
      <c r="E60" s="118">
        <v>0</v>
      </c>
      <c r="F60" s="324" t="s">
        <v>646</v>
      </c>
    </row>
    <row r="61" spans="1:6" s="139" customFormat="1" ht="13.5" thickBot="1" x14ac:dyDescent="0.25">
      <c r="A61" s="480" t="s">
        <v>13</v>
      </c>
      <c r="B61" s="502" t="s">
        <v>295</v>
      </c>
      <c r="C61" s="487">
        <f t="shared" ref="C61" si="9">SUM(C6,C13,C20,C27,C45,C51,C56,C34)</f>
        <v>143774</v>
      </c>
      <c r="D61" s="487">
        <f t="shared" ref="D61:E61" si="10">SUM(D6,D13,D20,D27,D45,D51,D56,D34)</f>
        <v>159846</v>
      </c>
      <c r="E61" s="494">
        <f t="shared" si="10"/>
        <v>141223</v>
      </c>
      <c r="F61" s="324" t="s">
        <v>647</v>
      </c>
    </row>
    <row r="62" spans="1:6" s="139" customFormat="1" ht="13.5" thickBot="1" x14ac:dyDescent="0.25">
      <c r="A62" s="150" t="s">
        <v>296</v>
      </c>
      <c r="B62" s="291" t="s">
        <v>589</v>
      </c>
      <c r="C62" s="129">
        <f t="shared" ref="C62:E62" si="11">SUM(C63:C65)</f>
        <v>0</v>
      </c>
      <c r="D62" s="129">
        <f t="shared" si="11"/>
        <v>0</v>
      </c>
      <c r="E62" s="124">
        <f t="shared" si="11"/>
        <v>0</v>
      </c>
      <c r="F62" s="324" t="s">
        <v>648</v>
      </c>
    </row>
    <row r="63" spans="1:6" s="139" customFormat="1" ht="12.75" x14ac:dyDescent="0.2">
      <c r="A63" s="95" t="s">
        <v>298</v>
      </c>
      <c r="B63" s="288" t="s">
        <v>299</v>
      </c>
      <c r="C63" s="133">
        <v>0</v>
      </c>
      <c r="D63" s="133">
        <v>0</v>
      </c>
      <c r="E63" s="118">
        <v>0</v>
      </c>
      <c r="F63" s="324" t="s">
        <v>649</v>
      </c>
    </row>
    <row r="64" spans="1:6" s="139" customFormat="1" ht="12.75" x14ac:dyDescent="0.2">
      <c r="A64" s="95" t="s">
        <v>300</v>
      </c>
      <c r="B64" s="289" t="s">
        <v>301</v>
      </c>
      <c r="C64" s="133">
        <v>0</v>
      </c>
      <c r="D64" s="133">
        <v>0</v>
      </c>
      <c r="E64" s="118">
        <v>0</v>
      </c>
      <c r="F64" s="324" t="s">
        <v>650</v>
      </c>
    </row>
    <row r="65" spans="1:6" s="139" customFormat="1" ht="13.5" thickBot="1" x14ac:dyDescent="0.25">
      <c r="A65" s="95" t="s">
        <v>302</v>
      </c>
      <c r="B65" s="84" t="s">
        <v>346</v>
      </c>
      <c r="C65" s="133">
        <v>0</v>
      </c>
      <c r="D65" s="133">
        <v>0</v>
      </c>
      <c r="E65" s="118">
        <v>0</v>
      </c>
      <c r="F65" s="324" t="s">
        <v>651</v>
      </c>
    </row>
    <row r="66" spans="1:6" s="139" customFormat="1" ht="13.5" thickBot="1" x14ac:dyDescent="0.25">
      <c r="A66" s="150" t="s">
        <v>304</v>
      </c>
      <c r="B66" s="291" t="s">
        <v>305</v>
      </c>
      <c r="C66" s="337">
        <f t="shared" ref="C66:E66" si="12">SUM(C67:C70)</f>
        <v>0</v>
      </c>
      <c r="D66" s="337">
        <f t="shared" si="12"/>
        <v>0</v>
      </c>
      <c r="E66" s="124">
        <f t="shared" si="12"/>
        <v>0</v>
      </c>
      <c r="F66" s="324" t="s">
        <v>652</v>
      </c>
    </row>
    <row r="67" spans="1:6" s="139" customFormat="1" ht="12.75" x14ac:dyDescent="0.2">
      <c r="A67" s="95" t="s">
        <v>88</v>
      </c>
      <c r="B67" s="288" t="s">
        <v>306</v>
      </c>
      <c r="C67" s="133">
        <v>0</v>
      </c>
      <c r="D67" s="133">
        <v>0</v>
      </c>
      <c r="E67" s="118">
        <v>0</v>
      </c>
      <c r="F67" s="324" t="s">
        <v>653</v>
      </c>
    </row>
    <row r="68" spans="1:6" s="139" customFormat="1" ht="12.75" x14ac:dyDescent="0.2">
      <c r="A68" s="95" t="s">
        <v>89</v>
      </c>
      <c r="B68" s="289" t="s">
        <v>307</v>
      </c>
      <c r="C68" s="133">
        <v>0</v>
      </c>
      <c r="D68" s="133">
        <v>0</v>
      </c>
      <c r="E68" s="118">
        <v>0</v>
      </c>
      <c r="F68" s="324" t="s">
        <v>654</v>
      </c>
    </row>
    <row r="69" spans="1:6" s="139" customFormat="1" ht="12" customHeight="1" x14ac:dyDescent="0.2">
      <c r="A69" s="95" t="s">
        <v>308</v>
      </c>
      <c r="B69" s="289" t="s">
        <v>309</v>
      </c>
      <c r="C69" s="133">
        <v>0</v>
      </c>
      <c r="D69" s="133">
        <v>0</v>
      </c>
      <c r="E69" s="118">
        <v>0</v>
      </c>
      <c r="F69" s="324" t="s">
        <v>655</v>
      </c>
    </row>
    <row r="70" spans="1:6" s="139" customFormat="1" ht="12" customHeight="1" thickBot="1" x14ac:dyDescent="0.25">
      <c r="A70" s="95" t="s">
        <v>310</v>
      </c>
      <c r="B70" s="290" t="s">
        <v>311</v>
      </c>
      <c r="C70" s="133">
        <v>0</v>
      </c>
      <c r="D70" s="133">
        <v>0</v>
      </c>
      <c r="E70" s="118">
        <v>0</v>
      </c>
      <c r="F70" s="324" t="s">
        <v>656</v>
      </c>
    </row>
    <row r="71" spans="1:6" s="139" customFormat="1" ht="12" customHeight="1" thickBot="1" x14ac:dyDescent="0.25">
      <c r="A71" s="495" t="s">
        <v>312</v>
      </c>
      <c r="B71" s="503" t="s">
        <v>313</v>
      </c>
      <c r="C71" s="483">
        <f t="shared" ref="C71:E71" si="13">SUM(C72:C73)</f>
        <v>17428</v>
      </c>
      <c r="D71" s="483">
        <f t="shared" si="13"/>
        <v>32450</v>
      </c>
      <c r="E71" s="484">
        <f t="shared" si="13"/>
        <v>32450</v>
      </c>
      <c r="F71" s="324" t="s">
        <v>657</v>
      </c>
    </row>
    <row r="72" spans="1:6" s="139" customFormat="1" ht="12" customHeight="1" x14ac:dyDescent="0.2">
      <c r="A72" s="95" t="s">
        <v>314</v>
      </c>
      <c r="B72" s="288" t="s">
        <v>315</v>
      </c>
      <c r="C72" s="133">
        <v>17428</v>
      </c>
      <c r="D72" s="133">
        <v>32450</v>
      </c>
      <c r="E72" s="118">
        <v>32450</v>
      </c>
      <c r="F72" s="324" t="s">
        <v>658</v>
      </c>
    </row>
    <row r="73" spans="1:6" s="139" customFormat="1" ht="12" customHeight="1" thickBot="1" x14ac:dyDescent="0.25">
      <c r="A73" s="95" t="s">
        <v>316</v>
      </c>
      <c r="B73" s="290" t="s">
        <v>317</v>
      </c>
      <c r="C73" s="133"/>
      <c r="D73" s="133"/>
      <c r="E73" s="118"/>
      <c r="F73" s="324" t="s">
        <v>659</v>
      </c>
    </row>
    <row r="74" spans="1:6" s="139" customFormat="1" ht="12" customHeight="1" thickBot="1" x14ac:dyDescent="0.25">
      <c r="A74" s="495" t="s">
        <v>318</v>
      </c>
      <c r="B74" s="503" t="s">
        <v>319</v>
      </c>
      <c r="C74" s="483">
        <f t="shared" ref="C74:E74" si="14">SUM(C75:C77)</f>
        <v>2927</v>
      </c>
      <c r="D74" s="483">
        <f t="shared" si="14"/>
        <v>2927</v>
      </c>
      <c r="E74" s="484">
        <f t="shared" si="14"/>
        <v>1609</v>
      </c>
      <c r="F74" s="324" t="s">
        <v>660</v>
      </c>
    </row>
    <row r="75" spans="1:6" s="139" customFormat="1" ht="12" customHeight="1" x14ac:dyDescent="0.2">
      <c r="A75" s="95" t="s">
        <v>320</v>
      </c>
      <c r="B75" s="288" t="s">
        <v>321</v>
      </c>
      <c r="C75" s="133">
        <v>2927</v>
      </c>
      <c r="D75" s="133">
        <v>2927</v>
      </c>
      <c r="E75" s="118">
        <v>1609</v>
      </c>
      <c r="F75" s="324" t="s">
        <v>661</v>
      </c>
    </row>
    <row r="76" spans="1:6" s="139" customFormat="1" ht="12" customHeight="1" x14ac:dyDescent="0.2">
      <c r="A76" s="95" t="s">
        <v>322</v>
      </c>
      <c r="B76" s="84" t="s">
        <v>673</v>
      </c>
      <c r="C76" s="133">
        <v>0</v>
      </c>
      <c r="D76" s="133">
        <v>0</v>
      </c>
      <c r="E76" s="118">
        <v>0</v>
      </c>
      <c r="F76" s="324" t="s">
        <v>662</v>
      </c>
    </row>
    <row r="77" spans="1:6" s="139" customFormat="1" ht="12" customHeight="1" thickBot="1" x14ac:dyDescent="0.25">
      <c r="A77" s="95" t="s">
        <v>324</v>
      </c>
      <c r="B77" s="290" t="s">
        <v>676</v>
      </c>
      <c r="C77" s="133"/>
      <c r="D77" s="133"/>
      <c r="E77" s="118"/>
      <c r="F77" s="324" t="s">
        <v>663</v>
      </c>
    </row>
    <row r="78" spans="1:6" s="139" customFormat="1" ht="12" customHeight="1" thickBot="1" x14ac:dyDescent="0.25">
      <c r="A78" s="150" t="s">
        <v>325</v>
      </c>
      <c r="B78" s="291" t="s">
        <v>326</v>
      </c>
      <c r="C78" s="129">
        <f t="shared" ref="C78:E78" si="15">SUM(C79:C82)</f>
        <v>0</v>
      </c>
      <c r="D78" s="129">
        <f t="shared" si="15"/>
        <v>0</v>
      </c>
      <c r="E78" s="129">
        <f t="shared" si="15"/>
        <v>0</v>
      </c>
      <c r="F78" s="324" t="s">
        <v>664</v>
      </c>
    </row>
    <row r="79" spans="1:6" s="139" customFormat="1" ht="12" customHeight="1" x14ac:dyDescent="0.2">
      <c r="A79" s="285" t="s">
        <v>327</v>
      </c>
      <c r="B79" s="288" t="s">
        <v>328</v>
      </c>
      <c r="C79" s="133">
        <v>0</v>
      </c>
      <c r="D79" s="133"/>
      <c r="E79" s="118">
        <v>0</v>
      </c>
      <c r="F79" s="324" t="s">
        <v>665</v>
      </c>
    </row>
    <row r="80" spans="1:6" s="139" customFormat="1" ht="12" customHeight="1" x14ac:dyDescent="0.2">
      <c r="A80" s="286" t="s">
        <v>329</v>
      </c>
      <c r="B80" s="289" t="s">
        <v>330</v>
      </c>
      <c r="C80" s="133">
        <v>0</v>
      </c>
      <c r="D80" s="133">
        <v>0</v>
      </c>
      <c r="E80" s="118">
        <v>0</v>
      </c>
      <c r="F80" s="324" t="s">
        <v>666</v>
      </c>
    </row>
    <row r="81" spans="1:6" s="139" customFormat="1" ht="12" customHeight="1" x14ac:dyDescent="0.2">
      <c r="A81" s="286" t="s">
        <v>331</v>
      </c>
      <c r="B81" s="289" t="s">
        <v>332</v>
      </c>
      <c r="C81" s="133">
        <v>0</v>
      </c>
      <c r="D81" s="133">
        <v>0</v>
      </c>
      <c r="E81" s="118">
        <v>0</v>
      </c>
      <c r="F81" s="324" t="s">
        <v>667</v>
      </c>
    </row>
    <row r="82" spans="1:6" s="139" customFormat="1" ht="12" customHeight="1" thickBot="1" x14ac:dyDescent="0.25">
      <c r="A82" s="151" t="s">
        <v>333</v>
      </c>
      <c r="B82" s="290" t="s">
        <v>334</v>
      </c>
      <c r="C82" s="133">
        <v>0</v>
      </c>
      <c r="D82" s="133">
        <v>0</v>
      </c>
      <c r="E82" s="118">
        <v>0</v>
      </c>
      <c r="F82" s="324" t="s">
        <v>668</v>
      </c>
    </row>
    <row r="83" spans="1:6" s="139" customFormat="1" ht="12" customHeight="1" thickBot="1" x14ac:dyDescent="0.25">
      <c r="A83" s="150" t="s">
        <v>335</v>
      </c>
      <c r="B83" s="291" t="s">
        <v>336</v>
      </c>
      <c r="C83" s="153">
        <v>0</v>
      </c>
      <c r="D83" s="153">
        <v>0</v>
      </c>
      <c r="E83" s="154">
        <v>0</v>
      </c>
      <c r="F83" s="324" t="s">
        <v>669</v>
      </c>
    </row>
    <row r="84" spans="1:6" s="139" customFormat="1" ht="13.5" customHeight="1" thickBot="1" x14ac:dyDescent="0.25">
      <c r="A84" s="150" t="s">
        <v>337</v>
      </c>
      <c r="B84" s="83" t="s">
        <v>338</v>
      </c>
      <c r="C84" s="135">
        <f t="shared" ref="C84:E84" si="16">SUM(C66,C71,C74,C78,C83)</f>
        <v>20355</v>
      </c>
      <c r="D84" s="135">
        <f t="shared" si="16"/>
        <v>35377</v>
      </c>
      <c r="E84" s="135">
        <f t="shared" si="16"/>
        <v>34059</v>
      </c>
      <c r="F84" s="324" t="s">
        <v>670</v>
      </c>
    </row>
    <row r="85" spans="1:6" s="139" customFormat="1" ht="12" customHeight="1" thickBot="1" x14ac:dyDescent="0.25">
      <c r="A85" s="504" t="s">
        <v>339</v>
      </c>
      <c r="B85" s="505" t="s">
        <v>340</v>
      </c>
      <c r="C85" s="488">
        <f>SUM(C61,C84)</f>
        <v>164129</v>
      </c>
      <c r="D85" s="488">
        <f>SUM(D61,D84)</f>
        <v>195223</v>
      </c>
      <c r="E85" s="488">
        <f t="shared" ref="E85" si="17">SUM(E61,E84)</f>
        <v>175282</v>
      </c>
      <c r="F85" s="324" t="s">
        <v>671</v>
      </c>
    </row>
    <row r="86" spans="1:6" ht="16.5" customHeight="1" x14ac:dyDescent="0.25">
      <c r="A86" s="558" t="s">
        <v>34</v>
      </c>
      <c r="B86" s="558"/>
      <c r="C86" s="558"/>
      <c r="D86" s="558"/>
      <c r="E86" s="558"/>
    </row>
    <row r="87" spans="1:6" s="145" customFormat="1" ht="16.5" customHeight="1" thickBot="1" x14ac:dyDescent="0.3">
      <c r="A87" s="20"/>
      <c r="B87" s="20" t="s">
        <v>749</v>
      </c>
      <c r="C87" s="20"/>
      <c r="D87" s="109"/>
      <c r="E87" s="109" t="s">
        <v>132</v>
      </c>
      <c r="F87" s="325"/>
    </row>
    <row r="88" spans="1:6" s="145" customFormat="1" ht="16.5" customHeight="1" x14ac:dyDescent="0.25">
      <c r="A88" s="564" t="s">
        <v>54</v>
      </c>
      <c r="B88" s="561" t="s">
        <v>153</v>
      </c>
      <c r="C88" s="579" t="str">
        <f>+C3</f>
        <v>2016. évi tény</v>
      </c>
      <c r="D88" s="559" t="str">
        <f>+D3</f>
        <v>2017. évi</v>
      </c>
      <c r="E88" s="560"/>
      <c r="F88" s="325"/>
    </row>
    <row r="89" spans="1:6" ht="38.1" customHeight="1" thickBot="1" x14ac:dyDescent="0.3">
      <c r="A89" s="565"/>
      <c r="B89" s="562"/>
      <c r="C89" s="580"/>
      <c r="D89" s="21" t="s">
        <v>155</v>
      </c>
      <c r="E89" s="22" t="s">
        <v>156</v>
      </c>
    </row>
    <row r="90" spans="1:6" s="138" customFormat="1" ht="12" customHeight="1" thickBot="1" x14ac:dyDescent="0.25">
      <c r="A90" s="105" t="s">
        <v>341</v>
      </c>
      <c r="B90" s="106" t="s">
        <v>342</v>
      </c>
      <c r="C90" s="106" t="s">
        <v>343</v>
      </c>
      <c r="D90" s="106" t="s">
        <v>345</v>
      </c>
      <c r="E90" s="148" t="s">
        <v>420</v>
      </c>
      <c r="F90" s="323"/>
    </row>
    <row r="91" spans="1:6" ht="12" customHeight="1" thickBot="1" x14ac:dyDescent="0.3">
      <c r="A91" s="506" t="s">
        <v>5</v>
      </c>
      <c r="B91" s="507" t="s">
        <v>496</v>
      </c>
      <c r="C91" s="486">
        <f>SUM(C92:C106)</f>
        <v>114475</v>
      </c>
      <c r="D91" s="486">
        <f t="shared" ref="D91:E91" si="18">SUM(D92:D96)</f>
        <v>134714</v>
      </c>
      <c r="E91" s="484">
        <f t="shared" si="18"/>
        <v>122864</v>
      </c>
      <c r="F91" s="322" t="s">
        <v>592</v>
      </c>
    </row>
    <row r="92" spans="1:6" ht="12" customHeight="1" x14ac:dyDescent="0.25">
      <c r="A92" s="98" t="s">
        <v>66</v>
      </c>
      <c r="B92" s="292" t="s">
        <v>35</v>
      </c>
      <c r="C92" s="24">
        <v>60440</v>
      </c>
      <c r="D92" s="24">
        <v>55191</v>
      </c>
      <c r="E92" s="87">
        <v>48981</v>
      </c>
      <c r="F92" s="322" t="s">
        <v>593</v>
      </c>
    </row>
    <row r="93" spans="1:6" ht="12" customHeight="1" x14ac:dyDescent="0.25">
      <c r="A93" s="95" t="s">
        <v>67</v>
      </c>
      <c r="B93" s="293" t="s">
        <v>111</v>
      </c>
      <c r="C93" s="130">
        <v>9145</v>
      </c>
      <c r="D93" s="130">
        <v>7047</v>
      </c>
      <c r="E93" s="115">
        <v>6654</v>
      </c>
      <c r="F93" s="322" t="s">
        <v>594</v>
      </c>
    </row>
    <row r="94" spans="1:6" ht="12" customHeight="1" x14ac:dyDescent="0.25">
      <c r="A94" s="95" t="s">
        <v>68</v>
      </c>
      <c r="B94" s="293" t="s">
        <v>86</v>
      </c>
      <c r="C94" s="132">
        <v>24459</v>
      </c>
      <c r="D94" s="132">
        <v>38219</v>
      </c>
      <c r="E94" s="117">
        <v>36699</v>
      </c>
      <c r="F94" s="322" t="s">
        <v>595</v>
      </c>
    </row>
    <row r="95" spans="1:6" ht="12" customHeight="1" x14ac:dyDescent="0.25">
      <c r="A95" s="95" t="s">
        <v>69</v>
      </c>
      <c r="B95" s="294" t="s">
        <v>112</v>
      </c>
      <c r="C95" s="132">
        <v>7393</v>
      </c>
      <c r="D95" s="132">
        <v>11083</v>
      </c>
      <c r="E95" s="117">
        <v>8537</v>
      </c>
      <c r="F95" s="322" t="s">
        <v>596</v>
      </c>
    </row>
    <row r="96" spans="1:6" ht="12" customHeight="1" x14ac:dyDescent="0.25">
      <c r="A96" s="95" t="s">
        <v>77</v>
      </c>
      <c r="B96" s="295" t="s">
        <v>113</v>
      </c>
      <c r="C96" s="132"/>
      <c r="D96" s="132">
        <f t="shared" ref="D96:E96" si="19">SUM(D97:D106)</f>
        <v>23174</v>
      </c>
      <c r="E96" s="132">
        <f t="shared" si="19"/>
        <v>21993</v>
      </c>
      <c r="F96" s="322" t="s">
        <v>597</v>
      </c>
    </row>
    <row r="97" spans="1:6" ht="12" customHeight="1" x14ac:dyDescent="0.25">
      <c r="A97" s="95" t="s">
        <v>70</v>
      </c>
      <c r="B97" s="293" t="s">
        <v>348</v>
      </c>
      <c r="C97" s="132">
        <v>2932</v>
      </c>
      <c r="D97" s="132">
        <v>8047</v>
      </c>
      <c r="E97" s="117">
        <v>8047</v>
      </c>
      <c r="F97" s="322" t="s">
        <v>598</v>
      </c>
    </row>
    <row r="98" spans="1:6" ht="12" customHeight="1" x14ac:dyDescent="0.25">
      <c r="A98" s="95" t="s">
        <v>71</v>
      </c>
      <c r="B98" s="296" t="s">
        <v>349</v>
      </c>
      <c r="C98" s="132"/>
      <c r="D98" s="132">
        <v>0</v>
      </c>
      <c r="E98" s="117">
        <v>0</v>
      </c>
      <c r="F98" s="322" t="s">
        <v>599</v>
      </c>
    </row>
    <row r="99" spans="1:6" ht="12" customHeight="1" x14ac:dyDescent="0.25">
      <c r="A99" s="95" t="s">
        <v>78</v>
      </c>
      <c r="B99" s="293" t="s">
        <v>350</v>
      </c>
      <c r="C99" s="132"/>
      <c r="D99" s="132">
        <v>530</v>
      </c>
      <c r="E99" s="117">
        <v>330</v>
      </c>
      <c r="F99" s="322" t="s">
        <v>600</v>
      </c>
    </row>
    <row r="100" spans="1:6" ht="12" customHeight="1" x14ac:dyDescent="0.25">
      <c r="A100" s="95" t="s">
        <v>79</v>
      </c>
      <c r="B100" s="293" t="s">
        <v>351</v>
      </c>
      <c r="C100" s="132"/>
      <c r="D100" s="132">
        <v>0</v>
      </c>
      <c r="E100" s="117">
        <v>0</v>
      </c>
      <c r="F100" s="322" t="s">
        <v>601</v>
      </c>
    </row>
    <row r="101" spans="1:6" ht="12" customHeight="1" x14ac:dyDescent="0.25">
      <c r="A101" s="95" t="s">
        <v>80</v>
      </c>
      <c r="B101" s="296" t="s">
        <v>352</v>
      </c>
      <c r="C101" s="132">
        <v>437</v>
      </c>
      <c r="D101" s="132">
        <v>3512</v>
      </c>
      <c r="E101" s="117">
        <v>3109</v>
      </c>
      <c r="F101" s="322" t="s">
        <v>602</v>
      </c>
    </row>
    <row r="102" spans="1:6" ht="12" customHeight="1" x14ac:dyDescent="0.25">
      <c r="A102" s="95" t="s">
        <v>81</v>
      </c>
      <c r="B102" s="296" t="s">
        <v>353</v>
      </c>
      <c r="C102" s="132"/>
      <c r="D102" s="132">
        <v>0</v>
      </c>
      <c r="E102" s="117">
        <v>0</v>
      </c>
      <c r="F102" s="322" t="s">
        <v>603</v>
      </c>
    </row>
    <row r="103" spans="1:6" ht="12" customHeight="1" x14ac:dyDescent="0.25">
      <c r="A103" s="95" t="s">
        <v>83</v>
      </c>
      <c r="B103" s="293" t="s">
        <v>354</v>
      </c>
      <c r="C103" s="132">
        <v>715</v>
      </c>
      <c r="D103" s="132"/>
      <c r="E103" s="117"/>
      <c r="F103" s="322" t="s">
        <v>604</v>
      </c>
    </row>
    <row r="104" spans="1:6" ht="12" customHeight="1" x14ac:dyDescent="0.25">
      <c r="A104" s="94" t="s">
        <v>114</v>
      </c>
      <c r="B104" s="297" t="s">
        <v>355</v>
      </c>
      <c r="C104" s="132"/>
      <c r="D104" s="132">
        <v>0</v>
      </c>
      <c r="E104" s="117">
        <v>0</v>
      </c>
      <c r="F104" s="322" t="s">
        <v>605</v>
      </c>
    </row>
    <row r="105" spans="1:6" ht="12" customHeight="1" x14ac:dyDescent="0.25">
      <c r="A105" s="95" t="s">
        <v>356</v>
      </c>
      <c r="B105" s="297" t="s">
        <v>357</v>
      </c>
      <c r="C105" s="132"/>
      <c r="D105" s="132">
        <v>0</v>
      </c>
      <c r="E105" s="117">
        <v>0</v>
      </c>
      <c r="F105" s="322" t="s">
        <v>606</v>
      </c>
    </row>
    <row r="106" spans="1:6" ht="12" customHeight="1" thickBot="1" x14ac:dyDescent="0.3">
      <c r="A106" s="99" t="s">
        <v>358</v>
      </c>
      <c r="B106" s="298" t="s">
        <v>359</v>
      </c>
      <c r="C106" s="25">
        <v>8954</v>
      </c>
      <c r="D106" s="132">
        <v>11085</v>
      </c>
      <c r="E106" s="117">
        <v>10507</v>
      </c>
      <c r="F106" s="322" t="s">
        <v>607</v>
      </c>
    </row>
    <row r="107" spans="1:6" ht="12" customHeight="1" thickBot="1" x14ac:dyDescent="0.3">
      <c r="A107" s="480" t="s">
        <v>6</v>
      </c>
      <c r="B107" s="508" t="s">
        <v>497</v>
      </c>
      <c r="C107" s="486">
        <f t="shared" ref="C107:E107" si="20">SUM(C110,C108,C112)</f>
        <v>6429</v>
      </c>
      <c r="D107" s="486">
        <f t="shared" si="20"/>
        <v>46512</v>
      </c>
      <c r="E107" s="484">
        <f t="shared" si="20"/>
        <v>30586</v>
      </c>
      <c r="F107" s="322" t="s">
        <v>608</v>
      </c>
    </row>
    <row r="108" spans="1:6" ht="12" customHeight="1" x14ac:dyDescent="0.25">
      <c r="A108" s="96" t="s">
        <v>72</v>
      </c>
      <c r="B108" s="293" t="s">
        <v>131</v>
      </c>
      <c r="C108" s="131">
        <v>3052</v>
      </c>
      <c r="D108" s="131">
        <v>20972</v>
      </c>
      <c r="E108" s="116">
        <v>8225</v>
      </c>
      <c r="F108" s="322" t="s">
        <v>609</v>
      </c>
    </row>
    <row r="109" spans="1:6" ht="12" customHeight="1" x14ac:dyDescent="0.25">
      <c r="A109" s="96" t="s">
        <v>73</v>
      </c>
      <c r="B109" s="297" t="s">
        <v>361</v>
      </c>
      <c r="C109" s="131">
        <v>0</v>
      </c>
      <c r="D109" s="131">
        <v>0</v>
      </c>
      <c r="E109" s="116"/>
      <c r="F109" s="322" t="s">
        <v>610</v>
      </c>
    </row>
    <row r="110" spans="1:6" x14ac:dyDescent="0.25">
      <c r="A110" s="96" t="s">
        <v>74</v>
      </c>
      <c r="B110" s="297" t="s">
        <v>115</v>
      </c>
      <c r="C110" s="130">
        <v>3377</v>
      </c>
      <c r="D110" s="130">
        <v>25540</v>
      </c>
      <c r="E110" s="115">
        <v>22361</v>
      </c>
      <c r="F110" s="322" t="s">
        <v>611</v>
      </c>
    </row>
    <row r="111" spans="1:6" ht="12" customHeight="1" x14ac:dyDescent="0.25">
      <c r="A111" s="96" t="s">
        <v>75</v>
      </c>
      <c r="B111" s="297" t="s">
        <v>362</v>
      </c>
      <c r="C111" s="130">
        <v>0</v>
      </c>
      <c r="D111" s="130">
        <v>0</v>
      </c>
      <c r="E111" s="115">
        <v>0</v>
      </c>
      <c r="F111" s="322" t="s">
        <v>612</v>
      </c>
    </row>
    <row r="112" spans="1:6" ht="12" customHeight="1" x14ac:dyDescent="0.25">
      <c r="A112" s="96" t="s">
        <v>76</v>
      </c>
      <c r="B112" s="290" t="s">
        <v>134</v>
      </c>
      <c r="C112" s="130">
        <v>0</v>
      </c>
      <c r="D112" s="130">
        <v>0</v>
      </c>
      <c r="E112" s="115">
        <v>0</v>
      </c>
      <c r="F112" s="322" t="s">
        <v>613</v>
      </c>
    </row>
    <row r="113" spans="1:6" x14ac:dyDescent="0.25">
      <c r="A113" s="96" t="s">
        <v>82</v>
      </c>
      <c r="B113" s="289" t="s">
        <v>363</v>
      </c>
      <c r="C113" s="130">
        <v>0</v>
      </c>
      <c r="D113" s="130">
        <v>0</v>
      </c>
      <c r="E113" s="115">
        <v>0</v>
      </c>
      <c r="F113" s="322" t="s">
        <v>614</v>
      </c>
    </row>
    <row r="114" spans="1:6" x14ac:dyDescent="0.25">
      <c r="A114" s="96" t="s">
        <v>84</v>
      </c>
      <c r="B114" s="299" t="s">
        <v>364</v>
      </c>
      <c r="C114" s="130">
        <v>0</v>
      </c>
      <c r="D114" s="130">
        <v>0</v>
      </c>
      <c r="E114" s="115">
        <v>0</v>
      </c>
      <c r="F114" s="322" t="s">
        <v>615</v>
      </c>
    </row>
    <row r="115" spans="1:6" ht="12" customHeight="1" x14ac:dyDescent="0.25">
      <c r="A115" s="96" t="s">
        <v>116</v>
      </c>
      <c r="B115" s="293" t="s">
        <v>351</v>
      </c>
      <c r="C115" s="130">
        <v>0</v>
      </c>
      <c r="D115" s="130">
        <v>0</v>
      </c>
      <c r="E115" s="115">
        <v>0</v>
      </c>
      <c r="F115" s="322" t="s">
        <v>616</v>
      </c>
    </row>
    <row r="116" spans="1:6" ht="12" customHeight="1" x14ac:dyDescent="0.25">
      <c r="A116" s="96" t="s">
        <v>117</v>
      </c>
      <c r="B116" s="293" t="s">
        <v>365</v>
      </c>
      <c r="C116" s="130">
        <v>0</v>
      </c>
      <c r="D116" s="130">
        <v>0</v>
      </c>
      <c r="E116" s="115">
        <v>0</v>
      </c>
      <c r="F116" s="322" t="s">
        <v>617</v>
      </c>
    </row>
    <row r="117" spans="1:6" ht="12" customHeight="1" x14ac:dyDescent="0.25">
      <c r="A117" s="96" t="s">
        <v>118</v>
      </c>
      <c r="B117" s="293" t="s">
        <v>366</v>
      </c>
      <c r="C117" s="130">
        <v>0</v>
      </c>
      <c r="D117" s="130">
        <v>0</v>
      </c>
      <c r="E117" s="115">
        <v>0</v>
      </c>
      <c r="F117" s="322" t="s">
        <v>618</v>
      </c>
    </row>
    <row r="118" spans="1:6" s="155" customFormat="1" ht="12" customHeight="1" x14ac:dyDescent="0.25">
      <c r="A118" s="96" t="s">
        <v>367</v>
      </c>
      <c r="B118" s="293" t="s">
        <v>354</v>
      </c>
      <c r="C118" s="130">
        <v>0</v>
      </c>
      <c r="D118" s="130">
        <v>0</v>
      </c>
      <c r="E118" s="115">
        <v>0</v>
      </c>
      <c r="F118" s="322" t="s">
        <v>619</v>
      </c>
    </row>
    <row r="119" spans="1:6" ht="12" customHeight="1" x14ac:dyDescent="0.25">
      <c r="A119" s="96" t="s">
        <v>368</v>
      </c>
      <c r="B119" s="293" t="s">
        <v>369</v>
      </c>
      <c r="C119" s="130">
        <v>0</v>
      </c>
      <c r="D119" s="130">
        <v>0</v>
      </c>
      <c r="E119" s="115">
        <v>0</v>
      </c>
      <c r="F119" s="322" t="s">
        <v>620</v>
      </c>
    </row>
    <row r="120" spans="1:6" ht="12" customHeight="1" thickBot="1" x14ac:dyDescent="0.3">
      <c r="A120" s="94" t="s">
        <v>370</v>
      </c>
      <c r="B120" s="293" t="s">
        <v>371</v>
      </c>
      <c r="C120" s="132">
        <v>0</v>
      </c>
      <c r="D120" s="132">
        <v>0</v>
      </c>
      <c r="E120" s="117">
        <v>0</v>
      </c>
      <c r="F120" s="322" t="s">
        <v>621</v>
      </c>
    </row>
    <row r="121" spans="1:6" ht="12" customHeight="1" thickBot="1" x14ac:dyDescent="0.3">
      <c r="A121" s="480" t="s">
        <v>7</v>
      </c>
      <c r="B121" s="509" t="s">
        <v>372</v>
      </c>
      <c r="C121" s="486">
        <f t="shared" ref="C121:E121" si="21">SUM(C122:C123)</f>
        <v>0</v>
      </c>
      <c r="D121" s="486">
        <f t="shared" si="21"/>
        <v>642</v>
      </c>
      <c r="E121" s="484">
        <f t="shared" si="21"/>
        <v>0</v>
      </c>
      <c r="F121" s="322" t="s">
        <v>622</v>
      </c>
    </row>
    <row r="122" spans="1:6" ht="12" customHeight="1" x14ac:dyDescent="0.25">
      <c r="A122" s="96" t="s">
        <v>55</v>
      </c>
      <c r="B122" s="299" t="s">
        <v>44</v>
      </c>
      <c r="C122" s="131"/>
      <c r="D122" s="131">
        <v>642</v>
      </c>
      <c r="E122" s="116">
        <v>0</v>
      </c>
      <c r="F122" s="322" t="s">
        <v>623</v>
      </c>
    </row>
    <row r="123" spans="1:6" ht="12" customHeight="1" thickBot="1" x14ac:dyDescent="0.3">
      <c r="A123" s="97" t="s">
        <v>56</v>
      </c>
      <c r="B123" s="297" t="s">
        <v>45</v>
      </c>
      <c r="C123" s="132">
        <v>0</v>
      </c>
      <c r="D123" s="132">
        <v>0</v>
      </c>
      <c r="E123" s="117">
        <v>0</v>
      </c>
      <c r="F123" s="322" t="s">
        <v>624</v>
      </c>
    </row>
    <row r="124" spans="1:6" ht="12" customHeight="1" thickBot="1" x14ac:dyDescent="0.3">
      <c r="A124" s="480" t="s">
        <v>8</v>
      </c>
      <c r="B124" s="509" t="s">
        <v>373</v>
      </c>
      <c r="C124" s="483">
        <f t="shared" ref="C124:E124" si="22">SUM(C91,C107,C121)</f>
        <v>120904</v>
      </c>
      <c r="D124" s="483">
        <f t="shared" si="22"/>
        <v>181868</v>
      </c>
      <c r="E124" s="484">
        <f t="shared" si="22"/>
        <v>153450</v>
      </c>
      <c r="F124" s="322" t="s">
        <v>625</v>
      </c>
    </row>
    <row r="125" spans="1:6" ht="12" customHeight="1" thickBot="1" x14ac:dyDescent="0.3">
      <c r="A125" s="101" t="s">
        <v>9</v>
      </c>
      <c r="B125" s="284" t="s">
        <v>374</v>
      </c>
      <c r="C125" s="129">
        <f t="shared" ref="C125" si="23">SUM(C126:C128)</f>
        <v>0</v>
      </c>
      <c r="D125" s="129">
        <f t="shared" ref="D125:E125" si="24">SUM(D126:D128)</f>
        <v>0</v>
      </c>
      <c r="E125" s="124">
        <f t="shared" si="24"/>
        <v>0</v>
      </c>
      <c r="F125" s="322" t="s">
        <v>626</v>
      </c>
    </row>
    <row r="126" spans="1:6" ht="12" customHeight="1" x14ac:dyDescent="0.25">
      <c r="A126" s="96" t="s">
        <v>59</v>
      </c>
      <c r="B126" s="299" t="s">
        <v>498</v>
      </c>
      <c r="C126" s="130">
        <v>0</v>
      </c>
      <c r="D126" s="130">
        <v>0</v>
      </c>
      <c r="E126" s="115">
        <v>0</v>
      </c>
      <c r="F126" s="322" t="s">
        <v>627</v>
      </c>
    </row>
    <row r="127" spans="1:6" ht="12" customHeight="1" x14ac:dyDescent="0.25">
      <c r="A127" s="96" t="s">
        <v>60</v>
      </c>
      <c r="B127" s="299" t="s">
        <v>499</v>
      </c>
      <c r="C127" s="130">
        <v>0</v>
      </c>
      <c r="D127" s="130">
        <v>0</v>
      </c>
      <c r="E127" s="115">
        <v>0</v>
      </c>
      <c r="F127" s="322" t="s">
        <v>628</v>
      </c>
    </row>
    <row r="128" spans="1:6" ht="12" customHeight="1" thickBot="1" x14ac:dyDescent="0.3">
      <c r="A128" s="94" t="s">
        <v>61</v>
      </c>
      <c r="B128" s="300" t="s">
        <v>500</v>
      </c>
      <c r="C128" s="130">
        <v>0</v>
      </c>
      <c r="D128" s="130">
        <v>0</v>
      </c>
      <c r="E128" s="115">
        <v>0</v>
      </c>
      <c r="F128" s="322" t="s">
        <v>629</v>
      </c>
    </row>
    <row r="129" spans="1:9" ht="12" customHeight="1" thickBot="1" x14ac:dyDescent="0.3">
      <c r="A129" s="101" t="s">
        <v>10</v>
      </c>
      <c r="B129" s="284" t="s">
        <v>378</v>
      </c>
      <c r="C129" s="337">
        <f t="shared" ref="C129:E129" si="25">SUM(C130:C133)</f>
        <v>0</v>
      </c>
      <c r="D129" s="337">
        <f t="shared" si="25"/>
        <v>0</v>
      </c>
      <c r="E129" s="124">
        <f t="shared" si="25"/>
        <v>0</v>
      </c>
      <c r="F129" s="322" t="s">
        <v>630</v>
      </c>
    </row>
    <row r="130" spans="1:9" ht="12" customHeight="1" x14ac:dyDescent="0.25">
      <c r="A130" s="96" t="s">
        <v>62</v>
      </c>
      <c r="B130" s="299" t="s">
        <v>501</v>
      </c>
      <c r="C130" s="130"/>
      <c r="D130" s="130"/>
      <c r="E130" s="115"/>
      <c r="F130" s="322" t="s">
        <v>631</v>
      </c>
    </row>
    <row r="131" spans="1:9" ht="12" customHeight="1" x14ac:dyDescent="0.25">
      <c r="A131" s="96" t="s">
        <v>63</v>
      </c>
      <c r="B131" s="299" t="s">
        <v>502</v>
      </c>
      <c r="C131" s="130">
        <v>0</v>
      </c>
      <c r="D131" s="130">
        <v>0</v>
      </c>
      <c r="E131" s="115">
        <v>0</v>
      </c>
      <c r="F131" s="322" t="s">
        <v>632</v>
      </c>
    </row>
    <row r="132" spans="1:9" ht="12" customHeight="1" x14ac:dyDescent="0.25">
      <c r="A132" s="96" t="s">
        <v>276</v>
      </c>
      <c r="B132" s="299" t="s">
        <v>503</v>
      </c>
      <c r="C132" s="130">
        <v>0</v>
      </c>
      <c r="D132" s="130">
        <v>0</v>
      </c>
      <c r="E132" s="115">
        <v>0</v>
      </c>
      <c r="F132" s="322" t="s">
        <v>633</v>
      </c>
    </row>
    <row r="133" spans="1:9" ht="12" customHeight="1" thickBot="1" x14ac:dyDescent="0.3">
      <c r="A133" s="94" t="s">
        <v>278</v>
      </c>
      <c r="B133" s="300" t="s">
        <v>504</v>
      </c>
      <c r="C133" s="130">
        <v>0</v>
      </c>
      <c r="D133" s="130">
        <v>0</v>
      </c>
      <c r="E133" s="115">
        <v>0</v>
      </c>
      <c r="F133" s="322" t="s">
        <v>634</v>
      </c>
    </row>
    <row r="134" spans="1:9" ht="12" customHeight="1" thickBot="1" x14ac:dyDescent="0.3">
      <c r="A134" s="480" t="s">
        <v>11</v>
      </c>
      <c r="B134" s="509" t="s">
        <v>383</v>
      </c>
      <c r="C134" s="488">
        <f t="shared" ref="C134:E134" si="26">SUM(C135:C139)</f>
        <v>10775</v>
      </c>
      <c r="D134" s="488">
        <f t="shared" si="26"/>
        <v>13355</v>
      </c>
      <c r="E134" s="489">
        <f t="shared" si="26"/>
        <v>13003</v>
      </c>
      <c r="F134" s="322" t="s">
        <v>635</v>
      </c>
    </row>
    <row r="135" spans="1:9" ht="12" customHeight="1" x14ac:dyDescent="0.25">
      <c r="A135" s="96" t="s">
        <v>64</v>
      </c>
      <c r="B135" s="299" t="s">
        <v>384</v>
      </c>
      <c r="C135" s="130">
        <v>2903</v>
      </c>
      <c r="D135" s="130">
        <v>1677</v>
      </c>
      <c r="E135" s="115">
        <v>1677</v>
      </c>
      <c r="F135" s="322" t="s">
        <v>636</v>
      </c>
    </row>
    <row r="136" spans="1:9" ht="12" customHeight="1" x14ac:dyDescent="0.25">
      <c r="A136" s="96" t="s">
        <v>65</v>
      </c>
      <c r="B136" s="299" t="s">
        <v>385</v>
      </c>
      <c r="C136" s="130"/>
      <c r="D136" s="130"/>
      <c r="E136" s="115"/>
      <c r="F136" s="322" t="s">
        <v>637</v>
      </c>
    </row>
    <row r="137" spans="1:9" ht="12" customHeight="1" x14ac:dyDescent="0.25">
      <c r="A137" s="96" t="s">
        <v>285</v>
      </c>
      <c r="B137" s="299" t="s">
        <v>677</v>
      </c>
      <c r="C137" s="130">
        <v>0</v>
      </c>
      <c r="D137" s="130">
        <v>0</v>
      </c>
      <c r="E137" s="115">
        <v>0</v>
      </c>
      <c r="F137" s="322" t="s">
        <v>638</v>
      </c>
    </row>
    <row r="138" spans="1:9" ht="12" customHeight="1" x14ac:dyDescent="0.25">
      <c r="A138" s="95" t="s">
        <v>287</v>
      </c>
      <c r="B138" s="293" t="s">
        <v>675</v>
      </c>
      <c r="C138" s="130">
        <v>7872</v>
      </c>
      <c r="D138" s="130">
        <v>11678</v>
      </c>
      <c r="E138" s="115">
        <v>11326</v>
      </c>
    </row>
    <row r="139" spans="1:9" ht="12" customHeight="1" thickBot="1" x14ac:dyDescent="0.3">
      <c r="A139" s="94" t="s">
        <v>582</v>
      </c>
      <c r="B139" s="300" t="s">
        <v>427</v>
      </c>
      <c r="C139" s="130">
        <v>0</v>
      </c>
      <c r="D139" s="130">
        <v>0</v>
      </c>
      <c r="E139" s="115">
        <v>0</v>
      </c>
      <c r="F139" s="322" t="s">
        <v>639</v>
      </c>
    </row>
    <row r="140" spans="1:9" ht="15" customHeight="1" thickBot="1" x14ac:dyDescent="0.3">
      <c r="A140" s="101" t="s">
        <v>12</v>
      </c>
      <c r="B140" s="284" t="s">
        <v>473</v>
      </c>
      <c r="C140" s="396">
        <f t="shared" ref="C140:E140" si="27">SUM(C141:C144)</f>
        <v>0</v>
      </c>
      <c r="D140" s="343">
        <f t="shared" si="27"/>
        <v>0</v>
      </c>
      <c r="E140" s="239">
        <f t="shared" si="27"/>
        <v>0</v>
      </c>
      <c r="F140" s="322" t="s">
        <v>640</v>
      </c>
      <c r="G140" s="146"/>
      <c r="H140" s="146"/>
      <c r="I140" s="146"/>
    </row>
    <row r="141" spans="1:9" s="139" customFormat="1" ht="12.95" customHeight="1" x14ac:dyDescent="0.25">
      <c r="A141" s="96" t="s">
        <v>109</v>
      </c>
      <c r="B141" s="299" t="s">
        <v>389</v>
      </c>
      <c r="C141" s="130">
        <v>0</v>
      </c>
      <c r="D141" s="130">
        <v>0</v>
      </c>
      <c r="E141" s="115">
        <v>0</v>
      </c>
      <c r="F141" s="322" t="s">
        <v>641</v>
      </c>
    </row>
    <row r="142" spans="1:9" ht="13.5" customHeight="1" x14ac:dyDescent="0.25">
      <c r="A142" s="96" t="s">
        <v>110</v>
      </c>
      <c r="B142" s="299" t="s">
        <v>390</v>
      </c>
      <c r="C142" s="130">
        <v>0</v>
      </c>
      <c r="D142" s="130">
        <v>0</v>
      </c>
      <c r="E142" s="115">
        <v>0</v>
      </c>
      <c r="F142" s="322" t="s">
        <v>642</v>
      </c>
    </row>
    <row r="143" spans="1:9" ht="13.5" customHeight="1" x14ac:dyDescent="0.25">
      <c r="A143" s="96" t="s">
        <v>133</v>
      </c>
      <c r="B143" s="299" t="s">
        <v>391</v>
      </c>
      <c r="C143" s="130">
        <v>0</v>
      </c>
      <c r="D143" s="130">
        <v>0</v>
      </c>
      <c r="E143" s="115">
        <v>0</v>
      </c>
      <c r="F143" s="322" t="s">
        <v>643</v>
      </c>
    </row>
    <row r="144" spans="1:9" ht="13.5" customHeight="1" thickBot="1" x14ac:dyDescent="0.3">
      <c r="A144" s="96" t="s">
        <v>293</v>
      </c>
      <c r="B144" s="299" t="s">
        <v>392</v>
      </c>
      <c r="C144" s="130">
        <v>0</v>
      </c>
      <c r="D144" s="130">
        <v>0</v>
      </c>
      <c r="E144" s="115">
        <v>0</v>
      </c>
      <c r="F144" s="322" t="s">
        <v>644</v>
      </c>
    </row>
    <row r="145" spans="1:6" ht="12.75" customHeight="1" thickBot="1" x14ac:dyDescent="0.3">
      <c r="A145" s="101" t="s">
        <v>13</v>
      </c>
      <c r="B145" s="284" t="s">
        <v>393</v>
      </c>
      <c r="C145" s="397">
        <f t="shared" ref="C145:E145" si="28">SUM(C125,C129,C134,C140)</f>
        <v>10775</v>
      </c>
      <c r="D145" s="86">
        <f t="shared" si="28"/>
        <v>13355</v>
      </c>
      <c r="E145" s="252">
        <f t="shared" si="28"/>
        <v>13003</v>
      </c>
      <c r="F145" s="322" t="s">
        <v>645</v>
      </c>
    </row>
    <row r="146" spans="1:6" ht="13.5" customHeight="1" thickBot="1" x14ac:dyDescent="0.3">
      <c r="A146" s="497" t="s">
        <v>14</v>
      </c>
      <c r="B146" s="510" t="s">
        <v>394</v>
      </c>
      <c r="C146" s="499">
        <f t="shared" ref="C146:E146" si="29">SUM(C124,C145)</f>
        <v>131679</v>
      </c>
      <c r="D146" s="499">
        <f t="shared" si="29"/>
        <v>195223</v>
      </c>
      <c r="E146" s="499">
        <f t="shared" si="29"/>
        <v>166453</v>
      </c>
      <c r="F146" s="322" t="s">
        <v>646</v>
      </c>
    </row>
    <row r="147" spans="1:6" ht="13.5" customHeight="1" x14ac:dyDescent="0.25"/>
    <row r="148" spans="1:6" ht="13.5" customHeight="1" x14ac:dyDescent="0.25"/>
    <row r="149" spans="1:6" ht="7.5" customHeight="1" x14ac:dyDescent="0.25"/>
    <row r="151" spans="1:6" ht="12.7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0" scale="0" horizontalDpi="0" verticalDpi="0" copies="0"/>
  <headerFooter alignWithMargins="0">
    <oddHeader>&amp;C&amp;"Times New Roman CE,Félkövér"&amp;12..............................Önkormányzat2014. ÉVI ZÁRSZÁMADÁSÁNAK PÉNZÜGYI MÉRLEGE&amp;10&amp;R&amp;"Times New Roman CE,Félkövér dőlt"&amp;11 1. tájékoztató tábla a ....../2015. (......) önkormányzati rendelethez</oddHeader>
  </headerFooter>
  <rowBreaks count="1" manualBreakCount="1">
    <brk id="8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6</vt:i4>
      </vt:variant>
    </vt:vector>
  </HeadingPairs>
  <TitlesOfParts>
    <vt:vector size="22" baseType="lpstr">
      <vt:lpstr>ÖSSZEFÜGGÉSEK</vt:lpstr>
      <vt:lpstr>Önk. mindösszesen</vt:lpstr>
      <vt:lpstr>Önk.</vt:lpstr>
      <vt:lpstr>Mérleg önk. -működés</vt:lpstr>
      <vt:lpstr> Mérleg önk.- felhalmozási</vt:lpstr>
      <vt:lpstr>ELLENŐRZÉS-1.sz.2.1.sz.2.2.sz.</vt:lpstr>
      <vt:lpstr>Felújítás</vt:lpstr>
      <vt:lpstr>Óvoda</vt:lpstr>
      <vt:lpstr>Bevételek-kiadások</vt:lpstr>
      <vt:lpstr>Kötelezettség</vt:lpstr>
      <vt:lpstr>Támogatás</vt:lpstr>
      <vt:lpstr>Vagyonkimutatás-esközök</vt:lpstr>
      <vt:lpstr> Vagyonkimutatás-források</vt:lpstr>
      <vt:lpstr>Pénzeszközök változása</vt:lpstr>
      <vt:lpstr>Maradvány</vt:lpstr>
      <vt:lpstr>Munka1</vt:lpstr>
      <vt:lpstr>Óvoda!Nyomtatási_cím</vt:lpstr>
      <vt:lpstr>'Önk. mindösszesen'!Nyomtatási_cím</vt:lpstr>
      <vt:lpstr>'Vagyonkimutatás-esközök'!Nyomtatási_cím</vt:lpstr>
      <vt:lpstr>'Bevételek-kiadások'!Nyomtatási_terület</vt:lpstr>
      <vt:lpstr>'Mérleg önk. -működés'!Nyomtatási_terület</vt:lpstr>
      <vt:lpstr>Önk.!Nyomtatási_terület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w7_3</dc:creator>
  <cp:lastModifiedBy>user2</cp:lastModifiedBy>
  <cp:lastPrinted>2015-04-20T10:13:26Z</cp:lastPrinted>
  <dcterms:created xsi:type="dcterms:W3CDTF">2015-04-13T09:14:38Z</dcterms:created>
  <dcterms:modified xsi:type="dcterms:W3CDTF">2018-05-29T19:00:53Z</dcterms:modified>
</cp:coreProperties>
</file>