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8\"/>
    </mc:Choice>
  </mc:AlternateContent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. Műk. mérleg" sheetId="8" r:id="rId5"/>
    <sheet name="4,b Beruh. mérleg" sheetId="9" r:id="rId6"/>
    <sheet name="5. Likviditási terv" sheetId="19" r:id="rId7"/>
    <sheet name="6. Közvetett támogatás" sheetId="25" state="hidden" r:id="rId8"/>
    <sheet name="7. Többéves döntések" sheetId="24" r:id="rId9"/>
    <sheet name="8. Adósságot kel. ügyletek" sheetId="21" r:id="rId10"/>
    <sheet name="9. Felhalmozás" sheetId="26" r:id="rId11"/>
    <sheet name="10. Tartalékok" sheetId="27" state="hidden" r:id="rId12"/>
  </sheets>
  <definedNames>
    <definedName name="_xlnm.Print_Area" localSheetId="0">'1. Mérlegszerű'!$A$1:$L$41</definedName>
    <definedName name="_xlnm.Print_Area" localSheetId="1">'2,a Elemi bevételek'!$A$1:$F$49</definedName>
    <definedName name="_xlnm.Print_Area" localSheetId="2">'2,b Elemi kiadások'!$A$1:$F$70</definedName>
    <definedName name="_xlnm.Print_Area" localSheetId="3">'3. Állami tám.'!$A$1:$K$50</definedName>
    <definedName name="_xlnm.Print_Area" localSheetId="6">'5. Likviditási terv'!$A$1:$O$25</definedName>
    <definedName name="_xlnm.Print_Area" localSheetId="10">'9. Felhalmozás'!$C$1:$H$19</definedName>
  </definedNames>
  <calcPr calcId="152511"/>
</workbook>
</file>

<file path=xl/calcChain.xml><?xml version="1.0" encoding="utf-8"?>
<calcChain xmlns="http://schemas.openxmlformats.org/spreadsheetml/2006/main">
  <c r="K47" i="11" l="1"/>
  <c r="K48" i="11"/>
  <c r="K49" i="11"/>
  <c r="K46" i="11"/>
  <c r="K44" i="11"/>
  <c r="K41" i="11"/>
  <c r="K42" i="11"/>
  <c r="K38" i="11"/>
  <c r="J28" i="11"/>
  <c r="K26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7" i="11"/>
  <c r="K10" i="11"/>
  <c r="K36" i="11"/>
  <c r="E10" i="24"/>
  <c r="E19" i="26"/>
  <c r="F19" i="26"/>
  <c r="O13" i="19"/>
  <c r="N14" i="19"/>
  <c r="C14" i="19"/>
  <c r="H14" i="9"/>
  <c r="D29" i="9" s="1"/>
  <c r="D30" i="9" s="1"/>
  <c r="I14" i="9"/>
  <c r="I28" i="9" s="1"/>
  <c r="K14" i="10"/>
  <c r="K18" i="10" s="1"/>
  <c r="L14" i="10"/>
  <c r="L18" i="10" s="1"/>
  <c r="H35" i="21"/>
  <c r="G35" i="21"/>
  <c r="D40" i="11"/>
  <c r="D39" i="11"/>
  <c r="D36" i="11"/>
  <c r="D28" i="11"/>
  <c r="D8" i="11"/>
  <c r="J40" i="11"/>
  <c r="K40" i="11" s="1"/>
  <c r="J39" i="11"/>
  <c r="J36" i="11"/>
  <c r="I28" i="11"/>
  <c r="H28" i="11"/>
  <c r="J8" i="11"/>
  <c r="K8" i="11" s="1"/>
  <c r="I27" i="8"/>
  <c r="I15" i="8"/>
  <c r="D16" i="8"/>
  <c r="D27" i="8" s="1"/>
  <c r="D15" i="8"/>
  <c r="D62" i="2"/>
  <c r="D45" i="2"/>
  <c r="D21" i="2"/>
  <c r="D7" i="2"/>
  <c r="D45" i="1"/>
  <c r="D27" i="1"/>
  <c r="D19" i="1"/>
  <c r="D7" i="1"/>
  <c r="J35" i="10"/>
  <c r="J28" i="10"/>
  <c r="J14" i="10"/>
  <c r="J18" i="10" s="1"/>
  <c r="D35" i="10"/>
  <c r="D28" i="10"/>
  <c r="D14" i="10"/>
  <c r="D18" i="10" s="1"/>
  <c r="J27" i="8"/>
  <c r="K27" i="8"/>
  <c r="J15" i="8"/>
  <c r="K15" i="8"/>
  <c r="E16" i="8"/>
  <c r="E27" i="8" s="1"/>
  <c r="F16" i="8"/>
  <c r="F27" i="8" s="1"/>
  <c r="E15" i="8"/>
  <c r="J29" i="8" s="1"/>
  <c r="F15" i="8"/>
  <c r="G40" i="11"/>
  <c r="G39" i="11"/>
  <c r="E28" i="11"/>
  <c r="F28" i="11"/>
  <c r="G28" i="11"/>
  <c r="G8" i="11"/>
  <c r="E14" i="24"/>
  <c r="O6" i="19"/>
  <c r="O7" i="19"/>
  <c r="O8" i="19"/>
  <c r="O9" i="19"/>
  <c r="O10" i="19"/>
  <c r="O11" i="19"/>
  <c r="O12" i="19"/>
  <c r="F27" i="1"/>
  <c r="C27" i="1"/>
  <c r="E27" i="1"/>
  <c r="E28" i="10"/>
  <c r="F28" i="10"/>
  <c r="F16" i="24"/>
  <c r="F19" i="24" s="1"/>
  <c r="E62" i="2"/>
  <c r="F62" i="2"/>
  <c r="E45" i="2"/>
  <c r="F45" i="2"/>
  <c r="E21" i="2"/>
  <c r="F21" i="2"/>
  <c r="E7" i="2"/>
  <c r="F7" i="2"/>
  <c r="E45" i="1"/>
  <c r="F45" i="1"/>
  <c r="E19" i="1"/>
  <c r="F19" i="1"/>
  <c r="E7" i="1"/>
  <c r="F7" i="1"/>
  <c r="K35" i="10"/>
  <c r="L35" i="10"/>
  <c r="K28" i="10"/>
  <c r="L28" i="10"/>
  <c r="E35" i="10"/>
  <c r="F35" i="10"/>
  <c r="E14" i="10"/>
  <c r="E18" i="10" s="1"/>
  <c r="F14" i="10"/>
  <c r="F18" i="10" s="1"/>
  <c r="D13" i="27"/>
  <c r="H19" i="26"/>
  <c r="D19" i="26"/>
  <c r="E16" i="24"/>
  <c r="G16" i="24"/>
  <c r="G15" i="24" s="1"/>
  <c r="G14" i="24" s="1"/>
  <c r="G13" i="24" s="1"/>
  <c r="G12" i="24" s="1"/>
  <c r="C45" i="2"/>
  <c r="C62" i="2"/>
  <c r="I35" i="10"/>
  <c r="C19" i="1"/>
  <c r="I28" i="10"/>
  <c r="C28" i="10"/>
  <c r="I14" i="10"/>
  <c r="I18" i="10" s="1"/>
  <c r="C14" i="10"/>
  <c r="C18" i="10" s="1"/>
  <c r="E24" i="19"/>
  <c r="F24" i="19"/>
  <c r="G24" i="19"/>
  <c r="I24" i="19"/>
  <c r="J24" i="19"/>
  <c r="K24" i="19"/>
  <c r="L24" i="19"/>
  <c r="N24" i="19"/>
  <c r="D24" i="19"/>
  <c r="F35" i="21"/>
  <c r="D31" i="25"/>
  <c r="E11" i="21"/>
  <c r="C31" i="25"/>
  <c r="H18" i="24"/>
  <c r="F18" i="21"/>
  <c r="F19" i="21"/>
  <c r="F20" i="21"/>
  <c r="F21" i="21"/>
  <c r="F22" i="21"/>
  <c r="C23" i="21"/>
  <c r="D23" i="21"/>
  <c r="E23" i="21"/>
  <c r="M14" i="19"/>
  <c r="M24" i="19"/>
  <c r="H24" i="19"/>
  <c r="D14" i="19"/>
  <c r="E14" i="19"/>
  <c r="F14" i="19"/>
  <c r="G14" i="19"/>
  <c r="H14" i="19"/>
  <c r="I14" i="19"/>
  <c r="J14" i="19"/>
  <c r="K14" i="19"/>
  <c r="L14" i="19"/>
  <c r="O16" i="19"/>
  <c r="O21" i="19"/>
  <c r="O23" i="19"/>
  <c r="O17" i="19"/>
  <c r="O18" i="19"/>
  <c r="O19" i="19"/>
  <c r="O20" i="19"/>
  <c r="O22" i="19"/>
  <c r="C24" i="19"/>
  <c r="G36" i="11"/>
  <c r="C35" i="10"/>
  <c r="G14" i="9"/>
  <c r="C14" i="9"/>
  <c r="C45" i="1"/>
  <c r="C21" i="2"/>
  <c r="C7" i="2"/>
  <c r="C5" i="9"/>
  <c r="C15" i="8"/>
  <c r="H29" i="8" s="1"/>
  <c r="H15" i="8"/>
  <c r="C16" i="8"/>
  <c r="C21" i="8"/>
  <c r="H27" i="8"/>
  <c r="C15" i="9"/>
  <c r="C21" i="9"/>
  <c r="G27" i="9"/>
  <c r="C7" i="1"/>
  <c r="G5" i="9"/>
  <c r="K39" i="11" l="1"/>
  <c r="K28" i="11"/>
  <c r="K45" i="11" s="1"/>
  <c r="K50" i="11" s="1"/>
  <c r="E19" i="24"/>
  <c r="H17" i="24"/>
  <c r="H16" i="24" s="1"/>
  <c r="K43" i="11"/>
  <c r="G29" i="9"/>
  <c r="O14" i="19"/>
  <c r="J28" i="8"/>
  <c r="G11" i="24"/>
  <c r="C27" i="8"/>
  <c r="H28" i="9"/>
  <c r="E29" i="9"/>
  <c r="E30" i="9" s="1"/>
  <c r="J37" i="10"/>
  <c r="I28" i="8"/>
  <c r="I29" i="9"/>
  <c r="C37" i="10"/>
  <c r="I37" i="10"/>
  <c r="K37" i="10"/>
  <c r="K39" i="10" s="1"/>
  <c r="I29" i="8"/>
  <c r="D44" i="1"/>
  <c r="D49" i="1" s="1"/>
  <c r="J39" i="10"/>
  <c r="E28" i="8"/>
  <c r="D37" i="10"/>
  <c r="D39" i="10" s="1"/>
  <c r="D61" i="2"/>
  <c r="D66" i="2" s="1"/>
  <c r="D28" i="8"/>
  <c r="K29" i="8"/>
  <c r="D43" i="11"/>
  <c r="D45" i="11" s="1"/>
  <c r="D50" i="11" s="1"/>
  <c r="C29" i="8"/>
  <c r="D29" i="8"/>
  <c r="E29" i="8"/>
  <c r="F29" i="8"/>
  <c r="G43" i="11"/>
  <c r="G50" i="11" s="1"/>
  <c r="J43" i="11"/>
  <c r="J45" i="11" s="1"/>
  <c r="J50" i="11" s="1"/>
  <c r="D19" i="24"/>
  <c r="C27" i="9"/>
  <c r="C28" i="9" s="1"/>
  <c r="L37" i="10"/>
  <c r="L39" i="10" s="1"/>
  <c r="F23" i="21"/>
  <c r="K28" i="8"/>
  <c r="F28" i="8"/>
  <c r="I39" i="10"/>
  <c r="E37" i="10"/>
  <c r="E39" i="10" s="1"/>
  <c r="E61" i="2"/>
  <c r="E66" i="2" s="1"/>
  <c r="C61" i="2"/>
  <c r="C66" i="2" s="1"/>
  <c r="C44" i="1"/>
  <c r="C49" i="1" s="1"/>
  <c r="F61" i="2"/>
  <c r="F66" i="2" s="1"/>
  <c r="C29" i="9"/>
  <c r="G28" i="9"/>
  <c r="F44" i="1"/>
  <c r="F49" i="1" s="1"/>
  <c r="E44" i="1"/>
  <c r="E49" i="1" s="1"/>
  <c r="F37" i="10"/>
  <c r="F39" i="10" s="1"/>
  <c r="F14" i="24"/>
  <c r="H15" i="24"/>
  <c r="O24" i="19"/>
  <c r="C25" i="19"/>
  <c r="D5" i="19" s="1"/>
  <c r="H28" i="8"/>
  <c r="C39" i="10"/>
  <c r="C28" i="8"/>
  <c r="C30" i="9" l="1"/>
  <c r="K30" i="8"/>
  <c r="F13" i="24"/>
  <c r="G10" i="24"/>
  <c r="G19" i="24" s="1"/>
  <c r="C30" i="8"/>
  <c r="H30" i="8"/>
  <c r="E30" i="8"/>
  <c r="J30" i="8"/>
  <c r="D30" i="8"/>
  <c r="I30" i="8"/>
  <c r="H14" i="24"/>
  <c r="F30" i="8"/>
  <c r="D25" i="19"/>
  <c r="E5" i="19" s="1"/>
  <c r="E25" i="19" s="1"/>
  <c r="F5" i="19" s="1"/>
  <c r="F25" i="19" s="1"/>
  <c r="G5" i="19" s="1"/>
  <c r="G25" i="19" s="1"/>
  <c r="H5" i="19" s="1"/>
  <c r="H25" i="19" s="1"/>
  <c r="I5" i="19" s="1"/>
  <c r="I25" i="19" s="1"/>
  <c r="F12" i="24" l="1"/>
  <c r="H13" i="24"/>
  <c r="J5" i="19"/>
  <c r="F11" i="24" l="1"/>
  <c r="H12" i="24"/>
  <c r="J25" i="19"/>
  <c r="K5" i="19" s="1"/>
  <c r="K25" i="19" s="1"/>
  <c r="L5" i="19" s="1"/>
  <c r="L25" i="19" s="1"/>
  <c r="M5" i="19" s="1"/>
  <c r="M25" i="19" s="1"/>
  <c r="N5" i="19" s="1"/>
  <c r="N25" i="19" s="1"/>
  <c r="F10" i="24" l="1"/>
  <c r="H11" i="24"/>
  <c r="H10" i="24" l="1"/>
  <c r="H19" i="24" s="1"/>
</calcChain>
</file>

<file path=xl/sharedStrings.xml><?xml version="1.0" encoding="utf-8"?>
<sst xmlns="http://schemas.openxmlformats.org/spreadsheetml/2006/main" count="1105" uniqueCount="598">
  <si>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</si>
  <si>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</si>
  <si>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</si>
  <si>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</si>
  <si>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</si>
  <si>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</si>
  <si>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</si>
  <si>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</si>
  <si>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</si>
  <si>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</si>
  <si>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</si>
  <si>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</si>
  <si>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</si>
  <si>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</si>
  <si>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</si>
  <si>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</si>
  <si>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</si>
  <si>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</si>
  <si>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</si>
  <si>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</si>
  <si>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</si>
  <si>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</si>
  <si>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</si>
  <si>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</si>
  <si>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</si>
  <si>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</si>
  <si>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</si>
  <si>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</si>
  <si>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</si>
  <si>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</si>
  <si>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</si>
  <si>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</si>
  <si>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</si>
  <si>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</si>
  <si>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</si>
  <si>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</si>
  <si>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</si>
  <si>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</si>
  <si>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</si>
  <si>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</si>
  <si>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</si>
  <si>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</si>
  <si>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</si>
  <si>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</si>
  <si>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</si>
  <si>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</si>
  <si>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</si>
  <si>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</si>
  <si>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</si>
  <si>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</si>
  <si>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</si>
  <si>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</si>
  <si>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</si>
  <si>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</si>
  <si>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</si>
  <si>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</si>
  <si>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</si>
  <si>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</si>
  <si>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</si>
  <si>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</si>
  <si>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</si>
  <si>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</si>
  <si>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</si>
  <si>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</si>
  <si>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</si>
  <si>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</si>
  <si>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</si>
  <si>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</si>
  <si>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</si>
  <si>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</si>
  <si>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</si>
  <si>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</si>
  <si>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</si>
  <si>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</si>
  <si>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</si>
  <si>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</si>
  <si>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</si>
  <si>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</si>
  <si>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</si>
  <si>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</si>
  <si>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</si>
  <si>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</si>
  <si>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</si>
  <si>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</si>
  <si>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</si>
  <si>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</si>
  <si>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</si>
  <si>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</si>
  <si>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</si>
  <si>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</si>
  <si>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</si>
  <si>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</si>
  <si>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</si>
  <si>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</si>
  <si>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</si>
  <si>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</si>
  <si>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</si>
  <si>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</si>
  <si>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</si>
  <si>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</si>
  <si>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</si>
  <si>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</si>
  <si>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</si>
  <si>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</si>
  <si>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</si>
  <si>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</si>
  <si>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</si>
  <si>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</si>
  <si>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</si>
  <si>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</si>
  <si>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</si>
  <si>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</si>
  <si>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</si>
  <si>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</si>
  <si>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</si>
  <si>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</si>
  <si>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</si>
  <si>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</si>
  <si>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</si>
  <si>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</si>
  <si>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</si>
  <si>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</si>
  <si>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</si>
  <si>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</si>
  <si>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</si>
  <si>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</si>
  <si>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</si>
  <si>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</si>
  <si>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</si>
  <si>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</si>
  <si>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</si>
  <si>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</si>
  <si>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</si>
  <si>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</si>
  <si>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</si>
  <si>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</si>
  <si>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</si>
  <si>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</si>
  <si>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</si>
  <si>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</si>
  <si>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</si>
  <si>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</si>
  <si>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</si>
  <si>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</si>
  <si>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</si>
  <si>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</si>
  <si>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</si>
  <si>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</si>
  <si>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</si>
  <si>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</si>
  <si>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</si>
  <si>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</si>
  <si>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</si>
  <si>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</si>
  <si>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</si>
  <si>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</si>
  <si>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</si>
  <si>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</si>
  <si>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</si>
  <si>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</si>
  <si>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</si>
  <si>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</si>
  <si>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</si>
  <si>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</si>
  <si>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</si>
  <si>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</si>
  <si>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</si>
  <si>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</si>
  <si>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</si>
  <si>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</si>
  <si>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</si>
  <si>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</si>
  <si>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</si>
  <si>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</si>
  <si>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</si>
  <si>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</si>
  <si>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</si>
  <si>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</si>
  <si>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</si>
  <si>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</si>
  <si>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</si>
  <si>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</si>
  <si>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</si>
  <si>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</si>
  <si>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</si>
  <si>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</si>
  <si>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</si>
  <si>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</si>
  <si>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</si>
  <si>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</si>
  <si>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</si>
  <si>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</si>
  <si>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</si>
  <si>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</si>
  <si>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</si>
  <si>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</si>
  <si>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</si>
  <si>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</si>
  <si>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</si>
  <si>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</si>
  <si>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</si>
  <si>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</si>
  <si>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</si>
  <si>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</si>
  <si>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</si>
  <si>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</si>
  <si>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</si>
  <si>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</si>
  <si>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</si>
  <si>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</si>
  <si>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</si>
  <si>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</si>
  <si>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</si>
  <si>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</si>
  <si>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</si>
  <si>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</si>
  <si>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</si>
  <si>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</si>
  <si>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</si>
  <si>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</si>
  <si>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</si>
  <si>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</si>
  <si>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</si>
  <si>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</si>
  <si>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</si>
  <si>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</si>
  <si>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</si>
  <si>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</si>
  <si>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</si>
  <si>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</si>
  <si>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</si>
  <si>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</si>
  <si>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</si>
  <si>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</si>
  <si>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</si>
  <si>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</si>
  <si>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</si>
  <si>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</si>
  <si>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</si>
  <si>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</si>
  <si>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</si>
  <si>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</si>
  <si>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</si>
  <si>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</si>
  <si>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</si>
  <si>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</si>
  <si>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</si>
  <si>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</si>
  <si>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</si>
  <si>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</si>
  <si>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</si>
  <si>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</si>
  <si>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</si>
  <si>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</si>
  <si>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</si>
  <si>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</si>
  <si>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</si>
  <si>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</si>
  <si>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</si>
  <si>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</si>
  <si>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</si>
  <si>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</si>
  <si>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</si>
  <si>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</si>
  <si>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</si>
  <si>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</si>
  <si>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</si>
  <si>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</si>
  <si>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</si>
  <si>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</si>
  <si>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</si>
  <si>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</si>
  <si>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</si>
  <si>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</si>
  <si>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</si>
  <si>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</si>
  <si>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</si>
  <si>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</si>
  <si>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</si>
  <si>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</si>
  <si>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</si>
  <si>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</si>
  <si>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</si>
  <si>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</si>
  <si>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</si>
  <si>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</si>
  <si>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</si>
  <si>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</si>
  <si>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</si>
  <si>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</si>
  <si>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</si>
  <si>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</si>
  <si>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</si>
  <si>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</si>
  <si>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</si>
  <si>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</si>
  <si>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</si>
  <si>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</si>
  <si>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</si>
  <si>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</si>
  <si>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</si>
  <si>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</si>
  <si>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</si>
  <si>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</si>
  <si>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</si>
  <si>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</si>
  <si>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</si>
  <si>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</si>
  <si>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</si>
  <si>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</si>
  <si>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</si>
  <si>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</si>
  <si>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</si>
  <si>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</si>
  <si>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</si>
  <si>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</si>
  <si>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</si>
  <si>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</si>
  <si>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</si>
  <si>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</si>
  <si>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</si>
  <si>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</si>
  <si>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</si>
  <si>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</si>
  <si>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</si>
  <si>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</si>
  <si>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</si>
  <si>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</si>
  <si>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</si>
  <si>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</si>
  <si>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</si>
  <si>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</si>
  <si>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</si>
  <si>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</si>
  <si>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</si>
  <si>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</si>
  <si>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</si>
  <si>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</si>
  <si>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</si>
  <si>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</si>
  <si>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</si>
  <si>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</si>
  <si>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</si>
  <si>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</si>
  <si>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</si>
  <si>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</si>
  <si>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</si>
  <si>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</si>
  <si>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</si>
  <si>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</si>
  <si>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</si>
  <si>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</si>
  <si>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</si>
  <si>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</si>
  <si>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</si>
  <si>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</si>
  <si>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</si>
  <si>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</si>
  <si>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</si>
  <si>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</si>
  <si>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</si>
  <si>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</si>
  <si>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</si>
  <si>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</si>
  <si>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</si>
  <si>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</si>
  <si>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</si>
  <si>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</si>
  <si>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</si>
  <si>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</si>
  <si>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</si>
  <si>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</si>
  <si>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</si>
  <si>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</si>
  <si>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</si>
  <si>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</si>
  <si>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</si>
  <si>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</si>
  <si>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</si>
  <si>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</si>
  <si>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</si>
  <si>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</si>
  <si>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</si>
  <si>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</si>
  <si>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</si>
  <si>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</si>
  <si>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</si>
  <si>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</si>
  <si>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</si>
  <si>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</si>
  <si>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</si>
  <si>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</si>
  <si>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</si>
  <si>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</si>
  <si>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</si>
  <si>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</si>
  <si>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</si>
  <si>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</si>
  <si>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</si>
  <si>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</si>
  <si>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</si>
  <si>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</si>
  <si>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</si>
  <si>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</si>
  <si>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</si>
  <si>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</si>
  <si>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</si>
  <si>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</si>
  <si>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</si>
  <si>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</si>
  <si>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</si>
  <si>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</si>
  <si>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</si>
  <si>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</si>
  <si>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</si>
  <si>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</si>
  <si>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</si>
  <si>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</si>
  <si>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</si>
  <si>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</si>
  <si>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</si>
  <si>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</si>
  <si>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</si>
  <si>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</si>
  <si>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</si>
  <si>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</si>
  <si>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</si>
  <si>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</si>
  <si>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</si>
  <si>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</si>
  <si>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</si>
  <si>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</si>
  <si>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</si>
  <si>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</si>
  <si>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</si>
  <si>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</si>
  <si>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</si>
  <si>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</si>
  <si>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</si>
  <si>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</si>
  <si>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</si>
  <si>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</si>
  <si>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</si>
  <si>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</si>
  <si>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</si>
  <si>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</si>
  <si>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</si>
  <si>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</si>
  <si>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</si>
  <si>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</si>
  <si>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</si>
  <si>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</si>
  <si>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</si>
  <si>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</si>
  <si>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</si>
  <si>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</si>
  <si>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</si>
  <si>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</si>
  <si>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</si>
  <si>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</si>
  <si>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</si>
  <si>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</si>
  <si>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</si>
  <si>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</si>
  <si>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</si>
  <si>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</si>
  <si>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</si>
  <si>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</si>
  <si>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</si>
  <si>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</si>
  <si>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</si>
  <si>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</si>
  <si>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</si>
  <si>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</si>
  <si>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</si>
  <si>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</si>
  <si>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</si>
  <si>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</si>
  <si>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</si>
  <si>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</si>
  <si>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</si>
  <si>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</si>
  <si>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</si>
  <si>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</si>
  <si>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</si>
  <si>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</si>
  <si>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</si>
  <si>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</si>
  <si>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</si>
  <si>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</si>
  <si>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</si>
  <si>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</si>
  <si>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</si>
  <si>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</si>
  <si>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</si>
  <si>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</si>
  <si>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ÖSSZESEN: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</si>
  <si>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</si>
  <si>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</si>
  <si>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</si>
  <si>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</si>
  <si>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</si>
  <si>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</si>
  <si>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</si>
  <si>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</si>
  <si>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</si>
  <si>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</si>
  <si>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</si>
  <si>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</si>
  <si>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</si>
  <si>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</si>
  <si>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</si>
  <si>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</si>
  <si>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</si>
  <si>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</si>
  <si>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</si>
  <si>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</si>
  <si>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</si>
  <si>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</si>
  <si>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</si>
  <si>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</si>
  <si>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</si>
  <si>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</si>
  <si>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</si>
  <si>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</si>
  <si>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</si>
  <si>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</si>
  <si>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</si>
  <si>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</si>
  <si>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Eredeti előirányzat 2017.</t>
  </si>
  <si>
    <t>2017. ÉVI MŰKÖDÉSI ÉS FELHALMOZÁSI CÉLÚ BEVÉTELEI ÉS KIADÁSAI</t>
  </si>
  <si>
    <t>MÁROKFÖLD KÖZSÉG ÖNKORMÁNYZATÁNAK ÁLLAMI HOZZÁJÁRULÁSA 2017. ÉVBEN</t>
  </si>
  <si>
    <t>MÁROKFÖLD KÖZSÉG ÖNKORMÁNYZATA 2017. ÉVI ELŐIRÁNYZAT FELHASZNÁLÁSI ÜTEMTERVE</t>
  </si>
  <si>
    <t>2017.előtti kifizetés</t>
  </si>
  <si>
    <t>Márokföld Község Önkormányzata adósságot keletkeztető 2017. évi fejlesztési céljai, az ügyletekből és kezességvállalásokból fennálló kötelezettségei, valamint azok fedezetéül szolgáló saját bevételek</t>
  </si>
  <si>
    <t>2020.</t>
  </si>
  <si>
    <t>2017. évi eredeti előirányzat</t>
  </si>
  <si>
    <t>1, 2017. évi adósságkeletkeztető fejlesztési célok</t>
  </si>
  <si>
    <t>MÁROKFÖLD KÖZSÉG ÖNKORMÁNYZATA 2017. ÉVI TARTALÉKAI</t>
  </si>
  <si>
    <t>2017.évi előirányzat</t>
  </si>
  <si>
    <t>B401.</t>
  </si>
  <si>
    <t>Készletértékesítés ellenértéke</t>
  </si>
  <si>
    <t>Városgazdálkodással, zöldterület gazdálkodással és a turizmusfejlesztéssel kapcsolatos tárgyi eszközök beszerzése, létesítése.(Kemence építése a jurtákhoz.)</t>
  </si>
  <si>
    <t>Turizmusfejlesztéssel kapcsolatos felújítás.</t>
  </si>
  <si>
    <t xml:space="preserve">   Turizmusfejlesztéssel kapcsolatos felújítás.</t>
  </si>
  <si>
    <t>H</t>
  </si>
  <si>
    <t>I</t>
  </si>
  <si>
    <t>Eredeti            előirányzat         2017.</t>
  </si>
  <si>
    <t>B411.</t>
  </si>
  <si>
    <t>K512.</t>
  </si>
  <si>
    <t>Módosított előirányzat     2017.08.31.</t>
  </si>
  <si>
    <t>Módosított  előirányzat 2017.08.31.</t>
  </si>
  <si>
    <t>Módosított előirányzat         2017.08.31.</t>
  </si>
  <si>
    <t>J</t>
  </si>
  <si>
    <t>K</t>
  </si>
  <si>
    <t>5. számú melléklet</t>
  </si>
  <si>
    <t>Állami támogatás a polgármesteri illetmény és tiszteletdíj valamint a minimálbér és a garantált bérminimum különbözetének megfizetésére</t>
  </si>
  <si>
    <t>4,a melléklet</t>
  </si>
  <si>
    <t>Módosítás     2017.12.31.</t>
  </si>
  <si>
    <t>Módosított előirányzat     2017.12.31.</t>
  </si>
  <si>
    <t>Módosítás       2017.12.31.</t>
  </si>
  <si>
    <t>Módosított  előirányzat 2017.12.31.</t>
  </si>
  <si>
    <t>Módosítás         2017.12.31.</t>
  </si>
  <si>
    <t>Módosítás          2017.12.31.</t>
  </si>
  <si>
    <t>Módosított előirányzat         2017.12.31.</t>
  </si>
  <si>
    <t>Módosítás                 2017.12.31.</t>
  </si>
  <si>
    <t>Módosított előirányzat      2017.12.31.</t>
  </si>
  <si>
    <t>Településképi Arculati Kézikönyv (TAK)</t>
  </si>
  <si>
    <t>Települési Szennyvízkezelési Program (TSZP)</t>
  </si>
  <si>
    <t xml:space="preserve"> Városgazdálkodással, zöldterület gazdálkodással és a turizmusfejlesztéssel kapcsolatos tárgyi eszközök beszerzése, létesítése.(Kemence építése a jurtákhoz.)</t>
  </si>
  <si>
    <t>Eltérés</t>
  </si>
  <si>
    <t>2017. évi eredeti normatíva</t>
  </si>
  <si>
    <t>Normatíva módosítás</t>
  </si>
  <si>
    <t>2017. évi várható normatíva</t>
  </si>
  <si>
    <t>I.6. A településképi arculati kézikönyv elkészítésének támogatása</t>
  </si>
  <si>
    <t>Szociális célú tűzelőanyag vásárlásához kapcsolódó támogatás</t>
  </si>
  <si>
    <t>Önkormányzatok rendkívüli támogatása</t>
  </si>
  <si>
    <t>Jogtalanul igénybevett állami támogatás visszafizetése</t>
  </si>
  <si>
    <t>2/2017. (II. 20.) önkormányzati rendelet 1. melléklete</t>
  </si>
  <si>
    <t>1/2018. (II. 15.) önkormányzati rendelet 1. melléklete</t>
  </si>
  <si>
    <t>1/2018. (II. 15.) önkormányzati rendelet 2. melléklete</t>
  </si>
  <si>
    <t>2/2017. (II. 20.) önkormányzati rendelet 2,a. melléklete</t>
  </si>
  <si>
    <t>1/2018. (II. 15.) önkormányzati rendelet 3. melléklete</t>
  </si>
  <si>
    <t>2/2017. (II. 20.) önkormányzati rendelet 2,b. melléklete</t>
  </si>
  <si>
    <t>1/2018. (II. 15.) önkormányzati rendelet 4. melléklete</t>
  </si>
  <si>
    <t>2/2017. (II. 20.) önkormányzati rendelet 3. melléklete</t>
  </si>
  <si>
    <t>1/2018. (II. 15.) önkormányzati rendelet 5. melléklete</t>
  </si>
  <si>
    <t>2/2017. (II. 20.) önkormányzati rendelet 4,a. melléklete</t>
  </si>
  <si>
    <t>1/2018. (II. 15.) önkormányzati rendelet 6. melléklete</t>
  </si>
  <si>
    <t>2/2017. (II. 20.) önkormányzati rendelet 4,b. melléklete</t>
  </si>
  <si>
    <t>1/2018. (II. 15.) önkormányzati rendelet 7. melléklete</t>
  </si>
  <si>
    <t>2/2017. (II. 20.) önkormányzati rendelet 5. melléklete</t>
  </si>
  <si>
    <t>1/2018. (II. 15.) önkormányzati rendelet 8. melléklete</t>
  </si>
  <si>
    <t>2/2017. (II. 20.) önkormányzati rendelet 7. melléklete</t>
  </si>
  <si>
    <t>1/2018. (II. 15.) önkormányzati rendelet 9. melléklete</t>
  </si>
  <si>
    <t>2/2017. (II. 20.) önkormányzati rendelet 8. melléklete</t>
  </si>
  <si>
    <t>1/2018. (II. 15.) önkormányzati rendelet 10. melléklete</t>
  </si>
  <si>
    <t>2/2017. (II. 20.)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</si>
</sst>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34998626667073579"/>
      <name val="Arial"/>
      <family val="2"/>
      <charset val="238"/>
    </font>
    <font>
      <b/>
      <sz val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8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39" xfId="84" applyFont="1" applyFill="1" applyBorder="1" applyAlignment="1">
      <alignment horizontal="right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5" fontId="95" fillId="0" borderId="0" xfId="89" applyNumberFormat="1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44" fillId="0" borderId="24" xfId="0" applyFont="1" applyBorder="1" applyAlignment="1">
      <alignment wrapTex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6" fontId="69" fillId="0" borderId="39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</xf>
    <xf numFmtId="166" fontId="62" fillId="0" borderId="33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  <protection locked="0"/>
    </xf>
    <xf numFmtId="166" fontId="70" fillId="0" borderId="33" xfId="54" applyNumberFormat="1" applyFont="1" applyFill="1" applyBorder="1" applyAlignment="1" applyProtection="1">
      <alignment horizontal="center"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2" xfId="83" applyNumberFormat="1" applyFont="1" applyBorder="1" applyAlignment="1">
      <alignment horizontal="right"/>
    </xf>
    <xf numFmtId="49" fontId="19" fillId="0" borderId="92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91" xfId="91" applyFont="1" applyFill="1" applyBorder="1" applyAlignment="1">
      <alignment horizontal="center" vertical="center" wrapText="1"/>
    </xf>
    <xf numFmtId="0" fontId="55" fillId="24" borderId="93" xfId="91" applyFont="1" applyFill="1" applyBorder="1" applyAlignment="1">
      <alignment horizontal="center" vertic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59" fillId="0" borderId="78" xfId="84" applyFont="1" applyFill="1" applyBorder="1"/>
    <xf numFmtId="0" fontId="50" fillId="0" borderId="92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2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40" xfId="54" applyNumberFormat="1" applyFont="1" applyFill="1" applyBorder="1" applyAlignment="1" applyProtection="1">
      <alignment vertical="center" wrapText="1"/>
      <protection locked="0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vertical="center" wrapText="1"/>
    </xf>
    <xf numFmtId="0" fontId="67" fillId="0" borderId="94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5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6" xfId="81" applyNumberFormat="1" applyFont="1" applyFill="1" applyBorder="1" applyAlignment="1">
      <alignment vertical="center"/>
    </xf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3" fontId="51" fillId="0" borderId="99" xfId="84" applyNumberFormat="1" applyFont="1" applyFill="1" applyBorder="1"/>
    <xf numFmtId="3" fontId="51" fillId="0" borderId="100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101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105" fillId="0" borderId="87" xfId="0" applyFont="1" applyBorder="1" applyAlignment="1">
      <alignment wrapText="1"/>
    </xf>
    <xf numFmtId="0" fontId="70" fillId="0" borderId="57" xfId="83" applyFont="1" applyBorder="1" applyAlignment="1"/>
    <xf numFmtId="3" fontId="59" fillId="24" borderId="103" xfId="91" applyNumberFormat="1" applyFont="1" applyFill="1" applyBorder="1" applyAlignment="1">
      <alignment vertical="center"/>
    </xf>
    <xf numFmtId="0" fontId="59" fillId="24" borderId="104" xfId="91" applyFont="1" applyFill="1" applyBorder="1" applyAlignment="1">
      <alignment horizontal="left" vertical="center"/>
    </xf>
    <xf numFmtId="0" fontId="57" fillId="0" borderId="105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165" fontId="68" fillId="0" borderId="80" xfId="89" applyNumberFormat="1" applyFont="1" applyFill="1" applyBorder="1" applyAlignment="1" applyProtection="1">
      <alignment horizontal="centerContinuous" vertical="center" wrapText="1"/>
    </xf>
    <xf numFmtId="165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06" xfId="89" applyNumberFormat="1" applyFont="1" applyFill="1" applyBorder="1" applyAlignment="1" applyProtection="1">
      <alignment horizontal="centerContinuous" vertical="center" wrapText="1"/>
    </xf>
    <xf numFmtId="165" fontId="68" fillId="0" borderId="107" xfId="89" applyNumberFormat="1" applyFont="1" applyFill="1" applyBorder="1" applyAlignment="1" applyProtection="1">
      <alignment horizontal="centerContinuous" vertical="center" wrapText="1"/>
    </xf>
    <xf numFmtId="165" fontId="68" fillId="0" borderId="108" xfId="89" applyNumberFormat="1" applyFont="1" applyFill="1" applyBorder="1" applyAlignment="1" applyProtection="1">
      <alignment horizontal="centerContinuous" vertical="center" wrapText="1"/>
    </xf>
    <xf numFmtId="165" fontId="69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8" xfId="89" applyNumberFormat="1" applyFill="1" applyBorder="1" applyAlignment="1" applyProtection="1">
      <alignment horizontal="left" vertical="center" wrapText="1" indent="1"/>
    </xf>
    <xf numFmtId="165" fontId="70" fillId="0" borderId="40" xfId="89" applyNumberFormat="1" applyFont="1" applyFill="1" applyBorder="1" applyAlignment="1" applyProtection="1">
      <alignment horizontal="left" vertical="center" wrapText="1" indent="1"/>
    </xf>
    <xf numFmtId="165" fontId="42" fillId="0" borderId="109" xfId="89" applyNumberFormat="1" applyFont="1" applyFill="1" applyBorder="1" applyAlignment="1" applyProtection="1">
      <alignment horizontal="left" vertical="center" wrapText="1" indent="1"/>
    </xf>
    <xf numFmtId="165" fontId="19" fillId="0" borderId="17" xfId="89" applyNumberFormat="1" applyFill="1" applyBorder="1" applyAlignment="1" applyProtection="1">
      <alignment horizontal="left" vertical="center" wrapText="1" indent="1"/>
    </xf>
    <xf numFmtId="165" fontId="62" fillId="0" borderId="27" xfId="89" applyNumberFormat="1" applyFont="1" applyFill="1" applyBorder="1" applyAlignment="1" applyProtection="1">
      <alignment horizontal="left" vertical="center" wrapText="1" indent="1"/>
    </xf>
    <xf numFmtId="3" fontId="73" fillId="0" borderId="110" xfId="0" applyNumberFormat="1" applyFont="1" applyBorder="1" applyAlignment="1">
      <alignment horizontal="right" wrapText="1"/>
    </xf>
    <xf numFmtId="0" fontId="0" fillId="0" borderId="73" xfId="0" applyBorder="1"/>
    <xf numFmtId="0" fontId="0" fillId="0" borderId="70" xfId="0" applyBorder="1"/>
    <xf numFmtId="0" fontId="0" fillId="0" borderId="48" xfId="0" applyBorder="1"/>
    <xf numFmtId="0" fontId="0" fillId="0" borderId="20" xfId="0" applyBorder="1"/>
    <xf numFmtId="0" fontId="44" fillId="0" borderId="111" xfId="0" applyFont="1" applyBorder="1" applyAlignment="1">
      <alignment wrapText="1"/>
    </xf>
    <xf numFmtId="0" fontId="50" fillId="0" borderId="48" xfId="0" applyFont="1" applyBorder="1"/>
    <xf numFmtId="0" fontId="50" fillId="0" borderId="77" xfId="0" applyFont="1" applyBorder="1"/>
    <xf numFmtId="0" fontId="59" fillId="0" borderId="0" xfId="91" applyFont="1" applyAlignment="1">
      <alignment horizontal="center"/>
    </xf>
    <xf numFmtId="0" fontId="59" fillId="24" borderId="103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3" fontId="76" fillId="0" borderId="103" xfId="91" applyNumberFormat="1" applyFont="1" applyFill="1" applyBorder="1" applyAlignment="1">
      <alignment vertical="center"/>
    </xf>
    <xf numFmtId="3" fontId="76" fillId="0" borderId="113" xfId="91" applyNumberFormat="1" applyFont="1" applyFill="1" applyBorder="1" applyAlignment="1">
      <alignment vertical="center"/>
    </xf>
    <xf numFmtId="3" fontId="76" fillId="0" borderId="103" xfId="91" applyNumberFormat="1" applyFont="1" applyFill="1" applyBorder="1"/>
    <xf numFmtId="3" fontId="76" fillId="0" borderId="113" xfId="91" applyNumberFormat="1" applyFont="1" applyFill="1" applyBorder="1"/>
    <xf numFmtId="0" fontId="79" fillId="24" borderId="29" xfId="91" applyFont="1" applyFill="1" applyBorder="1" applyAlignment="1">
      <alignment horizontal="left" vertical="center"/>
    </xf>
    <xf numFmtId="0" fontId="79" fillId="24" borderId="37" xfId="91" applyFont="1" applyFill="1" applyBorder="1" applyAlignment="1">
      <alignment horizontal="left" vertical="center"/>
    </xf>
    <xf numFmtId="3" fontId="79" fillId="24" borderId="37" xfId="91" applyNumberFormat="1" applyFont="1" applyFill="1" applyBorder="1" applyAlignment="1">
      <alignment horizontal="right" vertical="center"/>
    </xf>
    <xf numFmtId="3" fontId="79" fillId="24" borderId="112" xfId="91" applyNumberFormat="1" applyFont="1" applyFill="1" applyBorder="1" applyAlignment="1">
      <alignment horizontal="right" vertical="center"/>
    </xf>
    <xf numFmtId="0" fontId="79" fillId="24" borderId="32" xfId="91" applyFont="1" applyFill="1" applyBorder="1" applyAlignment="1">
      <alignment horizontal="left" vertical="center"/>
    </xf>
    <xf numFmtId="3" fontId="79" fillId="24" borderId="37" xfId="91" applyNumberFormat="1" applyFont="1" applyFill="1" applyBorder="1"/>
    <xf numFmtId="3" fontId="79" fillId="24" borderId="30" xfId="91" applyNumberFormat="1" applyFont="1" applyFill="1" applyBorder="1"/>
    <xf numFmtId="3" fontId="56" fillId="0" borderId="31" xfId="85" applyNumberFormat="1" applyFont="1" applyBorder="1" applyAlignment="1">
      <alignment horizontal="right"/>
    </xf>
    <xf numFmtId="3" fontId="56" fillId="0" borderId="31" xfId="91" applyNumberFormat="1" applyFont="1" applyBorder="1" applyAlignment="1">
      <alignment horizontal="right" vertical="center"/>
    </xf>
    <xf numFmtId="3" fontId="77" fillId="0" borderId="31" xfId="91" applyNumberFormat="1" applyFont="1" applyBorder="1" applyAlignment="1">
      <alignment horizontal="right" vertical="center"/>
    </xf>
    <xf numFmtId="3" fontId="57" fillId="0" borderId="31" xfId="91" applyNumberFormat="1" applyFont="1" applyBorder="1" applyAlignment="1">
      <alignment horizontal="right" vertical="center"/>
    </xf>
    <xf numFmtId="3" fontId="79" fillId="24" borderId="31" xfId="91" applyNumberFormat="1" applyFont="1" applyFill="1" applyBorder="1" applyAlignment="1">
      <alignment horizontal="right" vertical="center"/>
    </xf>
    <xf numFmtId="3" fontId="79" fillId="24" borderId="32" xfId="91" applyNumberFormat="1" applyFont="1" applyFill="1" applyBorder="1" applyAlignment="1">
      <alignment horizontal="right" vertical="center"/>
    </xf>
    <xf numFmtId="3" fontId="56" fillId="0" borderId="31" xfId="91" applyNumberFormat="1" applyFont="1" applyBorder="1" applyAlignment="1">
      <alignment vertical="center"/>
    </xf>
    <xf numFmtId="3" fontId="77" fillId="0" borderId="31" xfId="91" applyNumberFormat="1" applyFont="1" applyBorder="1" applyAlignment="1">
      <alignment vertical="center"/>
    </xf>
    <xf numFmtId="3" fontId="57" fillId="0" borderId="31" xfId="91" applyNumberFormat="1" applyFont="1" applyBorder="1" applyAlignment="1">
      <alignment vertical="center"/>
    </xf>
    <xf numFmtId="3" fontId="79" fillId="24" borderId="31" xfId="91" applyNumberFormat="1" applyFont="1" applyFill="1" applyBorder="1"/>
    <xf numFmtId="3" fontId="79" fillId="24" borderId="32" xfId="91" applyNumberFormat="1" applyFont="1" applyFill="1" applyBorder="1"/>
    <xf numFmtId="0" fontId="57" fillId="24" borderId="27" xfId="91" applyFont="1" applyFill="1" applyBorder="1" applyAlignment="1">
      <alignment horizontal="center" vertical="center" wrapText="1"/>
    </xf>
    <xf numFmtId="0" fontId="57" fillId="24" borderId="17" xfId="91" applyFont="1" applyFill="1" applyBorder="1" applyAlignment="1">
      <alignment horizontal="center" vertical="center" wrapText="1"/>
    </xf>
    <xf numFmtId="0" fontId="57" fillId="24" borderId="17" xfId="91" applyFont="1" applyFill="1" applyBorder="1" applyAlignment="1">
      <alignment horizontal="center" vertical="center"/>
    </xf>
    <xf numFmtId="3" fontId="77" fillId="0" borderId="31" xfId="91" applyNumberFormat="1" applyFont="1" applyBorder="1"/>
    <xf numFmtId="3" fontId="50" fillId="0" borderId="31" xfId="91" applyNumberFormat="1" applyFont="1" applyBorder="1" applyAlignment="1">
      <alignment vertical="center"/>
    </xf>
    <xf numFmtId="3" fontId="80" fillId="24" borderId="31" xfId="91" applyNumberFormat="1" applyFont="1" applyFill="1" applyBorder="1" applyAlignment="1">
      <alignment vertical="center"/>
    </xf>
    <xf numFmtId="3" fontId="57" fillId="0" borderId="32" xfId="91" applyNumberFormat="1" applyFont="1" applyBorder="1" applyAlignment="1">
      <alignment horizontal="right" vertical="center"/>
    </xf>
    <xf numFmtId="3" fontId="59" fillId="24" borderId="104" xfId="91" applyNumberFormat="1" applyFont="1" applyFill="1" applyBorder="1" applyAlignment="1">
      <alignment vertical="center"/>
    </xf>
    <xf numFmtId="3" fontId="76" fillId="0" borderId="31" xfId="91" applyNumberFormat="1" applyFont="1" applyBorder="1" applyAlignment="1">
      <alignment vertical="center"/>
    </xf>
    <xf numFmtId="3" fontId="57" fillId="0" borderId="32" xfId="91" applyNumberFormat="1" applyFont="1" applyBorder="1" applyAlignment="1">
      <alignment vertical="center"/>
    </xf>
    <xf numFmtId="3" fontId="76" fillId="0" borderId="25" xfId="91" applyNumberFormat="1" applyFont="1" applyFill="1" applyBorder="1" applyAlignment="1">
      <alignment vertical="center"/>
    </xf>
    <xf numFmtId="3" fontId="76" fillId="0" borderId="26" xfId="91" applyNumberFormat="1" applyFont="1" applyFill="1" applyBorder="1" applyAlignment="1">
      <alignment vertical="center"/>
    </xf>
    <xf numFmtId="3" fontId="76" fillId="0" borderId="25" xfId="91" applyNumberFormat="1" applyFont="1" applyFill="1" applyBorder="1"/>
    <xf numFmtId="3" fontId="76" fillId="0" borderId="26" xfId="91" applyNumberFormat="1" applyFont="1" applyFill="1" applyBorder="1"/>
    <xf numFmtId="0" fontId="57" fillId="0" borderId="47" xfId="91" applyFont="1" applyBorder="1" applyAlignment="1">
      <alignment horizontal="center" vertical="center"/>
    </xf>
    <xf numFmtId="0" fontId="57" fillId="0" borderId="66" xfId="91" applyFont="1" applyBorder="1" applyAlignment="1">
      <alignment vertical="center"/>
    </xf>
    <xf numFmtId="3" fontId="56" fillId="0" borderId="65" xfId="91" applyNumberFormat="1" applyFont="1" applyBorder="1" applyAlignment="1">
      <alignment vertical="center"/>
    </xf>
    <xf numFmtId="3" fontId="56" fillId="0" borderId="66" xfId="91" applyNumberFormat="1" applyFont="1" applyBorder="1" applyAlignment="1">
      <alignment vertical="center"/>
    </xf>
    <xf numFmtId="3" fontId="56" fillId="0" borderId="68" xfId="91" applyNumberFormat="1" applyFont="1" applyBorder="1" applyAlignment="1">
      <alignment vertical="center"/>
    </xf>
    <xf numFmtId="0" fontId="57" fillId="0" borderId="66" xfId="91" applyFont="1" applyBorder="1" applyAlignment="1">
      <alignment horizontal="center" vertical="center"/>
    </xf>
    <xf numFmtId="0" fontId="57" fillId="0" borderId="65" xfId="91" applyFont="1" applyFill="1" applyBorder="1"/>
    <xf numFmtId="3" fontId="59" fillId="24" borderId="113" xfId="91" applyNumberFormat="1" applyFont="1" applyFill="1" applyBorder="1" applyAlignment="1">
      <alignment vertical="center"/>
    </xf>
    <xf numFmtId="165" fontId="68" fillId="0" borderId="93" xfId="89" applyNumberFormat="1" applyFont="1" applyFill="1" applyBorder="1" applyAlignment="1" applyProtection="1">
      <alignment horizontal="centerContinuous" vertical="center" wrapText="1"/>
    </xf>
    <xf numFmtId="165" fontId="69" fillId="0" borderId="105" xfId="89" applyNumberFormat="1" applyFont="1" applyFill="1" applyBorder="1" applyAlignment="1" applyProtection="1">
      <alignment horizontal="left" vertical="center" wrapText="1" indent="1"/>
      <protection locked="0"/>
    </xf>
    <xf numFmtId="165" fontId="70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0" fontId="51" fillId="24" borderId="56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3" fontId="80" fillId="24" borderId="17" xfId="84" applyNumberFormat="1" applyFont="1" applyFill="1" applyBorder="1"/>
    <xf numFmtId="3" fontId="80" fillId="24" borderId="17" xfId="81" applyNumberFormat="1" applyFont="1" applyFill="1" applyBorder="1" applyAlignment="1">
      <alignment vertical="center"/>
    </xf>
    <xf numFmtId="3" fontId="59" fillId="24" borderId="94" xfId="91" applyNumberFormat="1" applyFont="1" applyFill="1" applyBorder="1" applyAlignment="1">
      <alignment vertical="center"/>
    </xf>
    <xf numFmtId="3" fontId="57" fillId="0" borderId="46" xfId="91" applyNumberFormat="1" applyFont="1" applyBorder="1" applyAlignment="1">
      <alignment vertical="center"/>
    </xf>
    <xf numFmtId="3" fontId="59" fillId="24" borderId="17" xfId="91" applyNumberFormat="1" applyFont="1" applyFill="1" applyBorder="1" applyAlignment="1">
      <alignment vertical="center"/>
    </xf>
    <xf numFmtId="3" fontId="57" fillId="0" borderId="46" xfId="91" applyNumberFormat="1" applyFont="1" applyBorder="1" applyAlignment="1">
      <alignment horizontal="right" vertical="center"/>
    </xf>
    <xf numFmtId="0" fontId="80" fillId="24" borderId="79" xfId="87" applyFont="1" applyFill="1" applyBorder="1"/>
    <xf numFmtId="0" fontId="80" fillId="24" borderId="22" xfId="84" applyFont="1" applyFill="1" applyBorder="1" applyAlignment="1">
      <alignment wrapText="1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165" fontId="69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79" xfId="89" applyNumberFormat="1" applyFont="1" applyFill="1" applyBorder="1" applyAlignment="1" applyProtection="1">
      <alignment horizontal="center" vertical="center" wrapText="1"/>
    </xf>
    <xf numFmtId="165" fontId="62" fillId="0" borderId="79" xfId="89" applyNumberFormat="1" applyFont="1" applyFill="1" applyBorder="1" applyAlignment="1" applyProtection="1">
      <alignment horizontal="center" vertical="center" wrapText="1"/>
    </xf>
    <xf numFmtId="165" fontId="69" fillId="0" borderId="39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79" xfId="89" applyNumberFormat="1" applyFont="1" applyFill="1" applyBorder="1" applyAlignment="1" applyProtection="1">
      <alignment horizontal="right" vertical="center" wrapText="1" indent="1"/>
    </xf>
    <xf numFmtId="165" fontId="70" fillId="0" borderId="39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9" xfId="89" applyNumberFormat="1" applyFont="1" applyFill="1" applyBorder="1" applyAlignment="1" applyProtection="1">
      <alignment horizontal="right" vertical="center" wrapText="1" indent="1"/>
    </xf>
    <xf numFmtId="165" fontId="68" fillId="0" borderId="79" xfId="89" applyNumberFormat="1" applyFont="1" applyFill="1" applyBorder="1" applyAlignment="1" applyProtection="1">
      <alignment horizontal="centerContinuous" vertical="center" wrapText="1"/>
    </xf>
    <xf numFmtId="165" fontId="68" fillId="0" borderId="27" xfId="89" applyNumberFormat="1" applyFont="1" applyFill="1" applyBorder="1" applyAlignment="1" applyProtection="1">
      <alignment horizontal="centerContinuous" vertical="center" wrapText="1"/>
    </xf>
    <xf numFmtId="3" fontId="19" fillId="0" borderId="18" xfId="83" applyNumberFormat="1" applyFont="1" applyBorder="1"/>
    <xf numFmtId="3" fontId="19" fillId="0" borderId="88" xfId="83" applyNumberFormat="1" applyFont="1" applyBorder="1"/>
    <xf numFmtId="3" fontId="19" fillId="0" borderId="20" xfId="83" applyNumberFormat="1" applyFont="1" applyFill="1" applyBorder="1" applyAlignment="1" applyProtection="1">
      <alignment vertical="center" wrapText="1"/>
      <protection locked="0"/>
    </xf>
    <xf numFmtId="3" fontId="19" fillId="0" borderId="20" xfId="83" applyNumberFormat="1" applyFont="1" applyBorder="1"/>
    <xf numFmtId="3" fontId="19" fillId="0" borderId="88" xfId="83" applyNumberFormat="1" applyFont="1" applyFill="1" applyBorder="1" applyAlignment="1" applyProtection="1">
      <alignment vertical="center" wrapText="1"/>
      <protection locked="0"/>
    </xf>
    <xf numFmtId="3" fontId="42" fillId="0" borderId="17" xfId="83" applyNumberFormat="1" applyFont="1" applyBorder="1"/>
    <xf numFmtId="0" fontId="50" fillId="0" borderId="46" xfId="82" applyFont="1" applyBorder="1" applyAlignment="1">
      <alignment horizontal="left" wrapText="1"/>
    </xf>
    <xf numFmtId="0" fontId="83" fillId="0" borderId="78" xfId="82" applyFont="1" applyBorder="1" applyAlignment="1">
      <alignment horizontal="center"/>
    </xf>
    <xf numFmtId="0" fontId="70" fillId="0" borderId="13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 wrapText="1"/>
    </xf>
    <xf numFmtId="165" fontId="71" fillId="0" borderId="39" xfId="89" applyNumberFormat="1" applyFont="1" applyFill="1" applyBorder="1" applyAlignment="1" applyProtection="1">
      <alignment horizontal="right" vertical="center" wrapText="1" indent="1"/>
    </xf>
    <xf numFmtId="165" fontId="70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3" xfId="89" applyNumberFormat="1" applyFont="1" applyFill="1" applyBorder="1" applyAlignment="1" applyProtection="1">
      <alignment horizontal="right" vertical="center" wrapText="1" indent="1"/>
    </xf>
    <xf numFmtId="165" fontId="69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8" xfId="89" applyNumberFormat="1" applyFont="1" applyFill="1" applyBorder="1" applyAlignment="1" applyProtection="1">
      <alignment horizontal="right" vertical="center" wrapText="1" indent="1"/>
    </xf>
    <xf numFmtId="166" fontId="62" fillId="0" borderId="20" xfId="54" applyNumberFormat="1" applyFont="1" applyFill="1" applyBorder="1" applyAlignment="1" applyProtection="1">
      <alignment horizontal="center" vertical="center" wrapText="1"/>
    </xf>
    <xf numFmtId="166" fontId="6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105" fillId="0" borderId="70" xfId="0" applyFont="1" applyBorder="1" applyAlignment="1">
      <alignment wrapText="1"/>
    </xf>
    <xf numFmtId="0" fontId="70" fillId="0" borderId="70" xfId="83" applyFont="1" applyBorder="1" applyAlignment="1">
      <alignment horizontal="left"/>
    </xf>
    <xf numFmtId="165" fontId="69" fillId="0" borderId="81" xfId="89" applyNumberFormat="1" applyFont="1" applyFill="1" applyBorder="1" applyAlignment="1" applyProtection="1">
      <alignment vertical="center" wrapText="1"/>
      <protection locked="0"/>
    </xf>
    <xf numFmtId="165" fontId="92" fillId="0" borderId="74" xfId="89" applyNumberFormat="1" applyFont="1" applyFill="1" applyBorder="1" applyAlignment="1" applyProtection="1">
      <alignment horizontal="center" vertical="center" wrapText="1"/>
    </xf>
    <xf numFmtId="165" fontId="92" fillId="0" borderId="75" xfId="89" applyNumberFormat="1" applyFont="1" applyFill="1" applyBorder="1" applyAlignment="1" applyProtection="1">
      <alignment horizontal="center" vertical="center" wrapText="1"/>
    </xf>
    <xf numFmtId="0" fontId="51" fillId="24" borderId="0" xfId="84" applyFont="1" applyFill="1" applyBorder="1" applyAlignment="1">
      <alignment horizontal="center" vertical="center"/>
    </xf>
    <xf numFmtId="0" fontId="51" fillId="24" borderId="87" xfId="84" applyFont="1" applyFill="1" applyBorder="1" applyAlignment="1">
      <alignment horizontal="center" vertical="center"/>
    </xf>
    <xf numFmtId="0" fontId="51" fillId="24" borderId="51" xfId="84" applyFont="1" applyFill="1" applyBorder="1" applyAlignment="1">
      <alignment horizontal="center" vertical="center" wrapText="1"/>
    </xf>
    <xf numFmtId="0" fontId="51" fillId="24" borderId="103" xfId="84" applyFont="1" applyFill="1" applyBorder="1" applyAlignment="1">
      <alignment horizontal="center" vertical="center" wrapText="1"/>
    </xf>
    <xf numFmtId="0" fontId="51" fillId="24" borderId="90" xfId="84" applyFont="1" applyFill="1" applyBorder="1" applyAlignment="1">
      <alignment horizontal="right" vertical="center" wrapText="1"/>
    </xf>
    <xf numFmtId="0" fontId="51" fillId="24" borderId="104" xfId="84" applyFont="1" applyFill="1" applyBorder="1" applyAlignment="1">
      <alignment horizontal="center" vertical="center" wrapText="1"/>
    </xf>
    <xf numFmtId="0" fontId="51" fillId="24" borderId="90" xfId="84" applyFont="1" applyFill="1" applyBorder="1" applyAlignment="1">
      <alignment horizontal="center" vertical="center" wrapText="1"/>
    </xf>
    <xf numFmtId="0" fontId="107" fillId="28" borderId="110" xfId="91" applyFont="1" applyFill="1" applyBorder="1"/>
    <xf numFmtId="0" fontId="101" fillId="0" borderId="0" xfId="91" applyFont="1" applyAlignment="1">
      <alignment horizontal="right"/>
    </xf>
    <xf numFmtId="3" fontId="77" fillId="0" borderId="64" xfId="81" applyNumberFormat="1" applyFont="1" applyFill="1" applyBorder="1" applyAlignment="1">
      <alignment vertical="center"/>
    </xf>
    <xf numFmtId="3" fontId="50" fillId="30" borderId="21" xfId="84" applyNumberFormat="1" applyFont="1" applyFill="1" applyBorder="1"/>
    <xf numFmtId="3" fontId="80" fillId="24" borderId="74" xfId="81" applyNumberFormat="1" applyFont="1" applyFill="1" applyBorder="1" applyAlignment="1">
      <alignment vertical="center"/>
    </xf>
    <xf numFmtId="3" fontId="80" fillId="24" borderId="110" xfId="81" applyNumberFormat="1" applyFont="1" applyFill="1" applyBorder="1" applyAlignment="1">
      <alignment vertical="center"/>
    </xf>
    <xf numFmtId="3" fontId="80" fillId="24" borderId="90" xfId="81" applyNumberFormat="1" applyFont="1" applyFill="1" applyBorder="1" applyAlignment="1">
      <alignment vertical="center"/>
    </xf>
    <xf numFmtId="3" fontId="80" fillId="24" borderId="74" xfId="84" applyNumberFormat="1" applyFont="1" applyFill="1" applyBorder="1"/>
    <xf numFmtId="0" fontId="80" fillId="24" borderId="74" xfId="87" applyFont="1" applyFill="1" applyBorder="1"/>
    <xf numFmtId="3" fontId="80" fillId="24" borderId="35" xfId="84" applyNumberFormat="1" applyFont="1" applyFill="1" applyBorder="1"/>
    <xf numFmtId="0" fontId="80" fillId="24" borderId="35" xfId="87" applyFont="1" applyFill="1" applyBorder="1"/>
    <xf numFmtId="0" fontId="80" fillId="24" borderId="78" xfId="87" applyFont="1" applyFill="1" applyBorder="1"/>
    <xf numFmtId="3" fontId="80" fillId="24" borderId="15" xfId="81" applyNumberFormat="1" applyFont="1" applyFill="1" applyBorder="1" applyAlignment="1">
      <alignment vertical="center"/>
    </xf>
    <xf numFmtId="0" fontId="50" fillId="28" borderId="109" xfId="91" applyFont="1" applyFill="1" applyBorder="1"/>
    <xf numFmtId="0" fontId="50" fillId="28" borderId="75" xfId="91" applyFont="1" applyFill="1" applyBorder="1"/>
    <xf numFmtId="0" fontId="80" fillId="24" borderId="17" xfId="84" applyFont="1" applyFill="1" applyBorder="1"/>
    <xf numFmtId="3" fontId="45" fillId="0" borderId="20" xfId="0" applyNumberFormat="1" applyFont="1" applyBorder="1" applyAlignment="1">
      <alignment wrapText="1"/>
    </xf>
    <xf numFmtId="0" fontId="50" fillId="0" borderId="88" xfId="0" applyFont="1" applyBorder="1"/>
    <xf numFmtId="0" fontId="0" fillId="0" borderId="57" xfId="0" applyBorder="1"/>
    <xf numFmtId="0" fontId="0" fillId="0" borderId="88" xfId="0" applyBorder="1"/>
    <xf numFmtId="0" fontId="108" fillId="0" borderId="14" xfId="0" applyFont="1" applyBorder="1"/>
    <xf numFmtId="0" fontId="108" fillId="0" borderId="15" xfId="0" applyFont="1" applyBorder="1"/>
    <xf numFmtId="0" fontId="108" fillId="0" borderId="16" xfId="0" applyFont="1" applyBorder="1"/>
    <xf numFmtId="165" fontId="70" fillId="0" borderId="20" xfId="89" applyNumberFormat="1" applyFont="1" applyFill="1" applyBorder="1" applyAlignment="1" applyProtection="1">
      <alignment horizontal="left" vertical="center" wrapText="1"/>
    </xf>
    <xf numFmtId="0" fontId="56" fillId="0" borderId="0" xfId="91" applyFont="1" applyAlignment="1">
      <alignment horizontal="left"/>
    </xf>
    <xf numFmtId="0" fontId="59" fillId="24" borderId="51" xfId="91" applyFont="1" applyFill="1" applyBorder="1" applyAlignment="1">
      <alignment horizontal="left" vertical="center"/>
    </xf>
    <xf numFmtId="0" fontId="59" fillId="24" borderId="103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24" xfId="91" applyFont="1" applyFill="1" applyBorder="1" applyAlignment="1">
      <alignment horizontal="left" vertical="center"/>
    </xf>
    <xf numFmtId="0" fontId="51" fillId="0" borderId="25" xfId="91" applyFont="1" applyFill="1" applyBorder="1" applyAlignment="1">
      <alignment horizontal="left" vertical="center"/>
    </xf>
    <xf numFmtId="0" fontId="51" fillId="0" borderId="102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104" xfId="91" applyFont="1" applyFill="1" applyBorder="1" applyAlignment="1">
      <alignment horizontal="left" vertical="center"/>
    </xf>
    <xf numFmtId="0" fontId="78" fillId="0" borderId="103" xfId="91" applyFont="1" applyFill="1" applyBorder="1" applyAlignment="1">
      <alignment horizontal="left" vertical="center"/>
    </xf>
    <xf numFmtId="0" fontId="51" fillId="0" borderId="51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71" xfId="0" applyFont="1" applyBorder="1" applyAlignment="1">
      <alignment wrapText="1"/>
    </xf>
    <xf numFmtId="0" fontId="50" fillId="0" borderId="28" xfId="0" applyFont="1" applyBorder="1" applyAlignment="1"/>
    <xf numFmtId="0" fontId="50" fillId="0" borderId="92" xfId="0" applyFont="1" applyBorder="1" applyAlignment="1"/>
    <xf numFmtId="0" fontId="57" fillId="0" borderId="0" xfId="91" applyFont="1" applyAlignment="1">
      <alignment horizontal="center"/>
    </xf>
    <xf numFmtId="0" fontId="0" fillId="0" borderId="0" xfId="0" applyAlignment="1"/>
    <xf numFmtId="0" fontId="2" fillId="0" borderId="0" xfId="91" applyFont="1" applyBorder="1" applyAlignment="1">
      <alignment horizontal="right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1" fillId="24" borderId="34" xfId="84" applyFont="1" applyFill="1" applyBorder="1" applyAlignment="1">
      <alignment horizontal="center" vertical="center"/>
    </xf>
    <xf numFmtId="0" fontId="51" fillId="24" borderId="109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106" fillId="29" borderId="0" xfId="89" applyFont="1" applyFill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56" fillId="0" borderId="0" xfId="91" applyFont="1" applyAlignment="1">
      <alignment horizontal="left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15" xfId="88" applyFont="1" applyFill="1" applyBorder="1" applyAlignment="1" applyProtection="1">
      <alignment horizontal="center" vertical="center" wrapText="1"/>
    </xf>
    <xf numFmtId="0" fontId="62" fillId="0" borderId="16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1" xfId="88" applyFont="1" applyFill="1" applyBorder="1" applyAlignment="1" applyProtection="1">
      <alignment horizontal="center" vertical="center"/>
    </xf>
    <xf numFmtId="0" fontId="70" fillId="0" borderId="19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37" xfId="88" applyFont="1" applyFill="1" applyBorder="1" applyAlignment="1" applyProtection="1">
      <alignment horizontal="center" vertical="center" wrapText="1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15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</cellXfs>
  <cellStyles count="102">
    <cellStyle name="1. jelölőszín" xfId="66" builtinId="29" customBuiltin="1"/>
    <cellStyle name="2. jelölőszín" xfId="67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8" builtinId="37" customBuiltin="1"/>
    <cellStyle name="4. jelölőszín" xfId="69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0" builtinId="45" customBuiltin="1"/>
    <cellStyle name="6. jelölőszín" xfId="71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7szm" xfId="86"/>
    <cellStyle name="Normál_költségvetés módosítás I." xfId="87"/>
    <cellStyle name="Normál_KVRENMUNKA" xfId="88"/>
    <cellStyle name="Normál_Másolat eredetijeKVIREND" xfId="89"/>
    <cellStyle name="Normal_tanusitv" xfId="90"/>
    <cellStyle name="Normál_Zalakaros" xfId="91"/>
    <cellStyle name="Note" xfId="92"/>
    <cellStyle name="Output" xfId="93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/>
    <cellStyle name="Title" xfId="99"/>
    <cellStyle name="Total" xfId="100"/>
    <cellStyle name="Warning Text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X226"/>
  <sheetViews>
    <sheetView tabSelected="1" view="pageLayout" zoomScale="80" zoomScaleSheetLayoutView="100" zoomScalePageLayoutView="80" workbookViewId="0">
      <selection activeCell="A3" sqref="A3"/>
    </sheetView>
  </sheetViews>
  <sheetFormatPr defaultColWidth="9.140625" defaultRowHeight="12.75" x14ac:dyDescent="0.2"/>
  <cols>
    <col min="1" max="1" width="4.5703125" style="24" customWidth="1"/>
    <col min="2" max="2" width="43.42578125" style="24" customWidth="1"/>
    <col min="3" max="4" width="13.85546875" style="24" customWidth="1"/>
    <col min="5" max="5" width="14.28515625" style="24" customWidth="1"/>
    <col min="6" max="6" width="14.42578125" style="24" customWidth="1"/>
    <col min="7" max="7" width="5.7109375" style="24" customWidth="1"/>
    <col min="8" max="8" width="42.85546875" style="24" customWidth="1"/>
    <col min="9" max="10" width="14.28515625" style="24" customWidth="1"/>
    <col min="11" max="11" width="14.140625" style="24" customWidth="1"/>
    <col min="12" max="12" width="14.7109375" style="24" customWidth="1"/>
    <col min="13" max="16384" width="9.140625" style="24"/>
  </cols>
  <sheetData>
    <row r="1" spans="1:12" ht="18.75" x14ac:dyDescent="0.3">
      <c r="A1" s="725" t="s">
        <v>484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1:12" ht="18.75" x14ac:dyDescent="0.3">
      <c r="A2" s="725" t="s">
        <v>530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</row>
    <row r="3" spans="1:12" ht="18.75" x14ac:dyDescent="0.3">
      <c r="A3" s="705" t="s">
        <v>579</v>
      </c>
      <c r="B3" s="162"/>
      <c r="C3" s="162"/>
      <c r="D3" s="577"/>
      <c r="E3" s="162"/>
      <c r="F3" s="162"/>
      <c r="G3" s="162"/>
      <c r="H3" s="162"/>
      <c r="I3" s="163"/>
      <c r="J3" s="163"/>
      <c r="K3" s="163"/>
      <c r="L3" s="161" t="s">
        <v>468</v>
      </c>
    </row>
    <row r="4" spans="1:12" ht="16.5" thickBot="1" x14ac:dyDescent="0.3">
      <c r="A4" s="705" t="s">
        <v>578</v>
      </c>
      <c r="I4" s="189"/>
      <c r="J4" s="189"/>
      <c r="K4" s="727" t="s">
        <v>471</v>
      </c>
      <c r="L4" s="727"/>
    </row>
    <row r="5" spans="1:12" ht="74.25" customHeight="1" thickBot="1" x14ac:dyDescent="0.25">
      <c r="A5" s="240"/>
      <c r="B5" s="606" t="s">
        <v>306</v>
      </c>
      <c r="C5" s="605" t="s">
        <v>529</v>
      </c>
      <c r="D5" s="604" t="s">
        <v>550</v>
      </c>
      <c r="E5" s="605" t="s">
        <v>558</v>
      </c>
      <c r="F5" s="604" t="s">
        <v>559</v>
      </c>
      <c r="G5" s="242"/>
      <c r="H5" s="606" t="s">
        <v>306</v>
      </c>
      <c r="I5" s="605" t="s">
        <v>529</v>
      </c>
      <c r="J5" s="241" t="s">
        <v>550</v>
      </c>
      <c r="K5" s="605" t="s">
        <v>558</v>
      </c>
      <c r="L5" s="604" t="s">
        <v>559</v>
      </c>
    </row>
    <row r="6" spans="1:12" ht="15" customHeight="1" x14ac:dyDescent="0.2">
      <c r="A6" s="728" t="s">
        <v>307</v>
      </c>
      <c r="B6" s="729"/>
      <c r="C6" s="729"/>
      <c r="D6" s="729"/>
      <c r="E6" s="729"/>
      <c r="F6" s="730"/>
      <c r="G6" s="729" t="s">
        <v>308</v>
      </c>
      <c r="H6" s="729"/>
      <c r="I6" s="729"/>
      <c r="J6" s="729"/>
      <c r="K6" s="729"/>
      <c r="L6" s="730"/>
    </row>
    <row r="7" spans="1:12" ht="15" customHeight="1" x14ac:dyDescent="0.25">
      <c r="A7" s="72" t="s">
        <v>99</v>
      </c>
      <c r="B7" s="28" t="s">
        <v>309</v>
      </c>
      <c r="C7" s="29"/>
      <c r="D7" s="29"/>
      <c r="E7" s="29"/>
      <c r="F7" s="54"/>
      <c r="G7" s="50" t="s">
        <v>99</v>
      </c>
      <c r="H7" s="30" t="s">
        <v>309</v>
      </c>
      <c r="I7" s="29"/>
      <c r="J7" s="29"/>
      <c r="K7" s="599"/>
      <c r="L7" s="54"/>
    </row>
    <row r="8" spans="1:12" ht="15" customHeight="1" x14ac:dyDescent="0.25">
      <c r="A8" s="72"/>
      <c r="B8" s="37" t="s">
        <v>310</v>
      </c>
      <c r="C8" s="44">
        <v>17373392</v>
      </c>
      <c r="D8" s="44">
        <v>19014167</v>
      </c>
      <c r="E8" s="593">
        <v>732204</v>
      </c>
      <c r="F8" s="55">
        <v>19746371</v>
      </c>
      <c r="G8" s="31"/>
      <c r="H8" s="37" t="s">
        <v>344</v>
      </c>
      <c r="I8" s="29">
        <v>14265000</v>
      </c>
      <c r="J8" s="29">
        <v>15619361</v>
      </c>
      <c r="K8" s="599">
        <v>3806275</v>
      </c>
      <c r="L8" s="54">
        <v>19425636</v>
      </c>
    </row>
    <row r="9" spans="1:12" ht="35.25" customHeight="1" x14ac:dyDescent="0.25">
      <c r="A9" s="72"/>
      <c r="B9" s="45" t="s">
        <v>311</v>
      </c>
      <c r="C9" s="36">
        <v>8245000</v>
      </c>
      <c r="D9" s="36">
        <v>8245000</v>
      </c>
      <c r="E9" s="594">
        <v>3797334</v>
      </c>
      <c r="F9" s="56">
        <v>12042334</v>
      </c>
      <c r="G9" s="50"/>
      <c r="H9" s="68" t="s">
        <v>345</v>
      </c>
      <c r="I9" s="29">
        <v>3231283</v>
      </c>
      <c r="J9" s="29">
        <v>3526697</v>
      </c>
      <c r="K9" s="599">
        <v>888334</v>
      </c>
      <c r="L9" s="54">
        <v>4415031</v>
      </c>
    </row>
    <row r="10" spans="1:12" ht="15" customHeight="1" x14ac:dyDescent="0.25">
      <c r="A10" s="72"/>
      <c r="B10" s="37" t="s">
        <v>312</v>
      </c>
      <c r="C10" s="36">
        <v>3333000</v>
      </c>
      <c r="D10" s="36">
        <v>3509315</v>
      </c>
      <c r="E10" s="594">
        <v>1008726</v>
      </c>
      <c r="F10" s="56">
        <v>4518041</v>
      </c>
      <c r="G10" s="50"/>
      <c r="H10" s="37" t="s">
        <v>346</v>
      </c>
      <c r="I10" s="29">
        <v>11690141</v>
      </c>
      <c r="J10" s="29">
        <v>11259456</v>
      </c>
      <c r="K10" s="599">
        <v>256115</v>
      </c>
      <c r="L10" s="54">
        <v>11515571</v>
      </c>
    </row>
    <row r="11" spans="1:12" ht="15" customHeight="1" x14ac:dyDescent="0.25">
      <c r="A11" s="72"/>
      <c r="B11" s="37" t="s">
        <v>313</v>
      </c>
      <c r="C11" s="36">
        <v>0</v>
      </c>
      <c r="D11" s="36">
        <v>89800</v>
      </c>
      <c r="E11" s="594">
        <v>0</v>
      </c>
      <c r="F11" s="56">
        <v>89800</v>
      </c>
      <c r="G11" s="50"/>
      <c r="H11" s="37" t="s">
        <v>347</v>
      </c>
      <c r="I11" s="29">
        <v>900000</v>
      </c>
      <c r="J11" s="29">
        <v>900000</v>
      </c>
      <c r="K11" s="599">
        <v>200000</v>
      </c>
      <c r="L11" s="54">
        <v>1100000</v>
      </c>
    </row>
    <row r="12" spans="1:12" ht="15" customHeight="1" x14ac:dyDescent="0.25">
      <c r="A12" s="72"/>
      <c r="B12" s="579"/>
      <c r="C12" s="46"/>
      <c r="D12" s="46"/>
      <c r="E12" s="595"/>
      <c r="F12" s="57"/>
      <c r="G12" s="50"/>
      <c r="H12" s="37" t="s">
        <v>348</v>
      </c>
      <c r="I12" s="29">
        <v>1500000</v>
      </c>
      <c r="J12" s="29">
        <v>1665425</v>
      </c>
      <c r="K12" s="599">
        <v>-1056</v>
      </c>
      <c r="L12" s="54">
        <v>1664369</v>
      </c>
    </row>
    <row r="13" spans="1:12" ht="15" customHeight="1" x14ac:dyDescent="0.25">
      <c r="A13" s="72"/>
      <c r="B13" s="35"/>
      <c r="C13" s="36"/>
      <c r="D13" s="36"/>
      <c r="E13" s="594"/>
      <c r="F13" s="56"/>
      <c r="G13" s="50"/>
      <c r="H13" s="37" t="s">
        <v>314</v>
      </c>
      <c r="I13" s="29">
        <v>0</v>
      </c>
      <c r="J13" s="29">
        <v>531375</v>
      </c>
      <c r="K13" s="599">
        <v>1056</v>
      </c>
      <c r="L13" s="54">
        <v>532431</v>
      </c>
    </row>
    <row r="14" spans="1:12" ht="15" customHeight="1" x14ac:dyDescent="0.25">
      <c r="A14" s="715" t="s">
        <v>315</v>
      </c>
      <c r="B14" s="716"/>
      <c r="C14" s="46">
        <f>SUM(C8:C13)</f>
        <v>28951392</v>
      </c>
      <c r="D14" s="46">
        <f t="shared" ref="D14" si="0">SUM(D8:D13)</f>
        <v>30858282</v>
      </c>
      <c r="E14" s="595">
        <f t="shared" ref="E14:F14" si="1">SUM(E8:E13)</f>
        <v>5538264</v>
      </c>
      <c r="F14" s="46">
        <f t="shared" si="1"/>
        <v>36396546</v>
      </c>
      <c r="G14" s="731" t="s">
        <v>316</v>
      </c>
      <c r="H14" s="732"/>
      <c r="I14" s="49">
        <f>SUM(I8:I13)</f>
        <v>31586424</v>
      </c>
      <c r="J14" s="49">
        <f t="shared" ref="J14:L14" si="2">SUM(J8:J13)</f>
        <v>33502314</v>
      </c>
      <c r="K14" s="49">
        <f t="shared" si="2"/>
        <v>5150724</v>
      </c>
      <c r="L14" s="49">
        <f t="shared" si="2"/>
        <v>38653038</v>
      </c>
    </row>
    <row r="15" spans="1:12" ht="15" customHeight="1" x14ac:dyDescent="0.25">
      <c r="A15" s="73"/>
      <c r="B15" s="39"/>
      <c r="C15" s="34"/>
      <c r="D15" s="34"/>
      <c r="E15" s="596"/>
      <c r="F15" s="58"/>
      <c r="G15" s="51"/>
      <c r="H15" s="47"/>
      <c r="I15" s="38"/>
      <c r="J15" s="38"/>
      <c r="K15" s="601"/>
      <c r="L15" s="60"/>
    </row>
    <row r="16" spans="1:12" ht="15" customHeight="1" x14ac:dyDescent="0.2">
      <c r="A16" s="715" t="s">
        <v>339</v>
      </c>
      <c r="B16" s="716"/>
      <c r="C16" s="46">
        <v>0</v>
      </c>
      <c r="D16" s="46">
        <v>0</v>
      </c>
      <c r="E16" s="595">
        <v>612460</v>
      </c>
      <c r="F16" s="57">
        <v>612460</v>
      </c>
      <c r="G16" s="726" t="s">
        <v>343</v>
      </c>
      <c r="H16" s="716"/>
      <c r="I16" s="49">
        <v>631791</v>
      </c>
      <c r="J16" s="49">
        <v>631791</v>
      </c>
      <c r="K16" s="600">
        <v>0</v>
      </c>
      <c r="L16" s="61">
        <v>631791</v>
      </c>
    </row>
    <row r="17" spans="1:12" ht="15" customHeight="1" x14ac:dyDescent="0.2">
      <c r="A17" s="74"/>
      <c r="B17" s="35"/>
      <c r="C17" s="36"/>
      <c r="D17" s="36"/>
      <c r="E17" s="594"/>
      <c r="F17" s="56"/>
      <c r="G17" s="52"/>
      <c r="H17" s="35"/>
      <c r="I17" s="38"/>
      <c r="J17" s="38"/>
      <c r="K17" s="601"/>
      <c r="L17" s="60"/>
    </row>
    <row r="18" spans="1:12" ht="15" customHeight="1" x14ac:dyDescent="0.3">
      <c r="A18" s="710" t="s">
        <v>317</v>
      </c>
      <c r="B18" s="711"/>
      <c r="C18" s="172">
        <f>C14+C16</f>
        <v>28951392</v>
      </c>
      <c r="D18" s="172">
        <f t="shared" ref="D18" si="3">D14+D16</f>
        <v>30858282</v>
      </c>
      <c r="E18" s="597">
        <f t="shared" ref="E18" si="4">E14+E16</f>
        <v>6150724</v>
      </c>
      <c r="F18" s="172">
        <f>F14+F16</f>
        <v>37009006</v>
      </c>
      <c r="G18" s="709" t="s">
        <v>318</v>
      </c>
      <c r="H18" s="711" t="s">
        <v>318</v>
      </c>
      <c r="I18" s="173">
        <f>I14+I16</f>
        <v>32218215</v>
      </c>
      <c r="J18" s="173">
        <f t="shared" ref="J18" si="5">J14+J16</f>
        <v>34134105</v>
      </c>
      <c r="K18" s="602">
        <f t="shared" ref="K18:L18" si="6">K14+K16</f>
        <v>5150724</v>
      </c>
      <c r="L18" s="174">
        <f t="shared" si="6"/>
        <v>39284829</v>
      </c>
    </row>
    <row r="19" spans="1:12" ht="15" customHeight="1" thickBot="1" x14ac:dyDescent="0.35">
      <c r="A19" s="586"/>
      <c r="B19" s="587"/>
      <c r="C19" s="588"/>
      <c r="D19" s="588"/>
      <c r="E19" s="598"/>
      <c r="F19" s="589"/>
      <c r="G19" s="590"/>
      <c r="H19" s="587"/>
      <c r="I19" s="591"/>
      <c r="J19" s="591"/>
      <c r="K19" s="603"/>
      <c r="L19" s="592"/>
    </row>
    <row r="20" spans="1:12" ht="15" customHeight="1" thickBot="1" x14ac:dyDescent="0.3">
      <c r="A20" s="724" t="s">
        <v>319</v>
      </c>
      <c r="B20" s="723"/>
      <c r="C20" s="582"/>
      <c r="D20" s="582"/>
      <c r="E20" s="582"/>
      <c r="F20" s="583"/>
      <c r="G20" s="722" t="s">
        <v>338</v>
      </c>
      <c r="H20" s="723"/>
      <c r="I20" s="584"/>
      <c r="J20" s="584"/>
      <c r="K20" s="584"/>
      <c r="L20" s="585"/>
    </row>
    <row r="21" spans="1:12" ht="15" customHeight="1" thickBot="1" x14ac:dyDescent="0.3">
      <c r="A21" s="712" t="s">
        <v>320</v>
      </c>
      <c r="B21" s="713"/>
      <c r="C21" s="614"/>
      <c r="D21" s="614"/>
      <c r="E21" s="614"/>
      <c r="F21" s="615"/>
      <c r="G21" s="714" t="s">
        <v>321</v>
      </c>
      <c r="H21" s="713"/>
      <c r="I21" s="616"/>
      <c r="J21" s="616"/>
      <c r="K21" s="616"/>
      <c r="L21" s="617"/>
    </row>
    <row r="22" spans="1:12" ht="15" customHeight="1" x14ac:dyDescent="0.25">
      <c r="A22" s="618" t="s">
        <v>99</v>
      </c>
      <c r="B22" s="619" t="s">
        <v>309</v>
      </c>
      <c r="C22" s="620"/>
      <c r="D22" s="620"/>
      <c r="E22" s="621"/>
      <c r="F22" s="622"/>
      <c r="G22" s="623" t="s">
        <v>99</v>
      </c>
      <c r="H22" s="624" t="s">
        <v>309</v>
      </c>
      <c r="I22" s="620"/>
      <c r="J22" s="620"/>
      <c r="K22" s="621"/>
      <c r="L22" s="622"/>
    </row>
    <row r="23" spans="1:12" ht="15" customHeight="1" x14ac:dyDescent="0.2">
      <c r="A23" s="75"/>
      <c r="B23" s="33" t="s">
        <v>322</v>
      </c>
      <c r="C23" s="29">
        <v>0</v>
      </c>
      <c r="D23" s="29">
        <v>0</v>
      </c>
      <c r="E23" s="599">
        <v>0</v>
      </c>
      <c r="F23" s="54">
        <v>0</v>
      </c>
      <c r="G23" s="53"/>
      <c r="H23" s="37" t="s">
        <v>323</v>
      </c>
      <c r="I23" s="29">
        <v>1500252</v>
      </c>
      <c r="J23" s="29">
        <v>1500252</v>
      </c>
      <c r="K23" s="599">
        <v>1000000</v>
      </c>
      <c r="L23" s="54">
        <v>2500252</v>
      </c>
    </row>
    <row r="24" spans="1:12" ht="15" customHeight="1" x14ac:dyDescent="0.2">
      <c r="A24" s="75"/>
      <c r="B24" s="33" t="s">
        <v>324</v>
      </c>
      <c r="C24" s="29">
        <v>0</v>
      </c>
      <c r="D24" s="29">
        <v>0</v>
      </c>
      <c r="E24" s="599">
        <v>0</v>
      </c>
      <c r="F24" s="54">
        <v>0</v>
      </c>
      <c r="G24" s="53"/>
      <c r="H24" s="41" t="s">
        <v>325</v>
      </c>
      <c r="I24" s="29">
        <v>635000</v>
      </c>
      <c r="J24" s="29">
        <v>635000</v>
      </c>
      <c r="K24" s="599">
        <v>0</v>
      </c>
      <c r="L24" s="54">
        <v>635000</v>
      </c>
    </row>
    <row r="25" spans="1:12" ht="15" customHeight="1" x14ac:dyDescent="0.2">
      <c r="A25" s="75"/>
      <c r="B25" s="33" t="s">
        <v>326</v>
      </c>
      <c r="C25" s="29">
        <v>0</v>
      </c>
      <c r="D25" s="29">
        <v>0</v>
      </c>
      <c r="E25" s="599">
        <v>0</v>
      </c>
      <c r="F25" s="54">
        <v>0</v>
      </c>
      <c r="G25" s="53"/>
      <c r="H25" s="41" t="s">
        <v>327</v>
      </c>
      <c r="I25" s="29">
        <v>0</v>
      </c>
      <c r="J25" s="29">
        <v>0</v>
      </c>
      <c r="K25" s="599">
        <v>0</v>
      </c>
      <c r="L25" s="54">
        <v>0</v>
      </c>
    </row>
    <row r="26" spans="1:12" ht="15" customHeight="1" x14ac:dyDescent="0.2">
      <c r="A26" s="75"/>
      <c r="B26" s="33" t="s">
        <v>328</v>
      </c>
      <c r="C26" s="29">
        <v>0</v>
      </c>
      <c r="D26" s="29">
        <v>0</v>
      </c>
      <c r="E26" s="599">
        <v>0</v>
      </c>
      <c r="F26" s="54">
        <v>0</v>
      </c>
      <c r="G26" s="53"/>
      <c r="H26" s="37" t="s">
        <v>329</v>
      </c>
      <c r="I26" s="29">
        <v>0</v>
      </c>
      <c r="J26" s="29">
        <v>0</v>
      </c>
      <c r="K26" s="599">
        <v>0</v>
      </c>
      <c r="L26" s="54">
        <v>0</v>
      </c>
    </row>
    <row r="27" spans="1:12" s="175" customFormat="1" ht="15" customHeight="1" x14ac:dyDescent="0.25">
      <c r="A27" s="75"/>
      <c r="B27" s="48"/>
      <c r="C27" s="66"/>
      <c r="D27" s="66"/>
      <c r="E27" s="607"/>
      <c r="F27" s="67"/>
      <c r="G27" s="53"/>
      <c r="H27" s="37" t="s">
        <v>464</v>
      </c>
      <c r="I27" s="29">
        <v>0</v>
      </c>
      <c r="J27" s="29">
        <v>0</v>
      </c>
      <c r="K27" s="599">
        <v>0</v>
      </c>
      <c r="L27" s="54">
        <v>0</v>
      </c>
    </row>
    <row r="28" spans="1:12" s="175" customFormat="1" ht="15" customHeight="1" x14ac:dyDescent="0.2">
      <c r="A28" s="76" t="s">
        <v>330</v>
      </c>
      <c r="B28" s="71"/>
      <c r="C28" s="46">
        <f>SUM(C23:C27)</f>
        <v>0</v>
      </c>
      <c r="D28" s="46">
        <f t="shared" ref="D28" si="7">SUM(D23:D27)</f>
        <v>0</v>
      </c>
      <c r="E28" s="595">
        <f t="shared" ref="E28:F28" si="8">SUM(E23:E27)</f>
        <v>0</v>
      </c>
      <c r="F28" s="46">
        <f t="shared" si="8"/>
        <v>0</v>
      </c>
      <c r="G28" s="717" t="s">
        <v>331</v>
      </c>
      <c r="H28" s="718"/>
      <c r="I28" s="49">
        <f>SUM(I23:I27)</f>
        <v>2135252</v>
      </c>
      <c r="J28" s="49">
        <f t="shared" ref="J28" si="9">SUM(J23:J27)</f>
        <v>2135252</v>
      </c>
      <c r="K28" s="600">
        <f t="shared" ref="K28:L28" si="10">SUM(K23:K27)</f>
        <v>1000000</v>
      </c>
      <c r="L28" s="61">
        <f t="shared" si="10"/>
        <v>3135252</v>
      </c>
    </row>
    <row r="29" spans="1:12" ht="15" customHeight="1" x14ac:dyDescent="0.2">
      <c r="A29" s="77"/>
      <c r="B29" s="42"/>
      <c r="C29" s="34"/>
      <c r="D29" s="34"/>
      <c r="E29" s="596"/>
      <c r="F29" s="58"/>
      <c r="G29" s="580"/>
      <c r="H29" s="581"/>
      <c r="I29" s="38"/>
      <c r="J29" s="38"/>
      <c r="K29" s="601"/>
      <c r="L29" s="60"/>
    </row>
    <row r="30" spans="1:12" ht="15" customHeight="1" x14ac:dyDescent="0.2">
      <c r="A30" s="76" t="s">
        <v>340</v>
      </c>
      <c r="B30" s="42"/>
      <c r="C30" s="34"/>
      <c r="D30" s="34"/>
      <c r="E30" s="596"/>
      <c r="F30" s="58"/>
      <c r="G30" s="719" t="s">
        <v>332</v>
      </c>
      <c r="H30" s="720"/>
      <c r="I30" s="38"/>
      <c r="J30" s="38"/>
      <c r="K30" s="601"/>
      <c r="L30" s="60"/>
    </row>
    <row r="31" spans="1:12" ht="15" customHeight="1" x14ac:dyDescent="0.2">
      <c r="A31" s="72" t="s">
        <v>99</v>
      </c>
      <c r="B31" s="40" t="s">
        <v>309</v>
      </c>
      <c r="C31" s="34"/>
      <c r="D31" s="34"/>
      <c r="E31" s="596"/>
      <c r="F31" s="58"/>
      <c r="G31" s="72" t="s">
        <v>99</v>
      </c>
      <c r="H31" s="40" t="s">
        <v>309</v>
      </c>
      <c r="I31" s="29"/>
      <c r="J31" s="29"/>
      <c r="K31" s="599"/>
      <c r="L31" s="54"/>
    </row>
    <row r="32" spans="1:12" ht="15" customHeight="1" x14ac:dyDescent="0.2">
      <c r="A32" s="75"/>
      <c r="B32" s="62" t="s">
        <v>341</v>
      </c>
      <c r="C32" s="63">
        <v>5402075</v>
      </c>
      <c r="D32" s="63">
        <v>5411075</v>
      </c>
      <c r="E32" s="608"/>
      <c r="F32" s="64">
        <v>5411075</v>
      </c>
      <c r="G32" s="53"/>
      <c r="H32" s="37"/>
      <c r="I32" s="32"/>
      <c r="J32" s="32"/>
      <c r="K32" s="612"/>
      <c r="L32" s="59"/>
    </row>
    <row r="33" spans="1:12" ht="36.75" customHeight="1" x14ac:dyDescent="0.2">
      <c r="A33" s="72"/>
      <c r="B33" s="177" t="s">
        <v>475</v>
      </c>
      <c r="C33" s="29">
        <v>0</v>
      </c>
      <c r="D33" s="29">
        <v>0</v>
      </c>
      <c r="E33" s="599">
        <v>0</v>
      </c>
      <c r="F33" s="29">
        <v>0</v>
      </c>
      <c r="G33" s="53"/>
      <c r="H33" s="177" t="s">
        <v>476</v>
      </c>
      <c r="I33" s="29">
        <v>0</v>
      </c>
      <c r="J33" s="32">
        <v>0</v>
      </c>
      <c r="K33" s="612">
        <v>0</v>
      </c>
      <c r="L33" s="59">
        <v>0</v>
      </c>
    </row>
    <row r="34" spans="1:12" ht="15" customHeight="1" x14ac:dyDescent="0.2">
      <c r="A34" s="75"/>
      <c r="B34" s="43"/>
      <c r="C34" s="36"/>
      <c r="D34" s="36"/>
      <c r="E34" s="594"/>
      <c r="F34" s="56"/>
      <c r="G34" s="53"/>
      <c r="H34" s="35"/>
      <c r="I34" s="29"/>
      <c r="J34" s="29"/>
      <c r="K34" s="599"/>
      <c r="L34" s="54"/>
    </row>
    <row r="35" spans="1:12" ht="15" customHeight="1" x14ac:dyDescent="0.2">
      <c r="A35" s="715" t="s">
        <v>333</v>
      </c>
      <c r="B35" s="716"/>
      <c r="C35" s="46">
        <f>SUM(C32:C34)</f>
        <v>5402075</v>
      </c>
      <c r="D35" s="46">
        <f t="shared" ref="D35" si="11">SUM(D32:D34)</f>
        <v>5411075</v>
      </c>
      <c r="E35" s="595">
        <f t="shared" ref="E35:F35" si="12">SUM(E32:E34)</f>
        <v>0</v>
      </c>
      <c r="F35" s="46">
        <f t="shared" si="12"/>
        <v>5411075</v>
      </c>
      <c r="G35" s="715" t="s">
        <v>332</v>
      </c>
      <c r="H35" s="716"/>
      <c r="I35" s="49">
        <f>SUM(I33:I34)</f>
        <v>0</v>
      </c>
      <c r="J35" s="49">
        <f t="shared" ref="J35" si="13">SUM(J33:J34)</f>
        <v>0</v>
      </c>
      <c r="K35" s="600">
        <f t="shared" ref="K35:L35" si="14">SUM(K33:K34)</f>
        <v>0</v>
      </c>
      <c r="L35" s="61">
        <f t="shared" si="14"/>
        <v>0</v>
      </c>
    </row>
    <row r="36" spans="1:12" ht="15" customHeight="1" x14ac:dyDescent="0.2">
      <c r="A36" s="78"/>
      <c r="B36" s="53"/>
      <c r="C36" s="34"/>
      <c r="D36" s="34"/>
      <c r="E36" s="596"/>
      <c r="F36" s="58"/>
      <c r="G36" s="65"/>
      <c r="H36" s="65"/>
      <c r="I36" s="38"/>
      <c r="J36" s="38"/>
      <c r="K36" s="601"/>
      <c r="L36" s="60"/>
    </row>
    <row r="37" spans="1:12" s="25" customFormat="1" ht="17.25" x14ac:dyDescent="0.3">
      <c r="A37" s="708" t="s">
        <v>334</v>
      </c>
      <c r="B37" s="709"/>
      <c r="C37" s="176">
        <f>C28+C35</f>
        <v>5402075</v>
      </c>
      <c r="D37" s="176">
        <f t="shared" ref="D37" si="15">D28+D35</f>
        <v>5411075</v>
      </c>
      <c r="E37" s="609">
        <f t="shared" ref="E37:F37" si="16">E28+E35</f>
        <v>0</v>
      </c>
      <c r="F37" s="176">
        <f t="shared" si="16"/>
        <v>5411075</v>
      </c>
      <c r="G37" s="721" t="s">
        <v>342</v>
      </c>
      <c r="H37" s="709"/>
      <c r="I37" s="173">
        <f>I28+I35</f>
        <v>2135252</v>
      </c>
      <c r="J37" s="173">
        <f t="shared" ref="J37" si="17">J28+J35</f>
        <v>2135252</v>
      </c>
      <c r="K37" s="602">
        <f t="shared" ref="K37:L37" si="18">K28+K35</f>
        <v>1000000</v>
      </c>
      <c r="L37" s="174">
        <f t="shared" si="18"/>
        <v>3135252</v>
      </c>
    </row>
    <row r="38" spans="1:12" s="25" customFormat="1" ht="16.5" thickBot="1" x14ac:dyDescent="0.25">
      <c r="A38" s="543"/>
      <c r="B38" s="544"/>
      <c r="C38" s="545"/>
      <c r="D38" s="636"/>
      <c r="E38" s="610"/>
      <c r="F38" s="546"/>
      <c r="G38" s="547"/>
      <c r="H38" s="547"/>
      <c r="I38" s="548"/>
      <c r="J38" s="634"/>
      <c r="K38" s="613"/>
      <c r="L38" s="549"/>
    </row>
    <row r="39" spans="1:12" s="25" customFormat="1" ht="19.5" thickBot="1" x14ac:dyDescent="0.25">
      <c r="A39" s="706" t="s">
        <v>335</v>
      </c>
      <c r="B39" s="707"/>
      <c r="C39" s="633">
        <f>C18+C37</f>
        <v>34353467</v>
      </c>
      <c r="D39" s="635">
        <f t="shared" ref="D39" si="19">D18+D37</f>
        <v>36269357</v>
      </c>
      <c r="E39" s="611">
        <f t="shared" ref="E39:F39" si="20">E18+E37</f>
        <v>6150724</v>
      </c>
      <c r="F39" s="541">
        <f t="shared" si="20"/>
        <v>42420081</v>
      </c>
      <c r="G39" s="542"/>
      <c r="H39" s="578" t="s">
        <v>336</v>
      </c>
      <c r="I39" s="633">
        <f>I18+I37</f>
        <v>34353467</v>
      </c>
      <c r="J39" s="635">
        <f t="shared" ref="J39" si="21">J18+J37</f>
        <v>36269357</v>
      </c>
      <c r="K39" s="611">
        <f t="shared" ref="K39:L39" si="22">K18+K37</f>
        <v>6150724</v>
      </c>
      <c r="L39" s="625">
        <f t="shared" si="22"/>
        <v>42420081</v>
      </c>
    </row>
    <row r="40" spans="1:12" s="25" customFormat="1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25" customFormat="1" ht="14.25" x14ac:dyDescent="0.2">
      <c r="A41" s="69"/>
      <c r="B41" s="70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s="25" customFormat="1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 customHeight="1" x14ac:dyDescent="0.2">
      <c r="A46" s="26"/>
      <c r="B46" s="26"/>
      <c r="C46" s="26"/>
      <c r="D46" s="26"/>
      <c r="E46" s="26"/>
      <c r="F46" s="26"/>
      <c r="G46" s="26"/>
      <c r="H46" s="27"/>
      <c r="I46" s="26"/>
      <c r="J46" s="26"/>
      <c r="K46" s="26"/>
      <c r="L46" s="26"/>
    </row>
    <row r="47" spans="1:12" ht="1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258" ht="1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258" ht="1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258" ht="1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258" s="175" customFormat="1" ht="1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258" ht="1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258" s="175" customFormat="1" ht="1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258" s="26" customFormat="1" x14ac:dyDescent="0.2"/>
    <row r="56" spans="1:258" ht="1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69"/>
      <c r="N56" s="69"/>
      <c r="O56" s="69"/>
      <c r="P56" s="69"/>
      <c r="Q56" s="69"/>
      <c r="R56" s="69" t="s">
        <v>337</v>
      </c>
      <c r="S56" s="69" t="s">
        <v>337</v>
      </c>
      <c r="T56" s="69" t="s">
        <v>337</v>
      </c>
      <c r="U56" s="69" t="s">
        <v>337</v>
      </c>
      <c r="V56" s="69" t="s">
        <v>337</v>
      </c>
      <c r="W56" s="69" t="s">
        <v>337</v>
      </c>
      <c r="X56" s="69" t="s">
        <v>337</v>
      </c>
      <c r="Y56" s="69" t="s">
        <v>337</v>
      </c>
      <c r="Z56" s="69" t="s">
        <v>337</v>
      </c>
      <c r="AA56" s="69" t="s">
        <v>337</v>
      </c>
      <c r="AB56" s="69" t="s">
        <v>337</v>
      </c>
      <c r="AC56" s="69" t="s">
        <v>337</v>
      </c>
      <c r="AD56" s="69" t="s">
        <v>337</v>
      </c>
      <c r="AE56" s="69" t="s">
        <v>337</v>
      </c>
      <c r="AF56" s="69" t="s">
        <v>337</v>
      </c>
      <c r="AG56" s="69" t="s">
        <v>337</v>
      </c>
      <c r="AH56" s="69" t="s">
        <v>337</v>
      </c>
      <c r="AI56" s="69" t="s">
        <v>337</v>
      </c>
      <c r="AJ56" s="69" t="s">
        <v>337</v>
      </c>
      <c r="AK56" s="69" t="s">
        <v>337</v>
      </c>
      <c r="AL56" s="69" t="s">
        <v>337</v>
      </c>
      <c r="AM56" s="69" t="s">
        <v>337</v>
      </c>
      <c r="AN56" s="69" t="s">
        <v>337</v>
      </c>
      <c r="AO56" s="69" t="s">
        <v>337</v>
      </c>
      <c r="AP56" s="69" t="s">
        <v>337</v>
      </c>
      <c r="AQ56" s="69" t="s">
        <v>337</v>
      </c>
      <c r="AR56" s="69" t="s">
        <v>337</v>
      </c>
      <c r="AS56" s="69" t="s">
        <v>337</v>
      </c>
      <c r="AT56" s="69" t="s">
        <v>337</v>
      </c>
      <c r="AU56" s="69" t="s">
        <v>337</v>
      </c>
      <c r="AV56" s="69" t="s">
        <v>337</v>
      </c>
      <c r="AW56" s="69" t="s">
        <v>337</v>
      </c>
      <c r="AX56" s="69" t="s">
        <v>337</v>
      </c>
      <c r="AY56" s="69" t="s">
        <v>337</v>
      </c>
      <c r="AZ56" s="69" t="s">
        <v>337</v>
      </c>
      <c r="BA56" s="69" t="s">
        <v>337</v>
      </c>
      <c r="BB56" s="69" t="s">
        <v>337</v>
      </c>
      <c r="BC56" s="69" t="s">
        <v>337</v>
      </c>
      <c r="BD56" s="69" t="s">
        <v>337</v>
      </c>
      <c r="BE56" s="69" t="s">
        <v>337</v>
      </c>
      <c r="BF56" s="69" t="s">
        <v>337</v>
      </c>
      <c r="BG56" s="69" t="s">
        <v>337</v>
      </c>
      <c r="BH56" s="69" t="s">
        <v>337</v>
      </c>
      <c r="BI56" s="69" t="s">
        <v>337</v>
      </c>
      <c r="BJ56" s="69" t="s">
        <v>337</v>
      </c>
      <c r="BK56" s="69" t="s">
        <v>337</v>
      </c>
      <c r="BL56" s="69" t="s">
        <v>337</v>
      </c>
      <c r="BM56" s="69" t="s">
        <v>337</v>
      </c>
      <c r="BN56" s="69" t="s">
        <v>337</v>
      </c>
      <c r="BO56" s="69" t="s">
        <v>337</v>
      </c>
      <c r="BP56" s="69" t="s">
        <v>337</v>
      </c>
      <c r="BQ56" s="69" t="s">
        <v>337</v>
      </c>
      <c r="BR56" s="69" t="s">
        <v>337</v>
      </c>
      <c r="BS56" s="69" t="s">
        <v>337</v>
      </c>
      <c r="BT56" s="69" t="s">
        <v>337</v>
      </c>
      <c r="BU56" s="69" t="s">
        <v>337</v>
      </c>
      <c r="BV56" s="69" t="s">
        <v>337</v>
      </c>
      <c r="BW56" s="69" t="s">
        <v>337</v>
      </c>
      <c r="BX56" s="69" t="s">
        <v>337</v>
      </c>
      <c r="BY56" s="69" t="s">
        <v>337</v>
      </c>
      <c r="BZ56" s="69" t="s">
        <v>337</v>
      </c>
      <c r="CA56" s="69" t="s">
        <v>337</v>
      </c>
      <c r="CB56" s="69" t="s">
        <v>337</v>
      </c>
      <c r="CC56" s="69" t="s">
        <v>337</v>
      </c>
      <c r="CD56" s="69" t="s">
        <v>337</v>
      </c>
      <c r="CE56" s="69" t="s">
        <v>337</v>
      </c>
      <c r="CF56" s="69" t="s">
        <v>337</v>
      </c>
      <c r="CG56" s="69" t="s">
        <v>337</v>
      </c>
      <c r="CH56" s="69" t="s">
        <v>337</v>
      </c>
      <c r="CI56" s="69" t="s">
        <v>337</v>
      </c>
      <c r="CJ56" s="69" t="s">
        <v>337</v>
      </c>
      <c r="CK56" s="69" t="s">
        <v>337</v>
      </c>
      <c r="CL56" s="69" t="s">
        <v>337</v>
      </c>
      <c r="CM56" s="69" t="s">
        <v>337</v>
      </c>
      <c r="CN56" s="69" t="s">
        <v>337</v>
      </c>
      <c r="CO56" s="69" t="s">
        <v>337</v>
      </c>
      <c r="CP56" s="69" t="s">
        <v>337</v>
      </c>
      <c r="CQ56" s="69" t="s">
        <v>337</v>
      </c>
      <c r="CR56" s="69" t="s">
        <v>337</v>
      </c>
      <c r="CS56" s="69" t="s">
        <v>337</v>
      </c>
      <c r="CT56" s="69" t="s">
        <v>337</v>
      </c>
      <c r="CU56" s="69" t="s">
        <v>337</v>
      </c>
      <c r="CV56" s="69" t="s">
        <v>337</v>
      </c>
      <c r="CW56" s="69" t="s">
        <v>337</v>
      </c>
      <c r="CX56" s="69" t="s">
        <v>337</v>
      </c>
      <c r="CY56" s="69" t="s">
        <v>337</v>
      </c>
      <c r="CZ56" s="69" t="s">
        <v>337</v>
      </c>
      <c r="DA56" s="69" t="s">
        <v>337</v>
      </c>
      <c r="DB56" s="69" t="s">
        <v>337</v>
      </c>
      <c r="DC56" s="69" t="s">
        <v>337</v>
      </c>
      <c r="DD56" s="69" t="s">
        <v>337</v>
      </c>
      <c r="DE56" s="69" t="s">
        <v>337</v>
      </c>
      <c r="DF56" s="69" t="s">
        <v>337</v>
      </c>
      <c r="DG56" s="69" t="s">
        <v>337</v>
      </c>
      <c r="DH56" s="69" t="s">
        <v>337</v>
      </c>
      <c r="DI56" s="69" t="s">
        <v>337</v>
      </c>
      <c r="DJ56" s="69" t="s">
        <v>337</v>
      </c>
      <c r="DK56" s="69" t="s">
        <v>337</v>
      </c>
      <c r="DL56" s="69" t="s">
        <v>337</v>
      </c>
      <c r="DM56" s="69" t="s">
        <v>337</v>
      </c>
      <c r="DN56" s="69" t="s">
        <v>337</v>
      </c>
      <c r="DO56" s="69" t="s">
        <v>337</v>
      </c>
      <c r="DP56" s="69" t="s">
        <v>337</v>
      </c>
      <c r="DQ56" s="69" t="s">
        <v>337</v>
      </c>
      <c r="DR56" s="69" t="s">
        <v>337</v>
      </c>
      <c r="DS56" s="69" t="s">
        <v>337</v>
      </c>
      <c r="DT56" s="69" t="s">
        <v>337</v>
      </c>
      <c r="DU56" s="69" t="s">
        <v>337</v>
      </c>
      <c r="DV56" s="69" t="s">
        <v>337</v>
      </c>
      <c r="DW56" s="69" t="s">
        <v>337</v>
      </c>
      <c r="DX56" s="69" t="s">
        <v>337</v>
      </c>
      <c r="DY56" s="69" t="s">
        <v>337</v>
      </c>
      <c r="DZ56" s="69" t="s">
        <v>337</v>
      </c>
      <c r="EA56" s="69" t="s">
        <v>337</v>
      </c>
      <c r="EB56" s="69" t="s">
        <v>337</v>
      </c>
      <c r="EC56" s="69" t="s">
        <v>337</v>
      </c>
      <c r="ED56" s="69" t="s">
        <v>337</v>
      </c>
      <c r="EE56" s="69" t="s">
        <v>337</v>
      </c>
      <c r="EF56" s="69" t="s">
        <v>337</v>
      </c>
      <c r="EG56" s="69" t="s">
        <v>337</v>
      </c>
      <c r="EH56" s="69" t="s">
        <v>337</v>
      </c>
      <c r="EI56" s="69" t="s">
        <v>337</v>
      </c>
      <c r="EJ56" s="69" t="s">
        <v>337</v>
      </c>
      <c r="EK56" s="69" t="s">
        <v>337</v>
      </c>
      <c r="EL56" s="69" t="s">
        <v>337</v>
      </c>
      <c r="EM56" s="69" t="s">
        <v>337</v>
      </c>
      <c r="EN56" s="69" t="s">
        <v>337</v>
      </c>
      <c r="EO56" s="69" t="s">
        <v>337</v>
      </c>
      <c r="EP56" s="69" t="s">
        <v>337</v>
      </c>
      <c r="EQ56" s="69" t="s">
        <v>337</v>
      </c>
      <c r="ER56" s="69" t="s">
        <v>337</v>
      </c>
      <c r="ES56" s="69" t="s">
        <v>337</v>
      </c>
      <c r="ET56" s="69" t="s">
        <v>337</v>
      </c>
      <c r="EU56" s="69" t="s">
        <v>337</v>
      </c>
      <c r="EV56" s="69" t="s">
        <v>337</v>
      </c>
      <c r="EW56" s="69" t="s">
        <v>337</v>
      </c>
      <c r="EX56" s="69" t="s">
        <v>337</v>
      </c>
      <c r="EY56" s="69" t="s">
        <v>337</v>
      </c>
      <c r="EZ56" s="69" t="s">
        <v>337</v>
      </c>
      <c r="FA56" s="69" t="s">
        <v>337</v>
      </c>
      <c r="FB56" s="69" t="s">
        <v>337</v>
      </c>
      <c r="FC56" s="69" t="s">
        <v>337</v>
      </c>
      <c r="FD56" s="69" t="s">
        <v>337</v>
      </c>
      <c r="FE56" s="69" t="s">
        <v>337</v>
      </c>
      <c r="FF56" s="69" t="s">
        <v>337</v>
      </c>
      <c r="FG56" s="69" t="s">
        <v>337</v>
      </c>
      <c r="FH56" s="69" t="s">
        <v>337</v>
      </c>
      <c r="FI56" s="69" t="s">
        <v>337</v>
      </c>
      <c r="FJ56" s="69" t="s">
        <v>337</v>
      </c>
      <c r="FK56" s="69" t="s">
        <v>337</v>
      </c>
      <c r="FL56" s="69" t="s">
        <v>337</v>
      </c>
      <c r="FM56" s="69" t="s">
        <v>337</v>
      </c>
      <c r="FN56" s="69" t="s">
        <v>337</v>
      </c>
      <c r="FO56" s="69" t="s">
        <v>337</v>
      </c>
      <c r="FP56" s="69" t="s">
        <v>337</v>
      </c>
      <c r="FQ56" s="69" t="s">
        <v>337</v>
      </c>
      <c r="FR56" s="69" t="s">
        <v>337</v>
      </c>
      <c r="FS56" s="69" t="s">
        <v>337</v>
      </c>
      <c r="FT56" s="69" t="s">
        <v>337</v>
      </c>
      <c r="FU56" s="69" t="s">
        <v>337</v>
      </c>
      <c r="FV56" s="69" t="s">
        <v>337</v>
      </c>
      <c r="FW56" s="69" t="s">
        <v>337</v>
      </c>
      <c r="FX56" s="69" t="s">
        <v>337</v>
      </c>
      <c r="FY56" s="69" t="s">
        <v>337</v>
      </c>
      <c r="FZ56" s="69" t="s">
        <v>337</v>
      </c>
      <c r="GA56" s="69" t="s">
        <v>337</v>
      </c>
      <c r="GB56" s="69" t="s">
        <v>337</v>
      </c>
      <c r="GC56" s="69" t="s">
        <v>337</v>
      </c>
      <c r="GD56" s="69" t="s">
        <v>337</v>
      </c>
      <c r="GE56" s="69" t="s">
        <v>337</v>
      </c>
      <c r="GF56" s="69" t="s">
        <v>337</v>
      </c>
      <c r="GG56" s="69" t="s">
        <v>337</v>
      </c>
      <c r="GH56" s="69" t="s">
        <v>337</v>
      </c>
      <c r="GI56" s="69" t="s">
        <v>337</v>
      </c>
      <c r="GJ56" s="69" t="s">
        <v>337</v>
      </c>
      <c r="GK56" s="69" t="s">
        <v>337</v>
      </c>
      <c r="GL56" s="69" t="s">
        <v>337</v>
      </c>
      <c r="GM56" s="69" t="s">
        <v>337</v>
      </c>
      <c r="GN56" s="69" t="s">
        <v>337</v>
      </c>
      <c r="GO56" s="69" t="s">
        <v>337</v>
      </c>
      <c r="GP56" s="69" t="s">
        <v>337</v>
      </c>
      <c r="GQ56" s="69" t="s">
        <v>337</v>
      </c>
      <c r="GR56" s="69" t="s">
        <v>337</v>
      </c>
      <c r="GS56" s="69" t="s">
        <v>337</v>
      </c>
      <c r="GT56" s="69" t="s">
        <v>337</v>
      </c>
      <c r="GU56" s="69" t="s">
        <v>337</v>
      </c>
      <c r="GV56" s="69" t="s">
        <v>337</v>
      </c>
      <c r="GW56" s="69" t="s">
        <v>337</v>
      </c>
      <c r="GX56" s="69" t="s">
        <v>337</v>
      </c>
      <c r="GY56" s="69" t="s">
        <v>337</v>
      </c>
      <c r="GZ56" s="69" t="s">
        <v>337</v>
      </c>
      <c r="HA56" s="69" t="s">
        <v>337</v>
      </c>
      <c r="HB56" s="69" t="s">
        <v>337</v>
      </c>
      <c r="HC56" s="69" t="s">
        <v>337</v>
      </c>
      <c r="HD56" s="69" t="s">
        <v>337</v>
      </c>
      <c r="HE56" s="69" t="s">
        <v>337</v>
      </c>
      <c r="HF56" s="69" t="s">
        <v>337</v>
      </c>
      <c r="HG56" s="69" t="s">
        <v>337</v>
      </c>
      <c r="HH56" s="69" t="s">
        <v>337</v>
      </c>
      <c r="HI56" s="69" t="s">
        <v>337</v>
      </c>
      <c r="HJ56" s="69" t="s">
        <v>337</v>
      </c>
      <c r="HK56" s="69" t="s">
        <v>337</v>
      </c>
      <c r="HL56" s="69" t="s">
        <v>337</v>
      </c>
      <c r="HM56" s="69" t="s">
        <v>337</v>
      </c>
      <c r="HN56" s="69" t="s">
        <v>337</v>
      </c>
      <c r="HO56" s="69" t="s">
        <v>337</v>
      </c>
      <c r="HP56" s="69" t="s">
        <v>337</v>
      </c>
      <c r="HQ56" s="69" t="s">
        <v>337</v>
      </c>
      <c r="HR56" s="69" t="s">
        <v>337</v>
      </c>
      <c r="HS56" s="69" t="s">
        <v>337</v>
      </c>
      <c r="HT56" s="69" t="s">
        <v>337</v>
      </c>
      <c r="HU56" s="69" t="s">
        <v>337</v>
      </c>
      <c r="HV56" s="69" t="s">
        <v>337</v>
      </c>
      <c r="HW56" s="69" t="s">
        <v>337</v>
      </c>
      <c r="HX56" s="69" t="s">
        <v>337</v>
      </c>
      <c r="HY56" s="69" t="s">
        <v>337</v>
      </c>
      <c r="HZ56" s="69" t="s">
        <v>337</v>
      </c>
      <c r="IA56" s="69" t="s">
        <v>337</v>
      </c>
      <c r="IB56" s="69" t="s">
        <v>337</v>
      </c>
      <c r="IC56" s="69" t="s">
        <v>337</v>
      </c>
      <c r="ID56" s="69" t="s">
        <v>337</v>
      </c>
      <c r="IE56" s="69" t="s">
        <v>337</v>
      </c>
      <c r="IF56" s="69" t="s">
        <v>337</v>
      </c>
      <c r="IG56" s="69" t="s">
        <v>337</v>
      </c>
      <c r="IH56" s="69" t="s">
        <v>337</v>
      </c>
      <c r="II56" s="69" t="s">
        <v>337</v>
      </c>
      <c r="IJ56" s="69" t="s">
        <v>337</v>
      </c>
      <c r="IK56" s="69" t="s">
        <v>337</v>
      </c>
      <c r="IL56" s="69" t="s">
        <v>337</v>
      </c>
      <c r="IM56" s="69" t="s">
        <v>337</v>
      </c>
      <c r="IN56" s="69" t="s">
        <v>337</v>
      </c>
      <c r="IO56" s="69" t="s">
        <v>337</v>
      </c>
      <c r="IP56" s="69" t="s">
        <v>337</v>
      </c>
      <c r="IQ56" s="69" t="s">
        <v>337</v>
      </c>
      <c r="IR56" s="69" t="s">
        <v>337</v>
      </c>
      <c r="IS56" s="69" t="s">
        <v>337</v>
      </c>
      <c r="IT56" s="69" t="s">
        <v>337</v>
      </c>
      <c r="IU56" s="69" t="s">
        <v>337</v>
      </c>
      <c r="IV56" s="69" t="s">
        <v>337</v>
      </c>
      <c r="IW56" s="69" t="s">
        <v>337</v>
      </c>
      <c r="IX56" s="69" t="s">
        <v>337</v>
      </c>
    </row>
    <row r="57" spans="1:258" s="26" customFormat="1" x14ac:dyDescent="0.2"/>
    <row r="58" spans="1:258" s="26" customFormat="1" x14ac:dyDescent="0.2"/>
    <row r="59" spans="1:258" s="26" customFormat="1" x14ac:dyDescent="0.2"/>
    <row r="60" spans="1:258" s="26" customFormat="1" x14ac:dyDescent="0.2"/>
    <row r="61" spans="1:258" s="26" customFormat="1" x14ac:dyDescent="0.2"/>
    <row r="62" spans="1:258" s="26" customFormat="1" x14ac:dyDescent="0.2"/>
    <row r="63" spans="1:258" s="26" customFormat="1" x14ac:dyDescent="0.2"/>
    <row r="64" spans="1:258" s="26" customFormat="1" x14ac:dyDescent="0.2"/>
    <row r="65" s="26" customForma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x14ac:dyDescent="0.2"/>
    <row r="76" s="26" customFormat="1" x14ac:dyDescent="0.2"/>
    <row r="77" s="26" customFormat="1" x14ac:dyDescent="0.2"/>
    <row r="78" s="26" customFormat="1" x14ac:dyDescent="0.2"/>
    <row r="79" s="26" customFormat="1" x14ac:dyDescent="0.2"/>
    <row r="80" s="26" customFormat="1" x14ac:dyDescent="0.2"/>
    <row r="81" s="26" customFormat="1" x14ac:dyDescent="0.2"/>
    <row r="82" s="26" customFormat="1" x14ac:dyDescent="0.2"/>
    <row r="83" s="26" customFormat="1" x14ac:dyDescent="0.2"/>
    <row r="84" s="26" customFormat="1" x14ac:dyDescent="0.2"/>
    <row r="85" s="26" customFormat="1" x14ac:dyDescent="0.2"/>
    <row r="86" s="26" customFormat="1" x14ac:dyDescent="0.2"/>
    <row r="87" s="26" customFormat="1" x14ac:dyDescent="0.2"/>
    <row r="88" s="26" customFormat="1" x14ac:dyDescent="0.2"/>
    <row r="89" s="26" customFormat="1" x14ac:dyDescent="0.2"/>
    <row r="90" s="26" customFormat="1" x14ac:dyDescent="0.2"/>
    <row r="91" s="26" customFormat="1" x14ac:dyDescent="0.2"/>
    <row r="92" s="26" customFormat="1" x14ac:dyDescent="0.2"/>
    <row r="93" s="26" customFormat="1" x14ac:dyDescent="0.2"/>
    <row r="94" s="26" customFormat="1" x14ac:dyDescent="0.2"/>
    <row r="95" s="26" customFormat="1" x14ac:dyDescent="0.2"/>
    <row r="96" s="26" customFormat="1" x14ac:dyDescent="0.2"/>
    <row r="97" s="26" customFormat="1" x14ac:dyDescent="0.2"/>
    <row r="98" s="26" customFormat="1" x14ac:dyDescent="0.2"/>
    <row r="99" s="26" customFormat="1" x14ac:dyDescent="0.2"/>
    <row r="100" s="26" customFormat="1" x14ac:dyDescent="0.2"/>
    <row r="101" s="26" customFormat="1" x14ac:dyDescent="0.2"/>
    <row r="102" s="26" customFormat="1" x14ac:dyDescent="0.2"/>
    <row r="103" s="26" customFormat="1" x14ac:dyDescent="0.2"/>
    <row r="104" s="26" customFormat="1" x14ac:dyDescent="0.2"/>
    <row r="105" s="26" customFormat="1" x14ac:dyDescent="0.2"/>
    <row r="106" s="26" customFormat="1" x14ac:dyDescent="0.2"/>
    <row r="107" s="26" customFormat="1" x14ac:dyDescent="0.2"/>
    <row r="108" s="26" customFormat="1" x14ac:dyDescent="0.2"/>
    <row r="109" s="26" customFormat="1" x14ac:dyDescent="0.2"/>
    <row r="110" s="26" customFormat="1" x14ac:dyDescent="0.2"/>
    <row r="111" s="26" customFormat="1" x14ac:dyDescent="0.2"/>
    <row r="112" s="26" customFormat="1" x14ac:dyDescent="0.2"/>
    <row r="113" s="26" customFormat="1" x14ac:dyDescent="0.2"/>
    <row r="114" s="26" customFormat="1" x14ac:dyDescent="0.2"/>
    <row r="115" s="26" customFormat="1" x14ac:dyDescent="0.2"/>
    <row r="116" s="26" customFormat="1" x14ac:dyDescent="0.2"/>
    <row r="117" s="26" customFormat="1" x14ac:dyDescent="0.2"/>
    <row r="118" s="26" customFormat="1" x14ac:dyDescent="0.2"/>
    <row r="119" s="26" customFormat="1" x14ac:dyDescent="0.2"/>
    <row r="120" s="26" customFormat="1" x14ac:dyDescent="0.2"/>
    <row r="121" s="26" customFormat="1" x14ac:dyDescent="0.2"/>
    <row r="122" s="26" customFormat="1" x14ac:dyDescent="0.2"/>
    <row r="123" s="26" customFormat="1" x14ac:dyDescent="0.2"/>
    <row r="124" s="26" customFormat="1" x14ac:dyDescent="0.2"/>
    <row r="125" s="26" customFormat="1" x14ac:dyDescent="0.2"/>
    <row r="126" s="26" customFormat="1" x14ac:dyDescent="0.2"/>
    <row r="127" s="26" customFormat="1" x14ac:dyDescent="0.2"/>
    <row r="128" s="26" customFormat="1" x14ac:dyDescent="0.2"/>
    <row r="129" s="26" customFormat="1" x14ac:dyDescent="0.2"/>
    <row r="130" s="26" customFormat="1" x14ac:dyDescent="0.2"/>
    <row r="131" s="26" customFormat="1" x14ac:dyDescent="0.2"/>
    <row r="132" s="26" customFormat="1" x14ac:dyDescent="0.2"/>
    <row r="133" s="26" customFormat="1" x14ac:dyDescent="0.2"/>
    <row r="134" s="26" customFormat="1" x14ac:dyDescent="0.2"/>
    <row r="135" s="26" customFormat="1" x14ac:dyDescent="0.2"/>
    <row r="136" s="26" customFormat="1" x14ac:dyDescent="0.2"/>
    <row r="137" s="26" customFormat="1" x14ac:dyDescent="0.2"/>
    <row r="138" s="26" customFormat="1" x14ac:dyDescent="0.2"/>
    <row r="139" s="26" customFormat="1" x14ac:dyDescent="0.2"/>
    <row r="140" s="26" customFormat="1" x14ac:dyDescent="0.2"/>
    <row r="141" s="26" customFormat="1" x14ac:dyDescent="0.2"/>
    <row r="142" s="26" customFormat="1" x14ac:dyDescent="0.2"/>
    <row r="143" s="26" customFormat="1" x14ac:dyDescent="0.2"/>
    <row r="144" s="26" customFormat="1" x14ac:dyDescent="0.2"/>
    <row r="145" s="26" customFormat="1" x14ac:dyDescent="0.2"/>
    <row r="146" s="26" customFormat="1" x14ac:dyDescent="0.2"/>
    <row r="147" s="26" customFormat="1" x14ac:dyDescent="0.2"/>
    <row r="148" s="26" customFormat="1" x14ac:dyDescent="0.2"/>
    <row r="149" s="26" customFormat="1" x14ac:dyDescent="0.2"/>
    <row r="150" s="26" customFormat="1" x14ac:dyDescent="0.2"/>
    <row r="151" s="26" customFormat="1" x14ac:dyDescent="0.2"/>
    <row r="152" s="26" customFormat="1" x14ac:dyDescent="0.2"/>
    <row r="153" s="26" customFormat="1" x14ac:dyDescent="0.2"/>
    <row r="154" s="26" customFormat="1" x14ac:dyDescent="0.2"/>
    <row r="155" s="26" customFormat="1" x14ac:dyDescent="0.2"/>
    <row r="156" s="26" customFormat="1" x14ac:dyDescent="0.2"/>
    <row r="157" s="26" customFormat="1" x14ac:dyDescent="0.2"/>
    <row r="158" s="26" customFormat="1" x14ac:dyDescent="0.2"/>
    <row r="159" s="26" customFormat="1" x14ac:dyDescent="0.2"/>
    <row r="160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  <row r="188" s="26" customFormat="1" x14ac:dyDescent="0.2"/>
    <row r="189" s="26" customFormat="1" x14ac:dyDescent="0.2"/>
    <row r="190" s="26" customFormat="1" x14ac:dyDescent="0.2"/>
    <row r="191" s="26" customFormat="1" x14ac:dyDescent="0.2"/>
    <row r="192" s="26" customFormat="1" x14ac:dyDescent="0.2"/>
    <row r="193" s="26" customFormat="1" x14ac:dyDescent="0.2"/>
    <row r="194" s="26" customFormat="1" x14ac:dyDescent="0.2"/>
    <row r="195" s="26" customFormat="1" x14ac:dyDescent="0.2"/>
    <row r="196" s="26" customFormat="1" x14ac:dyDescent="0.2"/>
    <row r="197" s="26" customFormat="1" x14ac:dyDescent="0.2"/>
    <row r="198" s="26" customFormat="1" x14ac:dyDescent="0.2"/>
    <row r="199" s="26" customFormat="1" x14ac:dyDescent="0.2"/>
    <row r="200" s="26" customFormat="1" x14ac:dyDescent="0.2"/>
    <row r="201" s="26" customFormat="1" x14ac:dyDescent="0.2"/>
    <row r="202" s="26" customFormat="1" x14ac:dyDescent="0.2"/>
    <row r="203" s="26" customFormat="1" x14ac:dyDescent="0.2"/>
    <row r="204" s="26" customFormat="1" x14ac:dyDescent="0.2"/>
    <row r="205" s="26" customFormat="1" x14ac:dyDescent="0.2"/>
    <row r="206" s="26" customFormat="1" x14ac:dyDescent="0.2"/>
    <row r="207" s="26" customFormat="1" x14ac:dyDescent="0.2"/>
    <row r="208" s="26" customFormat="1" x14ac:dyDescent="0.2"/>
    <row r="209" spans="1:12" s="26" customFormat="1" x14ac:dyDescent="0.2"/>
    <row r="210" spans="1:12" s="26" customFormat="1" x14ac:dyDescent="0.2"/>
    <row r="211" spans="1:12" s="26" customFormat="1" x14ac:dyDescent="0.2"/>
    <row r="212" spans="1:12" s="26" customForma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26" customForma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26" customForma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26" customForma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26" customForma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26" customForma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26" customForma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26" customForma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26" customForma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26" customForma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26" customForma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26" customForma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26" customForma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26" customForma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26" customForma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</sheetData>
  <mergeCells count="22">
    <mergeCell ref="A1:L1"/>
    <mergeCell ref="A2:L2"/>
    <mergeCell ref="G16:H16"/>
    <mergeCell ref="K4:L4"/>
    <mergeCell ref="A6:F6"/>
    <mergeCell ref="G6:L6"/>
    <mergeCell ref="A14:B14"/>
    <mergeCell ref="A16:B16"/>
    <mergeCell ref="G14:H14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zoomScale="120" zoomScaleNormal="120" workbookViewId="0">
      <selection activeCell="E2" sqref="E2:F2"/>
    </sheetView>
  </sheetViews>
  <sheetFormatPr defaultColWidth="8" defaultRowHeight="15" x14ac:dyDescent="0.25"/>
  <cols>
    <col min="1" max="1" width="4.85546875" style="100" customWidth="1"/>
    <col min="2" max="2" width="30.5703125" style="100" customWidth="1"/>
    <col min="3" max="4" width="12" style="100" customWidth="1"/>
    <col min="5" max="5" width="12.5703125" style="100" customWidth="1"/>
    <col min="6" max="6" width="13" style="100" customWidth="1"/>
    <col min="7" max="7" width="9.85546875" style="100" customWidth="1"/>
    <col min="8" max="8" width="11" style="100" customWidth="1"/>
    <col min="9" max="16384" width="8" style="100"/>
  </cols>
  <sheetData>
    <row r="1" spans="1:9" s="171" customFormat="1" ht="48.75" customHeight="1" x14ac:dyDescent="0.25">
      <c r="A1" s="777" t="s">
        <v>534</v>
      </c>
      <c r="B1" s="777"/>
      <c r="C1" s="777"/>
      <c r="D1" s="777"/>
      <c r="E1" s="777"/>
      <c r="F1" s="777"/>
    </row>
    <row r="2" spans="1:9" s="123" customFormat="1" ht="15.75" customHeight="1" x14ac:dyDescent="0.25">
      <c r="A2" s="774" t="s">
        <v>594</v>
      </c>
      <c r="B2" s="742"/>
      <c r="C2" s="742"/>
      <c r="D2" s="742"/>
      <c r="E2" s="758"/>
      <c r="F2" s="758"/>
      <c r="G2" s="169"/>
      <c r="I2" s="168"/>
    </row>
    <row r="3" spans="1:9" s="124" customFormat="1" ht="15.75" customHeight="1" x14ac:dyDescent="0.25">
      <c r="A3" s="705" t="s">
        <v>595</v>
      </c>
      <c r="B3" s="132"/>
      <c r="C3" s="133"/>
      <c r="D3" s="167"/>
      <c r="E3" s="791" t="s">
        <v>489</v>
      </c>
      <c r="F3" s="791"/>
      <c r="G3" s="170"/>
      <c r="I3" s="167"/>
    </row>
    <row r="4" spans="1:9" ht="15.95" customHeight="1" x14ac:dyDescent="0.25">
      <c r="A4" s="788" t="s">
        <v>537</v>
      </c>
      <c r="B4" s="788"/>
      <c r="C4" s="788"/>
      <c r="D4" s="788"/>
      <c r="E4" s="788"/>
      <c r="F4" s="103"/>
      <c r="G4" s="104"/>
    </row>
    <row r="5" spans="1:9" ht="15.95" customHeight="1" thickBot="1" x14ac:dyDescent="0.3">
      <c r="A5" s="101"/>
      <c r="B5" s="101"/>
      <c r="C5" s="102"/>
      <c r="D5" s="102"/>
      <c r="E5" s="103"/>
      <c r="F5" s="103"/>
      <c r="G5" s="104"/>
    </row>
    <row r="6" spans="1:9" ht="22.5" customHeight="1" thickBot="1" x14ac:dyDescent="0.3">
      <c r="A6" s="661" t="s">
        <v>412</v>
      </c>
      <c r="B6" s="808" t="s">
        <v>427</v>
      </c>
      <c r="C6" s="808"/>
      <c r="D6" s="808"/>
      <c r="E6" s="778" t="s">
        <v>428</v>
      </c>
      <c r="F6" s="779"/>
      <c r="G6" s="104"/>
    </row>
    <row r="7" spans="1:9" ht="15.95" customHeight="1" x14ac:dyDescent="0.25">
      <c r="A7" s="660" t="s">
        <v>99</v>
      </c>
      <c r="B7" s="784" t="s">
        <v>100</v>
      </c>
      <c r="C7" s="784"/>
      <c r="D7" s="784"/>
      <c r="E7" s="784" t="s">
        <v>101</v>
      </c>
      <c r="F7" s="785"/>
      <c r="G7" s="104"/>
    </row>
    <row r="8" spans="1:9" ht="15.95" customHeight="1" x14ac:dyDescent="0.25">
      <c r="A8" s="117" t="s">
        <v>106</v>
      </c>
      <c r="B8" s="780"/>
      <c r="C8" s="780"/>
      <c r="D8" s="780"/>
      <c r="E8" s="806"/>
      <c r="F8" s="807"/>
      <c r="G8" s="104"/>
    </row>
    <row r="9" spans="1:9" ht="15.95" customHeight="1" x14ac:dyDescent="0.25">
      <c r="A9" s="117" t="s">
        <v>107</v>
      </c>
      <c r="B9" s="780"/>
      <c r="C9" s="780"/>
      <c r="D9" s="780"/>
      <c r="E9" s="806"/>
      <c r="F9" s="807"/>
      <c r="G9" s="104"/>
    </row>
    <row r="10" spans="1:9" ht="15.95" customHeight="1" x14ac:dyDescent="0.25">
      <c r="A10" s="117" t="s">
        <v>108</v>
      </c>
      <c r="B10" s="780"/>
      <c r="C10" s="780"/>
      <c r="D10" s="780"/>
      <c r="E10" s="806"/>
      <c r="F10" s="807"/>
      <c r="G10" s="104"/>
    </row>
    <row r="11" spans="1:9" ht="25.5" customHeight="1" thickBot="1" x14ac:dyDescent="0.3">
      <c r="A11" s="126" t="s">
        <v>109</v>
      </c>
      <c r="B11" s="802" t="s">
        <v>429</v>
      </c>
      <c r="C11" s="802"/>
      <c r="D11" s="802"/>
      <c r="E11" s="792">
        <f>SUM(E8:E10)</f>
        <v>0</v>
      </c>
      <c r="F11" s="793"/>
      <c r="G11" s="104"/>
    </row>
    <row r="12" spans="1:9" ht="25.5" customHeight="1" x14ac:dyDescent="0.25">
      <c r="A12" s="127"/>
      <c r="B12" s="128"/>
      <c r="C12" s="128"/>
      <c r="D12" s="128"/>
      <c r="E12" s="129"/>
      <c r="F12" s="129"/>
      <c r="G12" s="104"/>
    </row>
    <row r="13" spans="1:9" ht="15.95" customHeight="1" x14ac:dyDescent="0.25">
      <c r="A13" s="788" t="s">
        <v>460</v>
      </c>
      <c r="B13" s="788"/>
      <c r="C13" s="788"/>
      <c r="D13" s="788"/>
      <c r="E13" s="788"/>
      <c r="F13" s="788"/>
      <c r="G13" s="104"/>
    </row>
    <row r="14" spans="1:9" ht="15.95" customHeight="1" thickBot="1" x14ac:dyDescent="0.3">
      <c r="A14" s="101"/>
      <c r="B14" s="101"/>
      <c r="C14" s="102"/>
      <c r="D14" s="102"/>
      <c r="E14" s="103"/>
      <c r="F14" s="103"/>
      <c r="G14" s="104"/>
    </row>
    <row r="15" spans="1:9" ht="15" customHeight="1" x14ac:dyDescent="0.25">
      <c r="A15" s="804" t="s">
        <v>412</v>
      </c>
      <c r="B15" s="789" t="s">
        <v>413</v>
      </c>
      <c r="C15" s="781" t="s">
        <v>414</v>
      </c>
      <c r="D15" s="782"/>
      <c r="E15" s="783"/>
      <c r="F15" s="786" t="s">
        <v>415</v>
      </c>
    </row>
    <row r="16" spans="1:9" ht="13.5" customHeight="1" thickBot="1" x14ac:dyDescent="0.3">
      <c r="A16" s="805"/>
      <c r="B16" s="790"/>
      <c r="C16" s="105" t="s">
        <v>492</v>
      </c>
      <c r="D16" s="105" t="s">
        <v>497</v>
      </c>
      <c r="E16" s="105" t="s">
        <v>535</v>
      </c>
      <c r="F16" s="787"/>
    </row>
    <row r="17" spans="1:8" ht="15.75" thickBot="1" x14ac:dyDescent="0.3">
      <c r="A17" s="106" t="s">
        <v>99</v>
      </c>
      <c r="B17" s="107" t="s">
        <v>100</v>
      </c>
      <c r="C17" s="107" t="s">
        <v>101</v>
      </c>
      <c r="D17" s="107" t="s">
        <v>102</v>
      </c>
      <c r="E17" s="107" t="s">
        <v>103</v>
      </c>
      <c r="F17" s="108" t="s">
        <v>416</v>
      </c>
    </row>
    <row r="18" spans="1:8" x14ac:dyDescent="0.25">
      <c r="A18" s="109" t="s">
        <v>106</v>
      </c>
      <c r="B18" s="180"/>
      <c r="C18" s="181"/>
      <c r="D18" s="181"/>
      <c r="E18" s="181"/>
      <c r="F18" s="182">
        <f>SUM(C18:E18)</f>
        <v>0</v>
      </c>
    </row>
    <row r="19" spans="1:8" x14ac:dyDescent="0.25">
      <c r="A19" s="110" t="s">
        <v>107</v>
      </c>
      <c r="B19" s="179"/>
      <c r="C19" s="181"/>
      <c r="D19" s="181"/>
      <c r="E19" s="181"/>
      <c r="F19" s="183">
        <f>SUM(C19:E19)</f>
        <v>0</v>
      </c>
    </row>
    <row r="20" spans="1:8" x14ac:dyDescent="0.25">
      <c r="A20" s="110" t="s">
        <v>108</v>
      </c>
      <c r="B20" s="111"/>
      <c r="C20" s="184"/>
      <c r="D20" s="184"/>
      <c r="E20" s="184"/>
      <c r="F20" s="183">
        <f>SUM(C20:E20)</f>
        <v>0</v>
      </c>
    </row>
    <row r="21" spans="1:8" x14ac:dyDescent="0.25">
      <c r="A21" s="110" t="s">
        <v>109</v>
      </c>
      <c r="B21" s="111"/>
      <c r="C21" s="184"/>
      <c r="D21" s="184"/>
      <c r="E21" s="184"/>
      <c r="F21" s="183">
        <f>SUM(C21:E21)</f>
        <v>0</v>
      </c>
    </row>
    <row r="22" spans="1:8" ht="15.75" thickBot="1" x14ac:dyDescent="0.3">
      <c r="A22" s="112" t="s">
        <v>110</v>
      </c>
      <c r="B22" s="113"/>
      <c r="C22" s="185"/>
      <c r="D22" s="185"/>
      <c r="E22" s="185"/>
      <c r="F22" s="183">
        <f>SUM(C22:E22)</f>
        <v>0</v>
      </c>
    </row>
    <row r="23" spans="1:8" s="116" customFormat="1" thickBot="1" x14ac:dyDescent="0.25">
      <c r="A23" s="114" t="s">
        <v>111</v>
      </c>
      <c r="B23" s="115" t="s">
        <v>417</v>
      </c>
      <c r="C23" s="186">
        <f>SUM(C18:C22)</f>
        <v>0</v>
      </c>
      <c r="D23" s="186">
        <f>SUM(D18:D22)</f>
        <v>0</v>
      </c>
      <c r="E23" s="186">
        <f>SUM(E18:E22)</f>
        <v>0</v>
      </c>
      <c r="F23" s="187">
        <f>SUM(F18:F22)</f>
        <v>0</v>
      </c>
    </row>
    <row r="24" spans="1:8" s="116" customFormat="1" ht="14.25" x14ac:dyDescent="0.2">
      <c r="A24" s="137"/>
      <c r="B24" s="138"/>
      <c r="C24" s="139"/>
      <c r="D24" s="139"/>
      <c r="E24" s="139"/>
      <c r="F24" s="139"/>
    </row>
    <row r="25" spans="1:8" s="140" customFormat="1" ht="30.75" customHeight="1" x14ac:dyDescent="0.25">
      <c r="A25" s="803" t="s">
        <v>461</v>
      </c>
      <c r="B25" s="803"/>
      <c r="C25" s="803"/>
      <c r="D25" s="803"/>
      <c r="E25" s="803"/>
      <c r="F25" s="803"/>
    </row>
    <row r="26" spans="1:8" ht="15.75" thickBot="1" x14ac:dyDescent="0.3"/>
    <row r="27" spans="1:8" ht="32.25" thickBot="1" x14ac:dyDescent="0.3">
      <c r="A27" s="239" t="s">
        <v>412</v>
      </c>
      <c r="B27" s="775" t="s">
        <v>418</v>
      </c>
      <c r="C27" s="776"/>
      <c r="D27" s="776"/>
      <c r="E27" s="776"/>
      <c r="F27" s="239" t="s">
        <v>536</v>
      </c>
      <c r="G27" s="640" t="s">
        <v>565</v>
      </c>
      <c r="H27" s="640" t="s">
        <v>566</v>
      </c>
    </row>
    <row r="28" spans="1:8" ht="15.75" thickBot="1" x14ac:dyDescent="0.3">
      <c r="A28" s="390" t="s">
        <v>99</v>
      </c>
      <c r="B28" s="795" t="s">
        <v>100</v>
      </c>
      <c r="C28" s="796"/>
      <c r="D28" s="796"/>
      <c r="E28" s="797"/>
      <c r="F28" s="391" t="s">
        <v>101</v>
      </c>
      <c r="G28" s="639" t="s">
        <v>102</v>
      </c>
      <c r="H28" s="639" t="s">
        <v>103</v>
      </c>
    </row>
    <row r="29" spans="1:8" x14ac:dyDescent="0.25">
      <c r="A29" s="488" t="s">
        <v>106</v>
      </c>
      <c r="B29" s="489" t="s">
        <v>419</v>
      </c>
      <c r="C29" s="490"/>
      <c r="D29" s="491"/>
      <c r="E29" s="491"/>
      <c r="F29" s="492">
        <v>8100000</v>
      </c>
      <c r="G29" s="492">
        <v>3807350</v>
      </c>
      <c r="H29" s="492">
        <v>11907350</v>
      </c>
    </row>
    <row r="30" spans="1:8" ht="23.25" customHeight="1" x14ac:dyDescent="0.25">
      <c r="A30" s="142" t="s">
        <v>107</v>
      </c>
      <c r="B30" s="798" t="s">
        <v>420</v>
      </c>
      <c r="C30" s="799"/>
      <c r="D30" s="799"/>
      <c r="E30" s="800"/>
      <c r="F30" s="178">
        <v>0</v>
      </c>
      <c r="G30" s="178">
        <v>0</v>
      </c>
      <c r="H30" s="178">
        <v>0</v>
      </c>
    </row>
    <row r="31" spans="1:8" x14ac:dyDescent="0.25">
      <c r="A31" s="142" t="s">
        <v>108</v>
      </c>
      <c r="B31" s="798" t="s">
        <v>421</v>
      </c>
      <c r="C31" s="799"/>
      <c r="D31" s="799"/>
      <c r="E31" s="800"/>
      <c r="F31" s="178">
        <v>0</v>
      </c>
      <c r="G31" s="178">
        <v>0</v>
      </c>
      <c r="H31" s="178">
        <v>0</v>
      </c>
    </row>
    <row r="32" spans="1:8" ht="30" customHeight="1" x14ac:dyDescent="0.25">
      <c r="A32" s="142" t="s">
        <v>109</v>
      </c>
      <c r="B32" s="798" t="s">
        <v>422</v>
      </c>
      <c r="C32" s="799"/>
      <c r="D32" s="799"/>
      <c r="E32" s="800"/>
      <c r="F32" s="178">
        <v>0</v>
      </c>
      <c r="G32" s="178">
        <v>0</v>
      </c>
      <c r="H32" s="178">
        <v>0</v>
      </c>
    </row>
    <row r="33" spans="1:8" x14ac:dyDescent="0.25">
      <c r="A33" s="142" t="s">
        <v>110</v>
      </c>
      <c r="B33" s="798" t="s">
        <v>423</v>
      </c>
      <c r="C33" s="799"/>
      <c r="D33" s="799"/>
      <c r="E33" s="800"/>
      <c r="F33" s="178">
        <v>5000</v>
      </c>
      <c r="G33" s="178">
        <v>-3685</v>
      </c>
      <c r="H33" s="178">
        <v>1315</v>
      </c>
    </row>
    <row r="34" spans="1:8" ht="17.25" customHeight="1" thickBot="1" x14ac:dyDescent="0.3">
      <c r="A34" s="143" t="s">
        <v>111</v>
      </c>
      <c r="B34" s="801" t="s">
        <v>424</v>
      </c>
      <c r="C34" s="801"/>
      <c r="D34" s="801"/>
      <c r="E34" s="801"/>
      <c r="F34" s="493">
        <v>0</v>
      </c>
      <c r="G34" s="493">
        <v>0</v>
      </c>
      <c r="H34" s="493">
        <v>0</v>
      </c>
    </row>
    <row r="35" spans="1:8" ht="29.25" customHeight="1" thickBot="1" x14ac:dyDescent="0.3">
      <c r="A35" s="141" t="s">
        <v>425</v>
      </c>
      <c r="B35" s="485"/>
      <c r="C35" s="486"/>
      <c r="D35" s="486"/>
      <c r="E35" s="486"/>
      <c r="F35" s="487">
        <f>SUM(F29:F34)</f>
        <v>8105000</v>
      </c>
      <c r="G35" s="487">
        <f>SUM(G29:G34)</f>
        <v>3803665</v>
      </c>
      <c r="H35" s="487">
        <f>SUM(H29:H34)</f>
        <v>11908665</v>
      </c>
    </row>
    <row r="36" spans="1:8" ht="27" customHeight="1" x14ac:dyDescent="0.25">
      <c r="A36" s="794" t="s">
        <v>426</v>
      </c>
      <c r="B36" s="794"/>
      <c r="C36" s="794"/>
      <c r="D36" s="794"/>
      <c r="E36" s="794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A2:D2"/>
    <mergeCell ref="B27:E27"/>
    <mergeCell ref="A1:F1"/>
    <mergeCell ref="E6:F6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C1" workbookViewId="0">
      <selection activeCell="H4" sqref="H4"/>
    </sheetView>
  </sheetViews>
  <sheetFormatPr defaultColWidth="8" defaultRowHeight="12.75" x14ac:dyDescent="0.2"/>
  <cols>
    <col min="1" max="1" width="9.85546875" style="217" hidden="1" customWidth="1"/>
    <col min="2" max="2" width="3.28515625" style="217" hidden="1" customWidth="1"/>
    <col min="3" max="3" width="54.28515625" style="217" customWidth="1"/>
    <col min="4" max="6" width="13.5703125" style="217" customWidth="1"/>
    <col min="7" max="7" width="51.42578125" style="217" customWidth="1"/>
    <col min="8" max="8" width="12.7109375" style="217" customWidth="1"/>
    <col min="9" max="16384" width="8" style="217"/>
  </cols>
  <sheetData>
    <row r="1" spans="1:8" ht="30" customHeight="1" x14ac:dyDescent="0.3">
      <c r="C1" s="809" t="s">
        <v>525</v>
      </c>
      <c r="D1" s="809"/>
      <c r="E1" s="809"/>
      <c r="F1" s="809"/>
      <c r="G1" s="809"/>
      <c r="H1" s="809"/>
    </row>
    <row r="2" spans="1:8" ht="30" customHeight="1" x14ac:dyDescent="0.3">
      <c r="C2" s="809" t="s">
        <v>498</v>
      </c>
      <c r="D2" s="809"/>
      <c r="E2" s="809"/>
      <c r="F2" s="809"/>
      <c r="G2" s="809"/>
      <c r="H2" s="809"/>
    </row>
    <row r="3" spans="1:8" ht="17.25" customHeight="1" x14ac:dyDescent="0.3">
      <c r="C3" s="809" t="s">
        <v>491</v>
      </c>
      <c r="D3" s="809"/>
      <c r="E3" s="809"/>
      <c r="F3" s="809"/>
      <c r="G3" s="809"/>
      <c r="H3" s="809"/>
    </row>
    <row r="4" spans="1:8" ht="17.25" customHeight="1" x14ac:dyDescent="0.3">
      <c r="C4" s="705" t="s">
        <v>596</v>
      </c>
      <c r="D4" s="218"/>
      <c r="E4" s="641"/>
      <c r="F4" s="641"/>
      <c r="G4" s="218"/>
      <c r="H4" s="219"/>
    </row>
    <row r="5" spans="1:8" ht="19.5" customHeight="1" thickBot="1" x14ac:dyDescent="0.3">
      <c r="C5" s="705" t="s">
        <v>597</v>
      </c>
      <c r="G5" s="220"/>
      <c r="H5" s="221" t="s">
        <v>499</v>
      </c>
    </row>
    <row r="6" spans="1:8" ht="42" customHeight="1" thickBot="1" x14ac:dyDescent="0.25">
      <c r="A6" s="222" t="s">
        <v>500</v>
      </c>
      <c r="B6" s="392" t="s">
        <v>501</v>
      </c>
      <c r="C6" s="397" t="s">
        <v>502</v>
      </c>
      <c r="D6" s="403" t="s">
        <v>529</v>
      </c>
      <c r="E6" s="397" t="s">
        <v>560</v>
      </c>
      <c r="F6" s="403" t="s">
        <v>566</v>
      </c>
      <c r="G6" s="397" t="s">
        <v>503</v>
      </c>
      <c r="H6" s="410" t="s">
        <v>529</v>
      </c>
    </row>
    <row r="7" spans="1:8" s="224" customFormat="1" ht="11.25" thickBot="1" x14ac:dyDescent="0.2">
      <c r="A7" s="223">
        <v>1</v>
      </c>
      <c r="B7" s="393">
        <v>2</v>
      </c>
      <c r="C7" s="398" t="s">
        <v>99</v>
      </c>
      <c r="D7" s="404" t="s">
        <v>100</v>
      </c>
      <c r="E7" s="398" t="s">
        <v>101</v>
      </c>
      <c r="F7" s="404" t="s">
        <v>102</v>
      </c>
      <c r="G7" s="398" t="s">
        <v>103</v>
      </c>
      <c r="H7" s="411" t="s">
        <v>416</v>
      </c>
    </row>
    <row r="8" spans="1:8" ht="42.75" customHeight="1" x14ac:dyDescent="0.2">
      <c r="A8" s="225" t="s">
        <v>504</v>
      </c>
      <c r="B8" s="394" t="s">
        <v>505</v>
      </c>
      <c r="C8" s="399" t="s">
        <v>542</v>
      </c>
      <c r="D8" s="405">
        <v>1500252</v>
      </c>
      <c r="E8" s="652">
        <v>-200000</v>
      </c>
      <c r="F8" s="405">
        <v>1300252</v>
      </c>
      <c r="G8" s="416"/>
      <c r="H8" s="412"/>
    </row>
    <row r="9" spans="1:8" ht="15" customHeight="1" x14ac:dyDescent="0.2">
      <c r="A9" s="225" t="s">
        <v>504</v>
      </c>
      <c r="B9" s="394" t="s">
        <v>505</v>
      </c>
      <c r="C9" s="400" t="s">
        <v>543</v>
      </c>
      <c r="D9" s="406">
        <v>635000</v>
      </c>
      <c r="E9" s="653">
        <v>0</v>
      </c>
      <c r="F9" s="406">
        <v>635000</v>
      </c>
      <c r="G9" s="417"/>
      <c r="H9" s="413"/>
    </row>
    <row r="10" spans="1:8" ht="12.75" customHeight="1" x14ac:dyDescent="0.2">
      <c r="A10" s="225" t="s">
        <v>506</v>
      </c>
      <c r="B10" s="394" t="s">
        <v>507</v>
      </c>
      <c r="C10" s="401" t="s">
        <v>567</v>
      </c>
      <c r="D10" s="407">
        <v>0</v>
      </c>
      <c r="E10" s="654">
        <v>1000000</v>
      </c>
      <c r="F10" s="407">
        <v>1000000</v>
      </c>
      <c r="G10" s="417"/>
      <c r="H10" s="413"/>
    </row>
    <row r="11" spans="1:8" ht="17.25" customHeight="1" x14ac:dyDescent="0.2">
      <c r="A11" s="225" t="s">
        <v>508</v>
      </c>
      <c r="B11" s="394" t="s">
        <v>509</v>
      </c>
      <c r="C11" s="401" t="s">
        <v>568</v>
      </c>
      <c r="D11" s="407">
        <v>0</v>
      </c>
      <c r="E11" s="654">
        <v>200000</v>
      </c>
      <c r="F11" s="407">
        <v>200000</v>
      </c>
      <c r="G11" s="417"/>
      <c r="H11" s="413"/>
    </row>
    <row r="12" spans="1:8" ht="15" customHeight="1" x14ac:dyDescent="0.2">
      <c r="A12" s="225" t="s">
        <v>504</v>
      </c>
      <c r="B12" s="394" t="s">
        <v>510</v>
      </c>
      <c r="C12" s="402"/>
      <c r="D12" s="407"/>
      <c r="E12" s="654"/>
      <c r="F12" s="407"/>
      <c r="G12" s="417"/>
      <c r="H12" s="413"/>
    </row>
    <row r="13" spans="1:8" x14ac:dyDescent="0.2">
      <c r="A13" s="225" t="s">
        <v>508</v>
      </c>
      <c r="B13" s="394" t="s">
        <v>509</v>
      </c>
      <c r="C13" s="401"/>
      <c r="D13" s="408"/>
      <c r="E13" s="655"/>
      <c r="F13" s="408"/>
      <c r="G13" s="417"/>
      <c r="H13" s="413"/>
    </row>
    <row r="14" spans="1:8" ht="16.5" customHeight="1" x14ac:dyDescent="0.2">
      <c r="A14" s="226">
        <v>999000</v>
      </c>
      <c r="B14" s="394" t="s">
        <v>510</v>
      </c>
      <c r="C14" s="401"/>
      <c r="D14" s="408"/>
      <c r="E14" s="655"/>
      <c r="F14" s="408"/>
      <c r="G14" s="418"/>
      <c r="H14" s="413"/>
    </row>
    <row r="15" spans="1:8" x14ac:dyDescent="0.2">
      <c r="A15" s="225" t="s">
        <v>511</v>
      </c>
      <c r="B15" s="394" t="s">
        <v>512</v>
      </c>
      <c r="C15" s="401"/>
      <c r="D15" s="408"/>
      <c r="E15" s="655"/>
      <c r="F15" s="408"/>
      <c r="G15" s="417"/>
      <c r="H15" s="414"/>
    </row>
    <row r="16" spans="1:8" x14ac:dyDescent="0.2">
      <c r="A16" s="225" t="s">
        <v>513</v>
      </c>
      <c r="B16" s="394" t="s">
        <v>514</v>
      </c>
      <c r="C16" s="401"/>
      <c r="D16" s="408"/>
      <c r="E16" s="655"/>
      <c r="F16" s="408"/>
      <c r="G16" s="417"/>
      <c r="H16" s="414"/>
    </row>
    <row r="17" spans="1:8" ht="15" customHeight="1" x14ac:dyDescent="0.2">
      <c r="A17" s="225" t="s">
        <v>504</v>
      </c>
      <c r="B17" s="394" t="s">
        <v>515</v>
      </c>
      <c r="C17" s="402"/>
      <c r="D17" s="407"/>
      <c r="E17" s="656"/>
      <c r="F17" s="409"/>
      <c r="G17" s="419"/>
      <c r="H17" s="414"/>
    </row>
    <row r="18" spans="1:8" ht="15" customHeight="1" thickBot="1" x14ac:dyDescent="0.25">
      <c r="A18" s="227"/>
      <c r="B18" s="395"/>
      <c r="C18" s="447"/>
      <c r="D18" s="409"/>
      <c r="E18" s="656"/>
      <c r="F18" s="409"/>
      <c r="G18" s="419"/>
      <c r="H18" s="415"/>
    </row>
    <row r="19" spans="1:8" ht="13.5" thickBot="1" x14ac:dyDescent="0.25">
      <c r="A19" s="228"/>
      <c r="B19" s="396"/>
      <c r="C19" s="448"/>
      <c r="D19" s="450">
        <f>SUM(D8:D17)</f>
        <v>2135252</v>
      </c>
      <c r="E19" s="657">
        <f t="shared" ref="E19:F19" si="0">SUM(E8:E17)</f>
        <v>1000000</v>
      </c>
      <c r="F19" s="450">
        <f t="shared" si="0"/>
        <v>3135252</v>
      </c>
      <c r="G19" s="448"/>
      <c r="H19" s="449">
        <f>SUM(H8:H17)</f>
        <v>0</v>
      </c>
    </row>
    <row r="20" spans="1:8" x14ac:dyDescent="0.2">
      <c r="A20" s="228"/>
      <c r="B20" s="229"/>
    </row>
    <row r="21" spans="1:8" x14ac:dyDescent="0.2">
      <c r="A21" s="228"/>
      <c r="B21" s="229"/>
    </row>
    <row r="22" spans="1:8" ht="13.5" thickBot="1" x14ac:dyDescent="0.25">
      <c r="A22" s="231" t="s">
        <v>496</v>
      </c>
      <c r="B22" s="230"/>
    </row>
  </sheetData>
  <mergeCells count="3">
    <mergeCell ref="C1:H1"/>
    <mergeCell ref="C2:H2"/>
    <mergeCell ref="C3:H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80" orientation="landscape" r:id="rId1"/>
  <headerFooter alignWithMargins="0">
    <oddHeader>&amp;C&amp;"Times New Roman CE,Félkövér"&amp;12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I12" sqref="I12"/>
    </sheetView>
  </sheetViews>
  <sheetFormatPr defaultColWidth="9.140625" defaultRowHeight="12.75" x14ac:dyDescent="0.2"/>
  <cols>
    <col min="1" max="1" width="8.42578125" style="233" customWidth="1"/>
    <col min="2" max="2" width="44.42578125" style="233" customWidth="1"/>
    <col min="3" max="3" width="5.5703125" style="233" hidden="1" customWidth="1"/>
    <col min="4" max="4" width="14.7109375" style="233" customWidth="1"/>
    <col min="5" max="5" width="21.140625" style="233" customWidth="1"/>
    <col min="6" max="16384" width="9.140625" style="233"/>
  </cols>
  <sheetData>
    <row r="1" spans="1:5" ht="15.75" x14ac:dyDescent="0.25">
      <c r="A1" s="810" t="s">
        <v>538</v>
      </c>
      <c r="B1" s="810"/>
      <c r="C1" s="810"/>
      <c r="D1" s="810"/>
      <c r="E1" s="810"/>
    </row>
    <row r="2" spans="1:5" ht="15.75" x14ac:dyDescent="0.25">
      <c r="A2" s="232"/>
      <c r="B2" s="232"/>
      <c r="C2" s="232"/>
      <c r="D2" s="232"/>
      <c r="E2" s="232"/>
    </row>
    <row r="3" spans="1:5" ht="15.75" x14ac:dyDescent="0.25">
      <c r="A3" s="232"/>
      <c r="B3" s="232"/>
      <c r="C3" s="232"/>
      <c r="D3" s="232"/>
      <c r="E3" s="232"/>
    </row>
    <row r="4" spans="1:5" ht="12.75" customHeight="1" x14ac:dyDescent="0.2">
      <c r="A4" s="234"/>
      <c r="B4" s="234"/>
      <c r="C4" s="234"/>
      <c r="D4" s="234"/>
      <c r="E4" s="553" t="s">
        <v>516</v>
      </c>
    </row>
    <row r="5" spans="1:5" ht="15" x14ac:dyDescent="0.25">
      <c r="A5" s="235"/>
      <c r="B5" s="235"/>
      <c r="C5" s="235"/>
      <c r="D5" s="235"/>
      <c r="E5" s="554" t="s">
        <v>471</v>
      </c>
    </row>
    <row r="6" spans="1:5" ht="15.75" thickBot="1" x14ac:dyDescent="0.3">
      <c r="A6" s="235"/>
      <c r="B6" s="235"/>
      <c r="C6" s="235"/>
      <c r="D6" s="235"/>
      <c r="E6" s="235"/>
    </row>
    <row r="7" spans="1:5" ht="15.75" customHeight="1" thickBot="1" x14ac:dyDescent="0.25">
      <c r="A7" s="811" t="s">
        <v>517</v>
      </c>
      <c r="B7" s="812" t="s">
        <v>518</v>
      </c>
      <c r="C7" s="813"/>
      <c r="D7" s="814" t="s">
        <v>539</v>
      </c>
      <c r="E7" s="817" t="s">
        <v>519</v>
      </c>
    </row>
    <row r="8" spans="1:5" ht="15.75" customHeight="1" thickBot="1" x14ac:dyDescent="0.25">
      <c r="A8" s="811"/>
      <c r="B8" s="812"/>
      <c r="C8" s="813"/>
      <c r="D8" s="815"/>
      <c r="E8" s="817"/>
    </row>
    <row r="9" spans="1:5" ht="15.75" customHeight="1" thickBot="1" x14ac:dyDescent="0.25">
      <c r="A9" s="811"/>
      <c r="B9" s="812"/>
      <c r="C9" s="813"/>
      <c r="D9" s="815"/>
      <c r="E9" s="817"/>
    </row>
    <row r="10" spans="1:5" ht="15.75" customHeight="1" thickBot="1" x14ac:dyDescent="0.25">
      <c r="A10" s="811"/>
      <c r="B10" s="812"/>
      <c r="C10" s="813"/>
      <c r="D10" s="816"/>
      <c r="E10" s="817"/>
    </row>
    <row r="11" spans="1:5" s="236" customFormat="1" ht="28.35" customHeight="1" x14ac:dyDescent="0.25">
      <c r="A11" s="420" t="s">
        <v>520</v>
      </c>
      <c r="B11" s="421" t="s">
        <v>521</v>
      </c>
      <c r="C11" s="423"/>
      <c r="D11" s="426">
        <v>0</v>
      </c>
      <c r="E11" s="425"/>
    </row>
    <row r="12" spans="1:5" s="236" customFormat="1" ht="28.35" customHeight="1" thickBot="1" x14ac:dyDescent="0.3">
      <c r="A12" s="494" t="s">
        <v>522</v>
      </c>
      <c r="B12" s="422" t="s">
        <v>523</v>
      </c>
      <c r="C12" s="424"/>
      <c r="D12" s="495">
        <v>0</v>
      </c>
      <c r="E12" s="496"/>
    </row>
    <row r="13" spans="1:5" ht="28.35" customHeight="1" thickBot="1" x14ac:dyDescent="0.3">
      <c r="A13" s="497"/>
      <c r="B13" s="498" t="s">
        <v>524</v>
      </c>
      <c r="C13" s="499"/>
      <c r="D13" s="500">
        <f>D11+D12</f>
        <v>0</v>
      </c>
      <c r="E13" s="501"/>
    </row>
    <row r="14" spans="1:5" ht="16.5" customHeight="1" x14ac:dyDescent="0.25">
      <c r="A14" s="237"/>
      <c r="B14" s="237"/>
      <c r="C14" s="237"/>
      <c r="D14" s="237"/>
      <c r="E14" s="237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7.5703125" customWidth="1"/>
    <col min="2" max="2" width="46.85546875" customWidth="1"/>
    <col min="3" max="4" width="13" customWidth="1"/>
    <col min="5" max="6" width="13.140625" customWidth="1"/>
  </cols>
  <sheetData>
    <row r="1" spans="1:6" ht="30" customHeight="1" x14ac:dyDescent="0.3">
      <c r="A1" s="733" t="s">
        <v>482</v>
      </c>
      <c r="B1" s="733"/>
      <c r="C1" s="733"/>
      <c r="D1" s="733"/>
      <c r="E1" s="733"/>
      <c r="F1" s="733"/>
    </row>
    <row r="2" spans="1:6" ht="18" customHeight="1" x14ac:dyDescent="0.2">
      <c r="A2" s="734" t="s">
        <v>491</v>
      </c>
      <c r="B2" s="734"/>
      <c r="C2" s="734"/>
      <c r="D2" s="734"/>
      <c r="E2" s="734"/>
      <c r="F2" s="734"/>
    </row>
    <row r="3" spans="1:6" ht="17.25" customHeight="1" x14ac:dyDescent="0.25">
      <c r="A3" s="705" t="s">
        <v>580</v>
      </c>
      <c r="B3" s="2"/>
      <c r="C3" s="191"/>
      <c r="D3" s="191"/>
      <c r="E3" s="735" t="s">
        <v>469</v>
      </c>
      <c r="F3" s="735"/>
    </row>
    <row r="4" spans="1:6" ht="16.5" thickBot="1" x14ac:dyDescent="0.3">
      <c r="A4" s="705" t="s">
        <v>581</v>
      </c>
      <c r="B4" s="3"/>
      <c r="C4" s="190"/>
      <c r="D4" s="190"/>
      <c r="E4" s="736" t="s">
        <v>471</v>
      </c>
      <c r="F4" s="736"/>
    </row>
    <row r="5" spans="1:6" ht="44.25" customHeight="1" thickBot="1" x14ac:dyDescent="0.25">
      <c r="A5" s="427" t="s">
        <v>0</v>
      </c>
      <c r="B5" s="428" t="s">
        <v>1</v>
      </c>
      <c r="C5" s="429" t="s">
        <v>529</v>
      </c>
      <c r="D5" s="431" t="s">
        <v>551</v>
      </c>
      <c r="E5" s="430" t="s">
        <v>560</v>
      </c>
      <c r="F5" s="431" t="s">
        <v>561</v>
      </c>
    </row>
    <row r="6" spans="1:6" ht="12.75" customHeight="1" thickBot="1" x14ac:dyDescent="0.25">
      <c r="A6" s="432" t="s">
        <v>99</v>
      </c>
      <c r="B6" s="433" t="s">
        <v>100</v>
      </c>
      <c r="C6" s="434" t="s">
        <v>101</v>
      </c>
      <c r="D6" s="433" t="s">
        <v>102</v>
      </c>
      <c r="E6" s="435" t="s">
        <v>103</v>
      </c>
      <c r="F6" s="433" t="s">
        <v>416</v>
      </c>
    </row>
    <row r="7" spans="1:6" ht="21.95" customHeight="1" x14ac:dyDescent="0.2">
      <c r="A7" s="243" t="s">
        <v>2</v>
      </c>
      <c r="B7" s="256" t="s">
        <v>3</v>
      </c>
      <c r="C7" s="247">
        <f>C8+C15</f>
        <v>17373392</v>
      </c>
      <c r="D7" s="247">
        <f t="shared" ref="D7" si="0">D8+D15</f>
        <v>19014167</v>
      </c>
      <c r="E7" s="247">
        <f t="shared" ref="E7:F7" si="1">E8+E15</f>
        <v>732204</v>
      </c>
      <c r="F7" s="247">
        <f t="shared" si="1"/>
        <v>19746371</v>
      </c>
    </row>
    <row r="8" spans="1:6" s="8" customFormat="1" ht="21.95" customHeight="1" x14ac:dyDescent="0.2">
      <c r="A8" s="244" t="s">
        <v>4</v>
      </c>
      <c r="B8" s="257" t="s">
        <v>5</v>
      </c>
      <c r="C8" s="248">
        <v>15898555</v>
      </c>
      <c r="D8" s="268">
        <v>17539330</v>
      </c>
      <c r="E8" s="261">
        <v>1391140</v>
      </c>
      <c r="F8" s="268">
        <v>18930470</v>
      </c>
    </row>
    <row r="9" spans="1:6" s="8" customFormat="1" ht="21.95" hidden="1" customHeight="1" x14ac:dyDescent="0.2">
      <c r="A9" s="244" t="s">
        <v>124</v>
      </c>
      <c r="B9" s="257" t="s">
        <v>6</v>
      </c>
      <c r="C9" s="248"/>
      <c r="D9" s="268"/>
      <c r="E9" s="261"/>
      <c r="F9" s="268"/>
    </row>
    <row r="10" spans="1:6" s="8" customFormat="1" ht="21.95" hidden="1" customHeight="1" x14ac:dyDescent="0.2">
      <c r="A10" s="244" t="s">
        <v>125</v>
      </c>
      <c r="B10" s="257" t="s">
        <v>7</v>
      </c>
      <c r="C10" s="248"/>
      <c r="D10" s="268"/>
      <c r="E10" s="261"/>
      <c r="F10" s="268"/>
    </row>
    <row r="11" spans="1:6" s="8" customFormat="1" ht="21.95" hidden="1" customHeight="1" x14ac:dyDescent="0.2">
      <c r="A11" s="244" t="s">
        <v>126</v>
      </c>
      <c r="B11" s="257" t="s">
        <v>8</v>
      </c>
      <c r="C11" s="248"/>
      <c r="D11" s="268"/>
      <c r="E11" s="261"/>
      <c r="F11" s="268"/>
    </row>
    <row r="12" spans="1:6" s="8" customFormat="1" ht="21.95" hidden="1" customHeight="1" x14ac:dyDescent="0.2">
      <c r="A12" s="244" t="s">
        <v>127</v>
      </c>
      <c r="B12" s="257" t="s">
        <v>9</v>
      </c>
      <c r="C12" s="248"/>
      <c r="D12" s="268"/>
      <c r="E12" s="261"/>
      <c r="F12" s="268"/>
    </row>
    <row r="13" spans="1:6" s="8" customFormat="1" ht="21.95" hidden="1" customHeight="1" x14ac:dyDescent="0.2">
      <c r="A13" s="244" t="s">
        <v>128</v>
      </c>
      <c r="B13" s="258" t="s">
        <v>10</v>
      </c>
      <c r="C13" s="249"/>
      <c r="D13" s="269"/>
      <c r="E13" s="261"/>
      <c r="F13" s="269"/>
    </row>
    <row r="14" spans="1:6" s="8" customFormat="1" ht="21.95" hidden="1" customHeight="1" x14ac:dyDescent="0.2">
      <c r="A14" s="244" t="s">
        <v>129</v>
      </c>
      <c r="B14" s="258" t="s">
        <v>11</v>
      </c>
      <c r="C14" s="250"/>
      <c r="D14" s="258"/>
      <c r="E14" s="261"/>
      <c r="F14" s="258"/>
    </row>
    <row r="15" spans="1:6" s="8" customFormat="1" ht="21.95" customHeight="1" x14ac:dyDescent="0.2">
      <c r="A15" s="244" t="s">
        <v>12</v>
      </c>
      <c r="B15" s="257" t="s">
        <v>13</v>
      </c>
      <c r="C15" s="248">
        <v>1474837</v>
      </c>
      <c r="D15" s="268">
        <v>1474837</v>
      </c>
      <c r="E15" s="261">
        <v>-658936</v>
      </c>
      <c r="F15" s="268">
        <v>815901</v>
      </c>
    </row>
    <row r="16" spans="1:6" ht="21.95" customHeight="1" x14ac:dyDescent="0.2">
      <c r="A16" s="245" t="s">
        <v>14</v>
      </c>
      <c r="B16" s="259" t="s">
        <v>15</v>
      </c>
      <c r="C16" s="251">
        <v>0</v>
      </c>
      <c r="D16" s="270">
        <v>0</v>
      </c>
      <c r="E16" s="262">
        <v>0</v>
      </c>
      <c r="F16" s="270">
        <v>0</v>
      </c>
    </row>
    <row r="17" spans="1:6" ht="21.95" hidden="1" customHeight="1" x14ac:dyDescent="0.2">
      <c r="A17" s="244" t="s">
        <v>158</v>
      </c>
      <c r="B17" s="258" t="s">
        <v>294</v>
      </c>
      <c r="C17" s="249">
        <v>0</v>
      </c>
      <c r="D17" s="269"/>
      <c r="E17" s="261"/>
      <c r="F17" s="269"/>
    </row>
    <row r="18" spans="1:6" ht="21.95" hidden="1" customHeight="1" x14ac:dyDescent="0.2">
      <c r="A18" s="244" t="s">
        <v>159</v>
      </c>
      <c r="B18" s="257" t="s">
        <v>186</v>
      </c>
      <c r="C18" s="248">
        <v>14220</v>
      </c>
      <c r="D18" s="268"/>
      <c r="E18" s="261"/>
      <c r="F18" s="268"/>
    </row>
    <row r="19" spans="1:6" ht="21.95" customHeight="1" x14ac:dyDescent="0.2">
      <c r="A19" s="245" t="s">
        <v>16</v>
      </c>
      <c r="B19" s="259" t="s">
        <v>17</v>
      </c>
      <c r="C19" s="251">
        <f>C21+C26+C20</f>
        <v>8245000</v>
      </c>
      <c r="D19" s="251">
        <f t="shared" ref="D19" si="2">D21+D26+D20</f>
        <v>8245000</v>
      </c>
      <c r="E19" s="251">
        <f t="shared" ref="E19:F19" si="3">E21+E26+E20</f>
        <v>3797334</v>
      </c>
      <c r="F19" s="251">
        <f t="shared" si="3"/>
        <v>12042334</v>
      </c>
    </row>
    <row r="20" spans="1:6" ht="21.95" customHeight="1" x14ac:dyDescent="0.2">
      <c r="A20" s="244" t="s">
        <v>473</v>
      </c>
      <c r="B20" s="257" t="s">
        <v>472</v>
      </c>
      <c r="C20" s="248">
        <v>0</v>
      </c>
      <c r="D20" s="268">
        <v>0</v>
      </c>
      <c r="E20" s="261">
        <v>0</v>
      </c>
      <c r="F20" s="268">
        <v>0</v>
      </c>
    </row>
    <row r="21" spans="1:6" s="8" customFormat="1" ht="23.25" customHeight="1" x14ac:dyDescent="0.2">
      <c r="A21" s="244" t="s">
        <v>18</v>
      </c>
      <c r="B21" s="257" t="s">
        <v>19</v>
      </c>
      <c r="C21" s="248">
        <v>8240000</v>
      </c>
      <c r="D21" s="268">
        <v>8240000</v>
      </c>
      <c r="E21" s="261">
        <v>3801019</v>
      </c>
      <c r="F21" s="268">
        <v>12041019</v>
      </c>
    </row>
    <row r="22" spans="1:6" s="8" customFormat="1" ht="21.95" hidden="1" customHeight="1" x14ac:dyDescent="0.2">
      <c r="A22" s="244" t="s">
        <v>20</v>
      </c>
      <c r="B22" s="257" t="s">
        <v>21</v>
      </c>
      <c r="C22" s="248"/>
      <c r="D22" s="268"/>
      <c r="E22" s="261"/>
      <c r="F22" s="268"/>
    </row>
    <row r="23" spans="1:6" s="8" customFormat="1" ht="21.95" hidden="1" customHeight="1" x14ac:dyDescent="0.2">
      <c r="A23" s="244"/>
      <c r="B23" s="257" t="s">
        <v>22</v>
      </c>
      <c r="C23" s="248"/>
      <c r="D23" s="268"/>
      <c r="E23" s="261"/>
      <c r="F23" s="268"/>
    </row>
    <row r="24" spans="1:6" s="8" customFormat="1" ht="21.95" hidden="1" customHeight="1" x14ac:dyDescent="0.2">
      <c r="A24" s="244" t="s">
        <v>23</v>
      </c>
      <c r="B24" s="257" t="s">
        <v>24</v>
      </c>
      <c r="C24" s="248"/>
      <c r="D24" s="268"/>
      <c r="E24" s="261"/>
      <c r="F24" s="268"/>
    </row>
    <row r="25" spans="1:6" s="8" customFormat="1" ht="21.95" hidden="1" customHeight="1" x14ac:dyDescent="0.2">
      <c r="A25" s="244" t="s">
        <v>25</v>
      </c>
      <c r="B25" s="257" t="s">
        <v>26</v>
      </c>
      <c r="C25" s="248"/>
      <c r="D25" s="268"/>
      <c r="E25" s="261"/>
      <c r="F25" s="268"/>
    </row>
    <row r="26" spans="1:6" s="8" customFormat="1" ht="21.95" customHeight="1" x14ac:dyDescent="0.2">
      <c r="A26" s="244" t="s">
        <v>27</v>
      </c>
      <c r="B26" s="257" t="s">
        <v>28</v>
      </c>
      <c r="C26" s="248">
        <v>5000</v>
      </c>
      <c r="D26" s="268">
        <v>5000</v>
      </c>
      <c r="E26" s="261">
        <v>-3685</v>
      </c>
      <c r="F26" s="268">
        <v>1315</v>
      </c>
    </row>
    <row r="27" spans="1:6" ht="21.95" customHeight="1" x14ac:dyDescent="0.2">
      <c r="A27" s="245" t="s">
        <v>29</v>
      </c>
      <c r="B27" s="259" t="s">
        <v>30</v>
      </c>
      <c r="C27" s="251">
        <f>SUM(C28:C36)</f>
        <v>3333000</v>
      </c>
      <c r="D27" s="251">
        <f>SUM(D28:D36)</f>
        <v>3509315</v>
      </c>
      <c r="E27" s="251">
        <f>SUM(E28:E36)</f>
        <v>1008726</v>
      </c>
      <c r="F27" s="251">
        <f>SUM(F28:F36)</f>
        <v>4518041</v>
      </c>
    </row>
    <row r="28" spans="1:6" ht="21.95" customHeight="1" x14ac:dyDescent="0.2">
      <c r="A28" s="244" t="s">
        <v>540</v>
      </c>
      <c r="B28" s="257" t="s">
        <v>541</v>
      </c>
      <c r="C28" s="248">
        <v>100000</v>
      </c>
      <c r="D28" s="268">
        <v>100000</v>
      </c>
      <c r="E28" s="261">
        <v>-26400</v>
      </c>
      <c r="F28" s="268">
        <v>73600</v>
      </c>
    </row>
    <row r="29" spans="1:6" ht="21.95" customHeight="1" x14ac:dyDescent="0.2">
      <c r="A29" s="244" t="s">
        <v>31</v>
      </c>
      <c r="B29" s="257" t="s">
        <v>119</v>
      </c>
      <c r="C29" s="248">
        <v>3000000</v>
      </c>
      <c r="D29" s="268">
        <v>3000000</v>
      </c>
      <c r="E29" s="261">
        <v>962310</v>
      </c>
      <c r="F29" s="268">
        <v>3962310</v>
      </c>
    </row>
    <row r="30" spans="1:6" ht="21.95" customHeight="1" x14ac:dyDescent="0.2">
      <c r="A30" s="244" t="s">
        <v>295</v>
      </c>
      <c r="B30" s="257" t="s">
        <v>296</v>
      </c>
      <c r="C30" s="248">
        <v>0</v>
      </c>
      <c r="D30" s="268">
        <v>176315</v>
      </c>
      <c r="E30" s="261">
        <v>56115</v>
      </c>
      <c r="F30" s="268">
        <v>232430</v>
      </c>
    </row>
    <row r="31" spans="1:6" ht="21.95" customHeight="1" x14ac:dyDescent="0.2">
      <c r="A31" s="244" t="s">
        <v>32</v>
      </c>
      <c r="B31" s="257" t="s">
        <v>33</v>
      </c>
      <c r="C31" s="248">
        <v>0</v>
      </c>
      <c r="D31" s="268">
        <v>0</v>
      </c>
      <c r="E31" s="261">
        <v>0</v>
      </c>
      <c r="F31" s="268">
        <v>0</v>
      </c>
    </row>
    <row r="32" spans="1:6" ht="18.75" customHeight="1" x14ac:dyDescent="0.2">
      <c r="A32" s="244" t="s">
        <v>34</v>
      </c>
      <c r="B32" s="257" t="s">
        <v>35</v>
      </c>
      <c r="C32" s="248">
        <v>228000</v>
      </c>
      <c r="D32" s="268">
        <v>228000</v>
      </c>
      <c r="E32" s="261">
        <v>14515</v>
      </c>
      <c r="F32" s="268">
        <v>242515</v>
      </c>
    </row>
    <row r="33" spans="1:6" ht="24.75" customHeight="1" x14ac:dyDescent="0.2">
      <c r="A33" s="244" t="s">
        <v>36</v>
      </c>
      <c r="B33" s="257" t="s">
        <v>37</v>
      </c>
      <c r="C33" s="248">
        <v>0</v>
      </c>
      <c r="D33" s="268">
        <v>0</v>
      </c>
      <c r="E33" s="261">
        <v>0</v>
      </c>
      <c r="F33" s="268">
        <v>0</v>
      </c>
    </row>
    <row r="34" spans="1:6" ht="21.95" customHeight="1" x14ac:dyDescent="0.2">
      <c r="A34" s="246" t="s">
        <v>38</v>
      </c>
      <c r="B34" s="260" t="s">
        <v>39</v>
      </c>
      <c r="C34" s="252">
        <v>0</v>
      </c>
      <c r="D34" s="271">
        <v>0</v>
      </c>
      <c r="E34" s="263">
        <v>0</v>
      </c>
      <c r="F34" s="271">
        <v>0</v>
      </c>
    </row>
    <row r="35" spans="1:6" ht="21.95" customHeight="1" x14ac:dyDescent="0.2">
      <c r="A35" s="244" t="s">
        <v>40</v>
      </c>
      <c r="B35" s="257" t="s">
        <v>41</v>
      </c>
      <c r="C35" s="248">
        <v>5000</v>
      </c>
      <c r="D35" s="268">
        <v>5000</v>
      </c>
      <c r="E35" s="261">
        <v>-3427</v>
      </c>
      <c r="F35" s="268">
        <v>1573</v>
      </c>
    </row>
    <row r="36" spans="1:6" ht="21.95" customHeight="1" x14ac:dyDescent="0.2">
      <c r="A36" s="244" t="s">
        <v>548</v>
      </c>
      <c r="B36" s="257" t="s">
        <v>42</v>
      </c>
      <c r="C36" s="253">
        <v>0</v>
      </c>
      <c r="D36" s="257">
        <v>0</v>
      </c>
      <c r="E36" s="503">
        <v>5613</v>
      </c>
      <c r="F36" s="697">
        <v>5613</v>
      </c>
    </row>
    <row r="37" spans="1:6" ht="21.95" customHeight="1" x14ac:dyDescent="0.2">
      <c r="A37" s="245" t="s">
        <v>43</v>
      </c>
      <c r="B37" s="259" t="s">
        <v>44</v>
      </c>
      <c r="C37" s="251">
        <v>0</v>
      </c>
      <c r="D37" s="273">
        <v>0</v>
      </c>
      <c r="E37" s="262">
        <v>0</v>
      </c>
      <c r="F37" s="273">
        <v>0</v>
      </c>
    </row>
    <row r="38" spans="1:6" ht="21.95" hidden="1" customHeight="1" x14ac:dyDescent="0.2">
      <c r="A38" s="244" t="s">
        <v>297</v>
      </c>
      <c r="B38" s="257" t="s">
        <v>298</v>
      </c>
      <c r="C38" s="253">
        <v>0</v>
      </c>
      <c r="D38" s="257"/>
      <c r="E38" s="265"/>
      <c r="F38" s="257"/>
    </row>
    <row r="39" spans="1:6" ht="21.95" customHeight="1" x14ac:dyDescent="0.2">
      <c r="A39" s="245" t="s">
        <v>45</v>
      </c>
      <c r="B39" s="259" t="s">
        <v>46</v>
      </c>
      <c r="C39" s="251">
        <v>0</v>
      </c>
      <c r="D39" s="270">
        <v>89800</v>
      </c>
      <c r="E39" s="262">
        <v>0</v>
      </c>
      <c r="F39" s="270">
        <v>89800</v>
      </c>
    </row>
    <row r="40" spans="1:6" ht="21.95" hidden="1" customHeight="1" x14ac:dyDescent="0.2">
      <c r="A40" s="244" t="s">
        <v>120</v>
      </c>
      <c r="B40" s="257" t="s">
        <v>47</v>
      </c>
      <c r="C40" s="248"/>
      <c r="D40" s="268"/>
      <c r="E40" s="261"/>
      <c r="F40" s="268"/>
    </row>
    <row r="41" spans="1:6" ht="21.95" hidden="1" customHeight="1" x14ac:dyDescent="0.2">
      <c r="A41" s="244" t="s">
        <v>301</v>
      </c>
      <c r="B41" s="257" t="s">
        <v>302</v>
      </c>
      <c r="C41" s="248"/>
      <c r="D41" s="268"/>
      <c r="E41" s="261"/>
      <c r="F41" s="268"/>
    </row>
    <row r="42" spans="1:6" ht="21.95" customHeight="1" thickBot="1" x14ac:dyDescent="0.25">
      <c r="A42" s="245" t="s">
        <v>48</v>
      </c>
      <c r="B42" s="259" t="s">
        <v>187</v>
      </c>
      <c r="C42" s="254">
        <v>0</v>
      </c>
      <c r="D42" s="259">
        <v>0</v>
      </c>
      <c r="E42" s="266">
        <v>0</v>
      </c>
      <c r="F42" s="259">
        <v>0</v>
      </c>
    </row>
    <row r="43" spans="1:6" ht="21.95" hidden="1" customHeight="1" x14ac:dyDescent="0.2">
      <c r="A43" s="436" t="s">
        <v>121</v>
      </c>
      <c r="B43" s="437" t="s">
        <v>122</v>
      </c>
      <c r="C43" s="451">
        <v>0</v>
      </c>
      <c r="D43" s="437"/>
      <c r="E43" s="452"/>
      <c r="F43" s="437"/>
    </row>
    <row r="44" spans="1:6" ht="30" customHeight="1" thickBot="1" x14ac:dyDescent="0.3">
      <c r="A44" s="441" t="s">
        <v>184</v>
      </c>
      <c r="B44" s="442" t="s">
        <v>49</v>
      </c>
      <c r="C44" s="443">
        <f>C7+C16+C19+C27+C37+C39+C42</f>
        <v>28951392</v>
      </c>
      <c r="D44" s="443">
        <f t="shared" ref="D44" si="4">D7+D16+D19+D27+D37+D39+D42</f>
        <v>30858282</v>
      </c>
      <c r="E44" s="443">
        <f t="shared" ref="E44:F44" si="5">E7+E16+E19+E27+E37+E39+E42</f>
        <v>5538264</v>
      </c>
      <c r="F44" s="443">
        <f t="shared" si="5"/>
        <v>36396546</v>
      </c>
    </row>
    <row r="45" spans="1:6" ht="21.95" customHeight="1" thickBot="1" x14ac:dyDescent="0.25">
      <c r="A45" s="453" t="s">
        <v>50</v>
      </c>
      <c r="B45" s="454" t="s">
        <v>51</v>
      </c>
      <c r="C45" s="455">
        <f>SUM(C46:C48)</f>
        <v>5402075</v>
      </c>
      <c r="D45" s="455">
        <f t="shared" ref="D45" si="6">SUM(D46:D48)</f>
        <v>5411075</v>
      </c>
      <c r="E45" s="455">
        <f t="shared" ref="E45:F45" si="7">SUM(E46:E48)</f>
        <v>612460</v>
      </c>
      <c r="F45" s="455">
        <f t="shared" si="7"/>
        <v>6023535</v>
      </c>
    </row>
    <row r="46" spans="1:6" ht="24" customHeight="1" x14ac:dyDescent="0.2">
      <c r="A46" s="246" t="s">
        <v>493</v>
      </c>
      <c r="B46" s="260" t="s">
        <v>477</v>
      </c>
      <c r="C46" s="252">
        <v>0</v>
      </c>
      <c r="D46" s="271">
        <v>0</v>
      </c>
      <c r="E46" s="263">
        <v>0</v>
      </c>
      <c r="F46" s="271">
        <v>0</v>
      </c>
    </row>
    <row r="47" spans="1:6" ht="21.95" customHeight="1" x14ac:dyDescent="0.2">
      <c r="A47" s="244" t="s">
        <v>52</v>
      </c>
      <c r="B47" s="257" t="s">
        <v>53</v>
      </c>
      <c r="C47" s="248">
        <v>5402075</v>
      </c>
      <c r="D47" s="268">
        <v>5411075</v>
      </c>
      <c r="E47" s="261">
        <v>0</v>
      </c>
      <c r="F47" s="268">
        <v>5411075</v>
      </c>
    </row>
    <row r="48" spans="1:6" ht="21.95" customHeight="1" thickBot="1" x14ac:dyDescent="0.25">
      <c r="A48" s="436" t="s">
        <v>299</v>
      </c>
      <c r="B48" s="437" t="s">
        <v>300</v>
      </c>
      <c r="C48" s="438"/>
      <c r="D48" s="440">
        <v>0</v>
      </c>
      <c r="E48" s="439">
        <v>612460</v>
      </c>
      <c r="F48" s="440">
        <v>612460</v>
      </c>
    </row>
    <row r="49" spans="1:6" s="4" customFormat="1" ht="37.5" customHeight="1" thickBot="1" x14ac:dyDescent="0.3">
      <c r="A49" s="441" t="s">
        <v>123</v>
      </c>
      <c r="B49" s="442" t="s">
        <v>54</v>
      </c>
      <c r="C49" s="443">
        <f>C44+C45</f>
        <v>34353467</v>
      </c>
      <c r="D49" s="443">
        <f t="shared" ref="D49" si="8">D44+D45</f>
        <v>36269357</v>
      </c>
      <c r="E49" s="443">
        <f t="shared" ref="E49:F49" si="9">E44+E45</f>
        <v>6150724</v>
      </c>
      <c r="F49" s="443">
        <f t="shared" si="9"/>
        <v>42420081</v>
      </c>
    </row>
    <row r="50" spans="1:6" ht="15" x14ac:dyDescent="0.25">
      <c r="A50" s="1"/>
      <c r="B50" s="1"/>
      <c r="C50" s="1"/>
      <c r="D50" s="1"/>
      <c r="E50" s="1"/>
      <c r="F50" s="1"/>
    </row>
  </sheetData>
  <mergeCells count="4"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workbookViewId="0">
      <selection activeCell="A3" sqref="A3:A4"/>
    </sheetView>
  </sheetViews>
  <sheetFormatPr defaultRowHeight="12.75" x14ac:dyDescent="0.2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</cols>
  <sheetData>
    <row r="1" spans="1:6" ht="30" customHeight="1" x14ac:dyDescent="0.3">
      <c r="A1" s="733" t="s">
        <v>483</v>
      </c>
      <c r="B1" s="733"/>
      <c r="C1" s="733"/>
      <c r="D1" s="733"/>
      <c r="E1" s="733"/>
      <c r="F1" s="733"/>
    </row>
    <row r="2" spans="1:6" ht="18" customHeight="1" x14ac:dyDescent="0.2">
      <c r="A2" s="734" t="s">
        <v>491</v>
      </c>
      <c r="B2" s="734"/>
      <c r="C2" s="734"/>
      <c r="D2" s="734"/>
      <c r="E2" s="734"/>
      <c r="F2" s="734"/>
    </row>
    <row r="3" spans="1:6" ht="19.5" customHeight="1" x14ac:dyDescent="0.25">
      <c r="A3" s="705" t="s">
        <v>582</v>
      </c>
      <c r="B3" s="2"/>
      <c r="C3" s="188"/>
      <c r="D3" s="188"/>
      <c r="E3" s="735" t="s">
        <v>470</v>
      </c>
      <c r="F3" s="735"/>
    </row>
    <row r="4" spans="1:6" ht="16.5" thickBot="1" x14ac:dyDescent="0.3">
      <c r="A4" s="705" t="s">
        <v>583</v>
      </c>
      <c r="B4" s="3"/>
      <c r="C4" s="190"/>
      <c r="D4" s="190"/>
      <c r="E4" s="736" t="s">
        <v>471</v>
      </c>
      <c r="F4" s="736"/>
    </row>
    <row r="5" spans="1:6" ht="38.25" customHeight="1" thickBot="1" x14ac:dyDescent="0.25">
      <c r="A5" s="427" t="s">
        <v>0</v>
      </c>
      <c r="B5" s="428" t="s">
        <v>1</v>
      </c>
      <c r="C5" s="429" t="s">
        <v>529</v>
      </c>
      <c r="D5" s="431" t="s">
        <v>551</v>
      </c>
      <c r="E5" s="430" t="s">
        <v>560</v>
      </c>
      <c r="F5" s="431" t="s">
        <v>561</v>
      </c>
    </row>
    <row r="6" spans="1:6" ht="12.75" customHeight="1" thickBot="1" x14ac:dyDescent="0.25">
      <c r="A6" s="432" t="s">
        <v>99</v>
      </c>
      <c r="B6" s="433" t="s">
        <v>100</v>
      </c>
      <c r="C6" s="434" t="s">
        <v>101</v>
      </c>
      <c r="D6" s="433" t="s">
        <v>102</v>
      </c>
      <c r="E6" s="435" t="s">
        <v>103</v>
      </c>
      <c r="F6" s="433" t="s">
        <v>416</v>
      </c>
    </row>
    <row r="7" spans="1:6" s="6" customFormat="1" ht="21.95" customHeight="1" x14ac:dyDescent="0.25">
      <c r="A7" s="243" t="s">
        <v>55</v>
      </c>
      <c r="B7" s="256" t="s">
        <v>56</v>
      </c>
      <c r="C7" s="247">
        <f>C8+C16</f>
        <v>14265000</v>
      </c>
      <c r="D7" s="247">
        <f t="shared" ref="D7" si="0">D8+D16</f>
        <v>15619361</v>
      </c>
      <c r="E7" s="247">
        <f t="shared" ref="E7:F7" si="1">E8+E16</f>
        <v>3806275</v>
      </c>
      <c r="F7" s="247">
        <f t="shared" si="1"/>
        <v>19425636</v>
      </c>
    </row>
    <row r="8" spans="1:6" s="5" customFormat="1" ht="21.95" customHeight="1" x14ac:dyDescent="0.2">
      <c r="A8" s="244" t="s">
        <v>57</v>
      </c>
      <c r="B8" s="257" t="s">
        <v>58</v>
      </c>
      <c r="C8" s="248">
        <v>5451000</v>
      </c>
      <c r="D8" s="268">
        <v>6382600</v>
      </c>
      <c r="E8" s="261">
        <v>4117075</v>
      </c>
      <c r="F8" s="268">
        <v>10499675</v>
      </c>
    </row>
    <row r="9" spans="1:6" s="5" customFormat="1" ht="22.5" hidden="1" customHeight="1" x14ac:dyDescent="0.2">
      <c r="A9" s="244" t="s">
        <v>130</v>
      </c>
      <c r="B9" s="257" t="s">
        <v>59</v>
      </c>
      <c r="C9" s="248"/>
      <c r="D9" s="268"/>
      <c r="E9" s="261"/>
      <c r="F9" s="268"/>
    </row>
    <row r="10" spans="1:6" s="5" customFormat="1" ht="22.5" hidden="1" customHeight="1" x14ac:dyDescent="0.2">
      <c r="A10" s="244" t="s">
        <v>189</v>
      </c>
      <c r="B10" s="257" t="s">
        <v>190</v>
      </c>
      <c r="C10" s="248"/>
      <c r="D10" s="268"/>
      <c r="E10" s="261"/>
      <c r="F10" s="268"/>
    </row>
    <row r="11" spans="1:6" s="5" customFormat="1" ht="22.5" hidden="1" customHeight="1" x14ac:dyDescent="0.2">
      <c r="A11" s="244" t="s">
        <v>286</v>
      </c>
      <c r="B11" s="257" t="s">
        <v>287</v>
      </c>
      <c r="C11" s="248"/>
      <c r="D11" s="268"/>
      <c r="E11" s="261"/>
      <c r="F11" s="268"/>
    </row>
    <row r="12" spans="1:6" s="5" customFormat="1" ht="21.95" hidden="1" customHeight="1" x14ac:dyDescent="0.2">
      <c r="A12" s="244" t="s">
        <v>131</v>
      </c>
      <c r="B12" s="257" t="s">
        <v>60</v>
      </c>
      <c r="C12" s="248"/>
      <c r="D12" s="268"/>
      <c r="E12" s="261"/>
      <c r="F12" s="268"/>
    </row>
    <row r="13" spans="1:6" s="5" customFormat="1" ht="21.95" hidden="1" customHeight="1" x14ac:dyDescent="0.2">
      <c r="A13" s="244" t="s">
        <v>132</v>
      </c>
      <c r="B13" s="257" t="s">
        <v>61</v>
      </c>
      <c r="C13" s="249"/>
      <c r="D13" s="269"/>
      <c r="E13" s="261"/>
      <c r="F13" s="269"/>
    </row>
    <row r="14" spans="1:6" s="5" customFormat="1" ht="21.95" hidden="1" customHeight="1" x14ac:dyDescent="0.2">
      <c r="A14" s="244" t="s">
        <v>133</v>
      </c>
      <c r="B14" s="257" t="s">
        <v>62</v>
      </c>
      <c r="C14" s="250"/>
      <c r="D14" s="258"/>
      <c r="E14" s="261"/>
      <c r="F14" s="258"/>
    </row>
    <row r="15" spans="1:6" s="5" customFormat="1" ht="21.95" hidden="1" customHeight="1" x14ac:dyDescent="0.2">
      <c r="A15" s="244" t="s">
        <v>134</v>
      </c>
      <c r="B15" s="257" t="s">
        <v>63</v>
      </c>
      <c r="C15" s="250"/>
      <c r="D15" s="258"/>
      <c r="E15" s="261"/>
      <c r="F15" s="258"/>
    </row>
    <row r="16" spans="1:6" s="5" customFormat="1" ht="21.95" customHeight="1" x14ac:dyDescent="0.2">
      <c r="A16" s="244" t="s">
        <v>64</v>
      </c>
      <c r="B16" s="257" t="s">
        <v>65</v>
      </c>
      <c r="C16" s="248">
        <v>8814000</v>
      </c>
      <c r="D16" s="268">
        <v>9236761</v>
      </c>
      <c r="E16" s="261">
        <v>-310800</v>
      </c>
      <c r="F16" s="268">
        <v>8925961</v>
      </c>
    </row>
    <row r="17" spans="1:6" s="5" customFormat="1" ht="21.95" hidden="1" customHeight="1" x14ac:dyDescent="0.2">
      <c r="A17" s="244" t="s">
        <v>135</v>
      </c>
      <c r="B17" s="257" t="s">
        <v>66</v>
      </c>
      <c r="C17" s="248">
        <v>2800</v>
      </c>
      <c r="D17" s="268"/>
      <c r="E17" s="261"/>
      <c r="F17" s="268"/>
    </row>
    <row r="18" spans="1:6" s="5" customFormat="1" ht="28.5" hidden="1" customHeight="1" x14ac:dyDescent="0.2">
      <c r="A18" s="244" t="s">
        <v>136</v>
      </c>
      <c r="B18" s="257" t="s">
        <v>67</v>
      </c>
      <c r="C18" s="248">
        <v>2730</v>
      </c>
      <c r="D18" s="268"/>
      <c r="E18" s="261"/>
      <c r="F18" s="268"/>
    </row>
    <row r="19" spans="1:6" s="5" customFormat="1" ht="21.95" hidden="1" customHeight="1" x14ac:dyDescent="0.2">
      <c r="A19" s="244" t="s">
        <v>137</v>
      </c>
      <c r="B19" s="257" t="s">
        <v>68</v>
      </c>
      <c r="C19" s="248">
        <v>900</v>
      </c>
      <c r="D19" s="268"/>
      <c r="E19" s="261"/>
      <c r="F19" s="268"/>
    </row>
    <row r="20" spans="1:6" s="6" customFormat="1" ht="34.5" customHeight="1" x14ac:dyDescent="0.25">
      <c r="A20" s="245" t="s">
        <v>69</v>
      </c>
      <c r="B20" s="276" t="s">
        <v>156</v>
      </c>
      <c r="C20" s="251">
        <v>3231283</v>
      </c>
      <c r="D20" s="270">
        <v>3526697</v>
      </c>
      <c r="E20" s="262">
        <v>888334</v>
      </c>
      <c r="F20" s="270">
        <v>4415031</v>
      </c>
    </row>
    <row r="21" spans="1:6" s="6" customFormat="1" ht="21.95" customHeight="1" x14ac:dyDescent="0.25">
      <c r="A21" s="245" t="s">
        <v>70</v>
      </c>
      <c r="B21" s="259" t="s">
        <v>71</v>
      </c>
      <c r="C21" s="255">
        <f>C22+C25+C28+C34+C35</f>
        <v>11690141</v>
      </c>
      <c r="D21" s="255">
        <f t="shared" ref="D21" si="2">D22+D25+D28+D34+D35</f>
        <v>11259456</v>
      </c>
      <c r="E21" s="255">
        <f t="shared" ref="E21:F21" si="3">E22+E25+E28+E34+E35</f>
        <v>256115</v>
      </c>
      <c r="F21" s="255">
        <f t="shared" si="3"/>
        <v>11515571</v>
      </c>
    </row>
    <row r="22" spans="1:6" s="5" customFormat="1" ht="21.95" customHeight="1" x14ac:dyDescent="0.2">
      <c r="A22" s="244" t="s">
        <v>72</v>
      </c>
      <c r="B22" s="257" t="s">
        <v>73</v>
      </c>
      <c r="C22" s="248">
        <v>2550000</v>
      </c>
      <c r="D22" s="268">
        <v>2311000</v>
      </c>
      <c r="E22" s="261">
        <v>100000</v>
      </c>
      <c r="F22" s="268">
        <v>2411000</v>
      </c>
    </row>
    <row r="23" spans="1:6" s="5" customFormat="1" ht="21.95" hidden="1" customHeight="1" x14ac:dyDescent="0.2">
      <c r="A23" s="244" t="s">
        <v>142</v>
      </c>
      <c r="B23" s="257" t="s">
        <v>144</v>
      </c>
      <c r="C23" s="248"/>
      <c r="D23" s="268"/>
      <c r="E23" s="261"/>
      <c r="F23" s="268"/>
    </row>
    <row r="24" spans="1:6" s="5" customFormat="1" ht="21.95" hidden="1" customHeight="1" x14ac:dyDescent="0.2">
      <c r="A24" s="244" t="s">
        <v>143</v>
      </c>
      <c r="B24" s="257" t="s">
        <v>145</v>
      </c>
      <c r="C24" s="248"/>
      <c r="D24" s="268"/>
      <c r="E24" s="261"/>
      <c r="F24" s="268"/>
    </row>
    <row r="25" spans="1:6" s="5" customFormat="1" ht="21.95" customHeight="1" x14ac:dyDescent="0.2">
      <c r="A25" s="244" t="s">
        <v>74</v>
      </c>
      <c r="B25" s="257" t="s">
        <v>75</v>
      </c>
      <c r="C25" s="248">
        <v>900000</v>
      </c>
      <c r="D25" s="268">
        <v>900000</v>
      </c>
      <c r="E25" s="261">
        <v>0</v>
      </c>
      <c r="F25" s="268">
        <v>900000</v>
      </c>
    </row>
    <row r="26" spans="1:6" s="5" customFormat="1" ht="21.95" hidden="1" customHeight="1" x14ac:dyDescent="0.2">
      <c r="A26" s="244" t="s">
        <v>138</v>
      </c>
      <c r="B26" s="257" t="s">
        <v>140</v>
      </c>
      <c r="C26" s="275"/>
      <c r="D26" s="272"/>
      <c r="E26" s="264"/>
      <c r="F26" s="272"/>
    </row>
    <row r="27" spans="1:6" s="5" customFormat="1" ht="21.95" hidden="1" customHeight="1" x14ac:dyDescent="0.2">
      <c r="A27" s="244" t="s">
        <v>139</v>
      </c>
      <c r="B27" s="257" t="s">
        <v>141</v>
      </c>
      <c r="C27" s="248"/>
      <c r="D27" s="268"/>
      <c r="E27" s="261"/>
      <c r="F27" s="268"/>
    </row>
    <row r="28" spans="1:6" s="5" customFormat="1" ht="21.95" customHeight="1" x14ac:dyDescent="0.2">
      <c r="A28" s="244" t="s">
        <v>76</v>
      </c>
      <c r="B28" s="257" t="s">
        <v>77</v>
      </c>
      <c r="C28" s="248">
        <v>4980000</v>
      </c>
      <c r="D28" s="268">
        <v>4917315</v>
      </c>
      <c r="E28" s="261">
        <v>156115</v>
      </c>
      <c r="F28" s="268">
        <v>5073430</v>
      </c>
    </row>
    <row r="29" spans="1:6" s="5" customFormat="1" ht="21.95" hidden="1" customHeight="1" x14ac:dyDescent="0.2">
      <c r="A29" s="244" t="s">
        <v>146</v>
      </c>
      <c r="B29" s="258" t="s">
        <v>78</v>
      </c>
      <c r="C29" s="248"/>
      <c r="D29" s="268"/>
      <c r="E29" s="261"/>
      <c r="F29" s="268"/>
    </row>
    <row r="30" spans="1:6" s="5" customFormat="1" ht="21.95" hidden="1" customHeight="1" x14ac:dyDescent="0.2">
      <c r="A30" s="244" t="s">
        <v>147</v>
      </c>
      <c r="B30" s="258" t="s">
        <v>148</v>
      </c>
      <c r="C30" s="248"/>
      <c r="D30" s="268"/>
      <c r="E30" s="261"/>
      <c r="F30" s="268"/>
    </row>
    <row r="31" spans="1:6" s="5" customFormat="1" ht="21.95" hidden="1" customHeight="1" x14ac:dyDescent="0.2">
      <c r="A31" s="244" t="s">
        <v>149</v>
      </c>
      <c r="B31" s="257" t="s">
        <v>150</v>
      </c>
      <c r="C31" s="248"/>
      <c r="D31" s="268"/>
      <c r="E31" s="261"/>
      <c r="F31" s="268"/>
    </row>
    <row r="32" spans="1:6" s="5" customFormat="1" ht="21.95" hidden="1" customHeight="1" x14ac:dyDescent="0.2">
      <c r="A32" s="244" t="s">
        <v>151</v>
      </c>
      <c r="B32" s="257" t="s">
        <v>153</v>
      </c>
      <c r="C32" s="248"/>
      <c r="D32" s="268"/>
      <c r="E32" s="261"/>
      <c r="F32" s="268"/>
    </row>
    <row r="33" spans="1:6" s="5" customFormat="1" ht="21.95" hidden="1" customHeight="1" x14ac:dyDescent="0.2">
      <c r="A33" s="244" t="s">
        <v>152</v>
      </c>
      <c r="B33" s="257" t="s">
        <v>79</v>
      </c>
      <c r="C33" s="248"/>
      <c r="D33" s="268"/>
      <c r="E33" s="261"/>
      <c r="F33" s="268"/>
    </row>
    <row r="34" spans="1:6" s="5" customFormat="1" ht="21.95" customHeight="1" x14ac:dyDescent="0.2">
      <c r="A34" s="246" t="s">
        <v>80</v>
      </c>
      <c r="B34" s="260" t="s">
        <v>81</v>
      </c>
      <c r="C34" s="252">
        <v>520000</v>
      </c>
      <c r="D34" s="271">
        <v>520000</v>
      </c>
      <c r="E34" s="263">
        <v>50000</v>
      </c>
      <c r="F34" s="271">
        <v>570000</v>
      </c>
    </row>
    <row r="35" spans="1:6" s="5" customFormat="1" ht="21.95" customHeight="1" x14ac:dyDescent="0.2">
      <c r="A35" s="244" t="s">
        <v>82</v>
      </c>
      <c r="B35" s="257" t="s">
        <v>83</v>
      </c>
      <c r="C35" s="248">
        <v>2740141</v>
      </c>
      <c r="D35" s="268">
        <v>2611141</v>
      </c>
      <c r="E35" s="261">
        <v>-50000</v>
      </c>
      <c r="F35" s="268">
        <v>2561141</v>
      </c>
    </row>
    <row r="36" spans="1:6" s="5" customFormat="1" ht="21.95" hidden="1" customHeight="1" x14ac:dyDescent="0.2">
      <c r="A36" s="244" t="s">
        <v>154</v>
      </c>
      <c r="B36" s="257" t="s">
        <v>84</v>
      </c>
      <c r="C36" s="253">
        <v>12112</v>
      </c>
      <c r="D36" s="257"/>
      <c r="E36" s="265"/>
      <c r="F36" s="257"/>
    </row>
    <row r="37" spans="1:6" s="5" customFormat="1" ht="21.95" hidden="1" customHeight="1" x14ac:dyDescent="0.2">
      <c r="A37" s="244" t="s">
        <v>288</v>
      </c>
      <c r="B37" s="257" t="s">
        <v>289</v>
      </c>
      <c r="C37" s="253">
        <v>0</v>
      </c>
      <c r="D37" s="257"/>
      <c r="E37" s="265"/>
      <c r="F37" s="257"/>
    </row>
    <row r="38" spans="1:6" s="5" customFormat="1" ht="21.95" hidden="1" customHeight="1" x14ac:dyDescent="0.2">
      <c r="A38" s="244" t="s">
        <v>290</v>
      </c>
      <c r="B38" s="257" t="s">
        <v>291</v>
      </c>
      <c r="C38" s="253">
        <v>0</v>
      </c>
      <c r="D38" s="257"/>
      <c r="E38" s="265"/>
      <c r="F38" s="257"/>
    </row>
    <row r="39" spans="1:6" s="5" customFormat="1" ht="21.95" hidden="1" customHeight="1" x14ac:dyDescent="0.2">
      <c r="A39" s="244" t="s">
        <v>155</v>
      </c>
      <c r="B39" s="257" t="s">
        <v>85</v>
      </c>
      <c r="C39" s="253">
        <v>1050</v>
      </c>
      <c r="D39" s="257"/>
      <c r="E39" s="265"/>
      <c r="F39" s="257"/>
    </row>
    <row r="40" spans="1:6" s="6" customFormat="1" ht="21" customHeight="1" x14ac:dyDescent="0.25">
      <c r="A40" s="245" t="s">
        <v>86</v>
      </c>
      <c r="B40" s="259" t="s">
        <v>87</v>
      </c>
      <c r="C40" s="251">
        <v>900000</v>
      </c>
      <c r="D40" s="270">
        <v>900000</v>
      </c>
      <c r="E40" s="262">
        <v>200000</v>
      </c>
      <c r="F40" s="270">
        <v>1100000</v>
      </c>
    </row>
    <row r="41" spans="1:6" s="6" customFormat="1" ht="21.95" hidden="1" customHeight="1" x14ac:dyDescent="0.25">
      <c r="A41" s="244" t="s">
        <v>157</v>
      </c>
      <c r="B41" s="257" t="s">
        <v>115</v>
      </c>
      <c r="C41" s="248">
        <v>100</v>
      </c>
      <c r="D41" s="268"/>
      <c r="E41" s="261"/>
      <c r="F41" s="268"/>
    </row>
    <row r="42" spans="1:6" s="6" customFormat="1" ht="32.25" hidden="1" customHeight="1" x14ac:dyDescent="0.25">
      <c r="A42" s="244" t="s">
        <v>160</v>
      </c>
      <c r="B42" s="257" t="s">
        <v>161</v>
      </c>
      <c r="C42" s="253">
        <v>1800</v>
      </c>
      <c r="D42" s="257"/>
      <c r="E42" s="265"/>
      <c r="F42" s="257"/>
    </row>
    <row r="43" spans="1:6" s="6" customFormat="1" ht="20.25" hidden="1" customHeight="1" x14ac:dyDescent="0.25">
      <c r="A43" s="244" t="s">
        <v>162</v>
      </c>
      <c r="B43" s="257" t="s">
        <v>116</v>
      </c>
      <c r="C43" s="253">
        <v>1600</v>
      </c>
      <c r="D43" s="257"/>
      <c r="E43" s="265"/>
      <c r="F43" s="257"/>
    </row>
    <row r="44" spans="1:6" s="6" customFormat="1" ht="24" hidden="1" customHeight="1" x14ac:dyDescent="0.25">
      <c r="A44" s="244" t="s">
        <v>163</v>
      </c>
      <c r="B44" s="257" t="s">
        <v>117</v>
      </c>
      <c r="C44" s="253">
        <v>3700</v>
      </c>
      <c r="D44" s="257"/>
      <c r="E44" s="265"/>
      <c r="F44" s="257"/>
    </row>
    <row r="45" spans="1:6" s="6" customFormat="1" ht="21.95" customHeight="1" x14ac:dyDescent="0.25">
      <c r="A45" s="245" t="s">
        <v>88</v>
      </c>
      <c r="B45" s="259" t="s">
        <v>118</v>
      </c>
      <c r="C45" s="255">
        <f>SUM(C46:C50)</f>
        <v>1500000</v>
      </c>
      <c r="D45" s="255">
        <f t="shared" ref="D45" si="4">SUM(D46:D50)</f>
        <v>2196800</v>
      </c>
      <c r="E45" s="255">
        <f t="shared" ref="E45:F45" si="5">SUM(E46:E50)</f>
        <v>0</v>
      </c>
      <c r="F45" s="255">
        <f t="shared" si="5"/>
        <v>2196800</v>
      </c>
    </row>
    <row r="46" spans="1:6" s="6" customFormat="1" ht="21.95" customHeight="1" x14ac:dyDescent="0.25">
      <c r="A46" s="244" t="s">
        <v>164</v>
      </c>
      <c r="B46" s="257" t="s">
        <v>165</v>
      </c>
      <c r="C46" s="248">
        <v>0</v>
      </c>
      <c r="D46" s="268">
        <v>531375</v>
      </c>
      <c r="E46" s="261">
        <v>1056</v>
      </c>
      <c r="F46" s="268">
        <v>532431</v>
      </c>
    </row>
    <row r="47" spans="1:6" s="6" customFormat="1" ht="21.95" customHeight="1" x14ac:dyDescent="0.25">
      <c r="A47" s="244" t="s">
        <v>166</v>
      </c>
      <c r="B47" s="257" t="s">
        <v>191</v>
      </c>
      <c r="C47" s="248">
        <v>1400000</v>
      </c>
      <c r="D47" s="268">
        <v>1565425</v>
      </c>
      <c r="E47" s="261">
        <v>-1056</v>
      </c>
      <c r="F47" s="268">
        <v>1564369</v>
      </c>
    </row>
    <row r="48" spans="1:6" s="6" customFormat="1" ht="30.75" customHeight="1" x14ac:dyDescent="0.25">
      <c r="A48" s="244" t="s">
        <v>167</v>
      </c>
      <c r="B48" s="257" t="s">
        <v>168</v>
      </c>
      <c r="C48" s="248">
        <v>0</v>
      </c>
      <c r="D48" s="268">
        <v>0</v>
      </c>
      <c r="E48" s="261">
        <v>0</v>
      </c>
      <c r="F48" s="268">
        <v>0</v>
      </c>
    </row>
    <row r="49" spans="1:6" s="6" customFormat="1" ht="21.95" customHeight="1" x14ac:dyDescent="0.25">
      <c r="A49" s="244" t="s">
        <v>549</v>
      </c>
      <c r="B49" s="257" t="s">
        <v>169</v>
      </c>
      <c r="C49" s="248">
        <v>100000</v>
      </c>
      <c r="D49" s="268">
        <v>100000</v>
      </c>
      <c r="E49" s="261">
        <v>0</v>
      </c>
      <c r="F49" s="268">
        <v>100000</v>
      </c>
    </row>
    <row r="50" spans="1:6" s="6" customFormat="1" ht="21.95" customHeight="1" x14ac:dyDescent="0.25">
      <c r="A50" s="244" t="s">
        <v>282</v>
      </c>
      <c r="B50" s="257" t="s">
        <v>283</v>
      </c>
      <c r="C50" s="248">
        <v>0</v>
      </c>
      <c r="D50" s="268">
        <v>0</v>
      </c>
      <c r="E50" s="261">
        <v>0</v>
      </c>
      <c r="F50" s="268">
        <v>0</v>
      </c>
    </row>
    <row r="51" spans="1:6" s="6" customFormat="1" ht="21.95" customHeight="1" x14ac:dyDescent="0.25">
      <c r="A51" s="245" t="s">
        <v>89</v>
      </c>
      <c r="B51" s="259" t="s">
        <v>90</v>
      </c>
      <c r="C51" s="255">
        <v>1500252</v>
      </c>
      <c r="D51" s="274">
        <v>1500252</v>
      </c>
      <c r="E51" s="267">
        <v>1000000</v>
      </c>
      <c r="F51" s="274">
        <v>2500252</v>
      </c>
    </row>
    <row r="52" spans="1:6" s="6" customFormat="1" ht="21.95" hidden="1" customHeight="1" x14ac:dyDescent="0.25">
      <c r="A52" s="244" t="s">
        <v>284</v>
      </c>
      <c r="B52" s="257" t="s">
        <v>285</v>
      </c>
      <c r="C52" s="248"/>
      <c r="D52" s="268"/>
      <c r="E52" s="261"/>
      <c r="F52" s="268"/>
    </row>
    <row r="53" spans="1:6" s="6" customFormat="1" ht="21.95" hidden="1" customHeight="1" x14ac:dyDescent="0.25">
      <c r="A53" s="244" t="s">
        <v>170</v>
      </c>
      <c r="B53" s="257" t="s">
        <v>173</v>
      </c>
      <c r="C53" s="248"/>
      <c r="D53" s="268"/>
      <c r="E53" s="261"/>
      <c r="F53" s="268"/>
    </row>
    <row r="54" spans="1:6" s="5" customFormat="1" ht="21.95" hidden="1" customHeight="1" x14ac:dyDescent="0.2">
      <c r="A54" s="244" t="s">
        <v>171</v>
      </c>
      <c r="B54" s="257" t="s">
        <v>174</v>
      </c>
      <c r="C54" s="252"/>
      <c r="D54" s="271"/>
      <c r="E54" s="263"/>
      <c r="F54" s="271"/>
    </row>
    <row r="55" spans="1:6" s="6" customFormat="1" ht="21.95" hidden="1" customHeight="1" x14ac:dyDescent="0.25">
      <c r="A55" s="244" t="s">
        <v>172</v>
      </c>
      <c r="B55" s="257" t="s">
        <v>175</v>
      </c>
      <c r="C55" s="248"/>
      <c r="D55" s="268"/>
      <c r="E55" s="261"/>
      <c r="F55" s="268"/>
    </row>
    <row r="56" spans="1:6" s="6" customFormat="1" ht="21.95" customHeight="1" x14ac:dyDescent="0.25">
      <c r="A56" s="245" t="s">
        <v>91</v>
      </c>
      <c r="B56" s="259" t="s">
        <v>92</v>
      </c>
      <c r="C56" s="255">
        <v>635000</v>
      </c>
      <c r="D56" s="274">
        <v>635000</v>
      </c>
      <c r="E56" s="267">
        <v>0</v>
      </c>
      <c r="F56" s="274">
        <v>635000</v>
      </c>
    </row>
    <row r="57" spans="1:6" s="6" customFormat="1" ht="21.95" hidden="1" customHeight="1" x14ac:dyDescent="0.25">
      <c r="A57" s="244" t="s">
        <v>176</v>
      </c>
      <c r="B57" s="257" t="s">
        <v>178</v>
      </c>
      <c r="C57" s="248"/>
      <c r="D57" s="268"/>
      <c r="E57" s="261"/>
      <c r="F57" s="268"/>
    </row>
    <row r="58" spans="1:6" s="6" customFormat="1" ht="21.95" hidden="1" customHeight="1" x14ac:dyDescent="0.25">
      <c r="A58" s="244" t="s">
        <v>292</v>
      </c>
      <c r="B58" s="257" t="s">
        <v>293</v>
      </c>
      <c r="C58" s="248"/>
      <c r="D58" s="268"/>
      <c r="E58" s="261"/>
      <c r="F58" s="268"/>
    </row>
    <row r="59" spans="1:6" s="6" customFormat="1" ht="21.95" hidden="1" customHeight="1" x14ac:dyDescent="0.25">
      <c r="A59" s="244" t="s">
        <v>177</v>
      </c>
      <c r="B59" s="257" t="s">
        <v>179</v>
      </c>
      <c r="C59" s="248"/>
      <c r="D59" s="268"/>
      <c r="E59" s="261"/>
      <c r="F59" s="268"/>
    </row>
    <row r="60" spans="1:6" s="6" customFormat="1" ht="21.95" customHeight="1" thickBot="1" x14ac:dyDescent="0.3">
      <c r="A60" s="456" t="s">
        <v>93</v>
      </c>
      <c r="B60" s="457" t="s">
        <v>181</v>
      </c>
      <c r="C60" s="458">
        <v>0</v>
      </c>
      <c r="D60" s="460">
        <v>0</v>
      </c>
      <c r="E60" s="459">
        <v>0</v>
      </c>
      <c r="F60" s="460">
        <v>0</v>
      </c>
    </row>
    <row r="61" spans="1:6" s="7" customFormat="1" ht="36" customHeight="1" thickBot="1" x14ac:dyDescent="0.3">
      <c r="A61" s="444" t="s">
        <v>183</v>
      </c>
      <c r="B61" s="445" t="s">
        <v>94</v>
      </c>
      <c r="C61" s="446">
        <f>C7+C20+C21+C40+C45+C51+C56+C60</f>
        <v>33721676</v>
      </c>
      <c r="D61" s="446">
        <f t="shared" ref="D61" si="6">D7+D20+D21+D40+D45+D51+D56+D60</f>
        <v>35637566</v>
      </c>
      <c r="E61" s="446">
        <f t="shared" ref="E61:F61" si="7">E7+E20+E21+E40+E45+E51+E56+E60</f>
        <v>6150724</v>
      </c>
      <c r="F61" s="446">
        <f t="shared" si="7"/>
        <v>41788290</v>
      </c>
    </row>
    <row r="62" spans="1:6" s="5" customFormat="1" ht="21.95" customHeight="1" thickBot="1" x14ac:dyDescent="0.3">
      <c r="A62" s="444" t="s">
        <v>95</v>
      </c>
      <c r="B62" s="445" t="s">
        <v>96</v>
      </c>
      <c r="C62" s="443">
        <f>SUM(C63:C65)</f>
        <v>631791</v>
      </c>
      <c r="D62" s="443">
        <f t="shared" ref="D62" si="8">SUM(D63:D65)</f>
        <v>631791</v>
      </c>
      <c r="E62" s="443">
        <f t="shared" ref="E62:F62" si="9">SUM(E63:E65)</f>
        <v>0</v>
      </c>
      <c r="F62" s="443">
        <f t="shared" si="9"/>
        <v>631791</v>
      </c>
    </row>
    <row r="63" spans="1:6" s="5" customFormat="1" ht="27.75" customHeight="1" x14ac:dyDescent="0.25">
      <c r="A63" s="246" t="s">
        <v>494</v>
      </c>
      <c r="B63" s="461" t="s">
        <v>478</v>
      </c>
      <c r="C63" s="252">
        <v>0</v>
      </c>
      <c r="D63" s="502">
        <v>0</v>
      </c>
      <c r="E63" s="263">
        <v>0</v>
      </c>
      <c r="F63" s="502">
        <v>0</v>
      </c>
    </row>
    <row r="64" spans="1:6" s="5" customFormat="1" ht="21.95" customHeight="1" x14ac:dyDescent="0.2">
      <c r="A64" s="244" t="s">
        <v>192</v>
      </c>
      <c r="B64" s="257" t="s">
        <v>193</v>
      </c>
      <c r="C64" s="248">
        <v>631791</v>
      </c>
      <c r="D64" s="268">
        <v>631791</v>
      </c>
      <c r="E64" s="261">
        <v>0</v>
      </c>
      <c r="F64" s="268">
        <v>631791</v>
      </c>
    </row>
    <row r="65" spans="1:6" s="7" customFormat="1" ht="21.75" customHeight="1" thickBot="1" x14ac:dyDescent="0.3">
      <c r="A65" s="436" t="s">
        <v>180</v>
      </c>
      <c r="B65" s="437" t="s">
        <v>97</v>
      </c>
      <c r="C65" s="438">
        <v>0</v>
      </c>
      <c r="D65" s="440">
        <v>0</v>
      </c>
      <c r="E65" s="439">
        <v>0</v>
      </c>
      <c r="F65" s="440">
        <v>0</v>
      </c>
    </row>
    <row r="66" spans="1:6" ht="30" thickBot="1" x14ac:dyDescent="0.3">
      <c r="A66" s="444" t="s">
        <v>185</v>
      </c>
      <c r="B66" s="445" t="s">
        <v>98</v>
      </c>
      <c r="C66" s="446">
        <f>C61+C62</f>
        <v>34353467</v>
      </c>
      <c r="D66" s="569">
        <f t="shared" ref="D66" si="10">D61+D62</f>
        <v>36269357</v>
      </c>
      <c r="E66" s="569">
        <f t="shared" ref="E66:F66" si="11">E61+E62</f>
        <v>6150724</v>
      </c>
      <c r="F66" s="569">
        <f t="shared" si="11"/>
        <v>42420081</v>
      </c>
    </row>
    <row r="67" spans="1:6" ht="15" x14ac:dyDescent="0.25">
      <c r="A67" s="737" t="s">
        <v>526</v>
      </c>
      <c r="B67" s="738"/>
      <c r="C67" s="575">
        <v>8</v>
      </c>
      <c r="D67" s="570">
        <v>8</v>
      </c>
      <c r="E67" s="572">
        <v>0</v>
      </c>
      <c r="F67" s="570">
        <v>8</v>
      </c>
    </row>
    <row r="68" spans="1:6" ht="15" x14ac:dyDescent="0.25">
      <c r="A68" s="238"/>
      <c r="B68" s="574" t="s">
        <v>528</v>
      </c>
      <c r="C68" s="576">
        <v>2</v>
      </c>
      <c r="D68" s="571">
        <v>2</v>
      </c>
      <c r="E68" s="573">
        <v>0</v>
      </c>
      <c r="F68" s="571">
        <v>2</v>
      </c>
    </row>
    <row r="69" spans="1:6" ht="15.75" thickBot="1" x14ac:dyDescent="0.3">
      <c r="A69" s="739" t="s">
        <v>527</v>
      </c>
      <c r="B69" s="740"/>
      <c r="C69" s="698">
        <v>1</v>
      </c>
      <c r="D69" s="699">
        <v>1</v>
      </c>
      <c r="E69" s="700">
        <v>-1</v>
      </c>
      <c r="F69" s="699">
        <v>0</v>
      </c>
    </row>
    <row r="70" spans="1:6" ht="13.5" thickBot="1" x14ac:dyDescent="0.25">
      <c r="A70" s="701"/>
      <c r="B70" s="702" t="s">
        <v>496</v>
      </c>
      <c r="C70" s="702">
        <v>9</v>
      </c>
      <c r="D70" s="702">
        <v>9</v>
      </c>
      <c r="E70" s="702">
        <v>-1</v>
      </c>
      <c r="F70" s="703">
        <v>8</v>
      </c>
    </row>
  </sheetData>
  <mergeCells count="6">
    <mergeCell ref="A67:B67"/>
    <mergeCell ref="A69:B69"/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50"/>
  <sheetViews>
    <sheetView view="pageBreakPreview" zoomScaleSheetLayoutView="100" workbookViewId="0">
      <selection activeCell="A2" sqref="A2:A3"/>
    </sheetView>
  </sheetViews>
  <sheetFormatPr defaultColWidth="9.140625" defaultRowHeight="15" x14ac:dyDescent="0.25"/>
  <cols>
    <col min="1" max="1" width="87.85546875" style="96" customWidth="1"/>
    <col min="2" max="2" width="9.28515625" style="96" bestFit="1" customWidth="1"/>
    <col min="3" max="3" width="11.85546875" style="96" customWidth="1"/>
    <col min="4" max="4" width="13.28515625" style="96" customWidth="1"/>
    <col min="5" max="5" width="10.7109375" style="96" customWidth="1"/>
    <col min="6" max="6" width="11.7109375" style="96" customWidth="1"/>
    <col min="7" max="7" width="13" style="96" customWidth="1"/>
    <col min="8" max="8" width="10.7109375" style="96" customWidth="1"/>
    <col min="9" max="9" width="11.7109375" style="96" customWidth="1"/>
    <col min="10" max="10" width="13" style="96" customWidth="1"/>
    <col min="11" max="11" width="15.5703125" style="96" customWidth="1"/>
    <col min="12" max="16384" width="9.140625" style="79"/>
  </cols>
  <sheetData>
    <row r="1" spans="1:11" ht="23.25" customHeight="1" x14ac:dyDescent="0.25">
      <c r="A1" s="741" t="s">
        <v>531</v>
      </c>
      <c r="B1" s="741"/>
      <c r="C1" s="741"/>
      <c r="D1" s="741"/>
      <c r="E1" s="741"/>
      <c r="F1" s="741"/>
      <c r="G1" s="741"/>
      <c r="H1" s="742"/>
      <c r="I1" s="742"/>
      <c r="J1" s="742"/>
      <c r="K1" s="742"/>
    </row>
    <row r="2" spans="1:11" ht="12.75" customHeight="1" x14ac:dyDescent="0.25">
      <c r="A2" s="705" t="s">
        <v>584</v>
      </c>
      <c r="B2" s="164"/>
      <c r="C2" s="164"/>
      <c r="D2" s="192"/>
      <c r="E2" s="164"/>
      <c r="F2" s="164"/>
      <c r="G2" s="161"/>
      <c r="H2" s="630"/>
      <c r="I2" s="630"/>
      <c r="J2" s="161"/>
      <c r="K2" s="161" t="s">
        <v>485</v>
      </c>
    </row>
    <row r="3" spans="1:11" ht="16.5" thickBot="1" x14ac:dyDescent="0.3">
      <c r="A3" s="705" t="s">
        <v>585</v>
      </c>
      <c r="D3" s="193"/>
      <c r="F3" s="743"/>
      <c r="G3" s="743"/>
      <c r="I3" s="743"/>
      <c r="J3" s="743"/>
      <c r="K3" s="682" t="s">
        <v>471</v>
      </c>
    </row>
    <row r="4" spans="1:11" ht="14.25" x14ac:dyDescent="0.2">
      <c r="A4" s="746" t="s">
        <v>349</v>
      </c>
      <c r="B4" s="748" t="s">
        <v>571</v>
      </c>
      <c r="C4" s="744"/>
      <c r="D4" s="745"/>
      <c r="E4" s="744" t="s">
        <v>572</v>
      </c>
      <c r="F4" s="744"/>
      <c r="G4" s="745"/>
      <c r="H4" s="744" t="s">
        <v>573</v>
      </c>
      <c r="I4" s="744"/>
      <c r="J4" s="745"/>
      <c r="K4" s="681"/>
    </row>
    <row r="5" spans="1:11" s="80" customFormat="1" ht="29.25" thickBot="1" x14ac:dyDescent="0.25">
      <c r="A5" s="747"/>
      <c r="B5" s="676" t="s">
        <v>350</v>
      </c>
      <c r="C5" s="677" t="s">
        <v>351</v>
      </c>
      <c r="D5" s="678" t="s">
        <v>388</v>
      </c>
      <c r="E5" s="679" t="s">
        <v>350</v>
      </c>
      <c r="F5" s="677" t="s">
        <v>351</v>
      </c>
      <c r="G5" s="678" t="s">
        <v>388</v>
      </c>
      <c r="H5" s="679" t="s">
        <v>350</v>
      </c>
      <c r="I5" s="677" t="s">
        <v>351</v>
      </c>
      <c r="J5" s="678" t="s">
        <v>388</v>
      </c>
      <c r="K5" s="680" t="s">
        <v>570</v>
      </c>
    </row>
    <row r="6" spans="1:11" ht="14.25" x14ac:dyDescent="0.2">
      <c r="A6" s="629"/>
      <c r="B6" s="286"/>
      <c r="C6" s="674" t="s">
        <v>352</v>
      </c>
      <c r="D6" s="675" t="s">
        <v>474</v>
      </c>
      <c r="E6" s="82"/>
      <c r="F6" s="674" t="s">
        <v>352</v>
      </c>
      <c r="G6" s="675" t="s">
        <v>474</v>
      </c>
      <c r="H6" s="82"/>
      <c r="I6" s="674" t="s">
        <v>352</v>
      </c>
      <c r="J6" s="675" t="s">
        <v>474</v>
      </c>
      <c r="K6" s="675" t="s">
        <v>474</v>
      </c>
    </row>
    <row r="7" spans="1:11" ht="14.25" x14ac:dyDescent="0.2">
      <c r="A7" s="279" t="s">
        <v>375</v>
      </c>
      <c r="B7" s="287"/>
      <c r="C7" s="83"/>
      <c r="D7" s="206"/>
      <c r="E7" s="194"/>
      <c r="F7" s="83"/>
      <c r="G7" s="206"/>
      <c r="H7" s="194"/>
      <c r="I7" s="83"/>
      <c r="J7" s="206"/>
      <c r="K7" s="206"/>
    </row>
    <row r="8" spans="1:11" ht="14.25" x14ac:dyDescent="0.2">
      <c r="A8" s="280" t="s">
        <v>367</v>
      </c>
      <c r="B8" s="288">
        <v>0</v>
      </c>
      <c r="C8" s="84">
        <v>0</v>
      </c>
      <c r="D8" s="207">
        <f>B8*C8</f>
        <v>0</v>
      </c>
      <c r="E8" s="288"/>
      <c r="F8" s="84"/>
      <c r="G8" s="207">
        <f>E8*F8</f>
        <v>0</v>
      </c>
      <c r="H8" s="288">
        <v>0</v>
      </c>
      <c r="I8" s="84">
        <v>0</v>
      </c>
      <c r="J8" s="207">
        <f>H8*I8</f>
        <v>0</v>
      </c>
      <c r="K8" s="207">
        <f>I8*J8</f>
        <v>0</v>
      </c>
    </row>
    <row r="9" spans="1:11" ht="15.75" x14ac:dyDescent="0.25">
      <c r="A9" s="280" t="s">
        <v>372</v>
      </c>
      <c r="B9" s="288"/>
      <c r="C9" s="84"/>
      <c r="D9" s="277">
        <v>0</v>
      </c>
      <c r="E9" s="195"/>
      <c r="F9" s="84"/>
      <c r="G9" s="277">
        <v>0</v>
      </c>
      <c r="H9" s="195"/>
      <c r="I9" s="84"/>
      <c r="J9" s="277">
        <v>0</v>
      </c>
      <c r="K9" s="277">
        <v>0</v>
      </c>
    </row>
    <row r="10" spans="1:11" ht="14.25" x14ac:dyDescent="0.2">
      <c r="A10" s="280" t="s">
        <v>353</v>
      </c>
      <c r="B10" s="289"/>
      <c r="C10" s="84"/>
      <c r="D10" s="207">
        <v>1976630</v>
      </c>
      <c r="E10" s="196"/>
      <c r="F10" s="84"/>
      <c r="G10" s="207">
        <v>0</v>
      </c>
      <c r="H10" s="196"/>
      <c r="I10" s="84"/>
      <c r="J10" s="207">
        <v>1976630</v>
      </c>
      <c r="K10" s="207">
        <f>SUM(J10-D10)</f>
        <v>0</v>
      </c>
    </row>
    <row r="11" spans="1:11" ht="15.75" x14ac:dyDescent="0.25">
      <c r="A11" s="280" t="s">
        <v>373</v>
      </c>
      <c r="B11" s="289"/>
      <c r="C11" s="84"/>
      <c r="D11" s="277">
        <v>0</v>
      </c>
      <c r="E11" s="196"/>
      <c r="F11" s="84"/>
      <c r="G11" s="277">
        <v>0</v>
      </c>
      <c r="H11" s="196"/>
      <c r="I11" s="84"/>
      <c r="J11" s="277">
        <v>0</v>
      </c>
      <c r="K11" s="207">
        <f t="shared" ref="K11:K27" si="0">SUM(J11-D11)</f>
        <v>0</v>
      </c>
    </row>
    <row r="12" spans="1:11" x14ac:dyDescent="0.2">
      <c r="A12" s="281" t="s">
        <v>354</v>
      </c>
      <c r="B12" s="290"/>
      <c r="C12" s="85"/>
      <c r="D12" s="208">
        <v>943290</v>
      </c>
      <c r="E12" s="197"/>
      <c r="F12" s="85"/>
      <c r="G12" s="208">
        <v>0</v>
      </c>
      <c r="H12" s="197"/>
      <c r="I12" s="85"/>
      <c r="J12" s="208">
        <v>943290</v>
      </c>
      <c r="K12" s="207">
        <f t="shared" si="0"/>
        <v>0</v>
      </c>
    </row>
    <row r="13" spans="1:11" x14ac:dyDescent="0.2">
      <c r="A13" s="281" t="s">
        <v>368</v>
      </c>
      <c r="B13" s="290"/>
      <c r="C13" s="85"/>
      <c r="D13" s="208">
        <v>0</v>
      </c>
      <c r="E13" s="197"/>
      <c r="F13" s="85"/>
      <c r="G13" s="208">
        <v>0</v>
      </c>
      <c r="H13" s="197"/>
      <c r="I13" s="85"/>
      <c r="J13" s="208">
        <v>0</v>
      </c>
      <c r="K13" s="207">
        <f t="shared" si="0"/>
        <v>0</v>
      </c>
    </row>
    <row r="14" spans="1:11" x14ac:dyDescent="0.2">
      <c r="A14" s="281" t="s">
        <v>355</v>
      </c>
      <c r="B14" s="291"/>
      <c r="C14" s="86"/>
      <c r="D14" s="208">
        <v>640000</v>
      </c>
      <c r="E14" s="198"/>
      <c r="F14" s="86"/>
      <c r="G14" s="208">
        <v>0</v>
      </c>
      <c r="H14" s="198"/>
      <c r="I14" s="86"/>
      <c r="J14" s="208">
        <v>640000</v>
      </c>
      <c r="K14" s="207">
        <f t="shared" si="0"/>
        <v>0</v>
      </c>
    </row>
    <row r="15" spans="1:11" x14ac:dyDescent="0.2">
      <c r="A15" s="281" t="s">
        <v>369</v>
      </c>
      <c r="B15" s="291"/>
      <c r="C15" s="86"/>
      <c r="D15" s="208">
        <v>0</v>
      </c>
      <c r="E15" s="198"/>
      <c r="F15" s="86"/>
      <c r="G15" s="208">
        <v>0</v>
      </c>
      <c r="H15" s="198"/>
      <c r="I15" s="86"/>
      <c r="J15" s="208">
        <v>0</v>
      </c>
      <c r="K15" s="207">
        <f t="shared" si="0"/>
        <v>0</v>
      </c>
    </row>
    <row r="16" spans="1:11" x14ac:dyDescent="0.2">
      <c r="A16" s="281" t="s">
        <v>356</v>
      </c>
      <c r="B16" s="291"/>
      <c r="C16" s="86"/>
      <c r="D16" s="208">
        <v>184500</v>
      </c>
      <c r="E16" s="198"/>
      <c r="F16" s="86"/>
      <c r="G16" s="208">
        <v>0</v>
      </c>
      <c r="H16" s="198"/>
      <c r="I16" s="86"/>
      <c r="J16" s="208">
        <v>184500</v>
      </c>
      <c r="K16" s="207">
        <f t="shared" si="0"/>
        <v>0</v>
      </c>
    </row>
    <row r="17" spans="1:11" x14ac:dyDescent="0.2">
      <c r="A17" s="281" t="s">
        <v>370</v>
      </c>
      <c r="B17" s="291"/>
      <c r="C17" s="86"/>
      <c r="D17" s="208">
        <v>0</v>
      </c>
      <c r="E17" s="198"/>
      <c r="F17" s="86"/>
      <c r="G17" s="208">
        <v>0</v>
      </c>
      <c r="H17" s="198"/>
      <c r="I17" s="86"/>
      <c r="J17" s="208">
        <v>0</v>
      </c>
      <c r="K17" s="207">
        <f t="shared" si="0"/>
        <v>0</v>
      </c>
    </row>
    <row r="18" spans="1:11" x14ac:dyDescent="0.2">
      <c r="A18" s="281" t="s">
        <v>357</v>
      </c>
      <c r="B18" s="291"/>
      <c r="C18" s="86"/>
      <c r="D18" s="208">
        <v>208840</v>
      </c>
      <c r="E18" s="198"/>
      <c r="F18" s="86"/>
      <c r="G18" s="208">
        <v>0</v>
      </c>
      <c r="H18" s="198"/>
      <c r="I18" s="86"/>
      <c r="J18" s="208">
        <v>208840</v>
      </c>
      <c r="K18" s="207">
        <f t="shared" si="0"/>
        <v>0</v>
      </c>
    </row>
    <row r="19" spans="1:11" x14ac:dyDescent="0.2">
      <c r="A19" s="281" t="s">
        <v>371</v>
      </c>
      <c r="B19" s="291"/>
      <c r="C19" s="86"/>
      <c r="D19" s="208">
        <v>0</v>
      </c>
      <c r="E19" s="198"/>
      <c r="F19" s="86"/>
      <c r="G19" s="208">
        <v>0</v>
      </c>
      <c r="H19" s="198"/>
      <c r="I19" s="86"/>
      <c r="J19" s="208">
        <v>0</v>
      </c>
      <c r="K19" s="207">
        <f t="shared" si="0"/>
        <v>0</v>
      </c>
    </row>
    <row r="20" spans="1:11" ht="14.25" x14ac:dyDescent="0.2">
      <c r="A20" s="280" t="s">
        <v>358</v>
      </c>
      <c r="B20" s="292"/>
      <c r="C20" s="87"/>
      <c r="D20" s="209">
        <v>5000000</v>
      </c>
      <c r="E20" s="199"/>
      <c r="F20" s="87"/>
      <c r="G20" s="209">
        <v>0</v>
      </c>
      <c r="H20" s="199"/>
      <c r="I20" s="87"/>
      <c r="J20" s="209">
        <v>5000000</v>
      </c>
      <c r="K20" s="207">
        <f t="shared" si="0"/>
        <v>0</v>
      </c>
    </row>
    <row r="21" spans="1:11" ht="14.25" customHeight="1" x14ac:dyDescent="0.2">
      <c r="A21" s="280" t="s">
        <v>374</v>
      </c>
      <c r="B21" s="292"/>
      <c r="C21" s="87"/>
      <c r="D21" s="278">
        <v>4872864</v>
      </c>
      <c r="E21" s="199"/>
      <c r="F21" s="87"/>
      <c r="G21" s="278">
        <v>0</v>
      </c>
      <c r="H21" s="199"/>
      <c r="I21" s="87"/>
      <c r="J21" s="278">
        <v>4872864</v>
      </c>
      <c r="K21" s="207">
        <f t="shared" si="0"/>
        <v>0</v>
      </c>
    </row>
    <row r="22" spans="1:11" ht="14.25" customHeight="1" x14ac:dyDescent="0.2">
      <c r="A22" s="280" t="s">
        <v>480</v>
      </c>
      <c r="B22" s="292"/>
      <c r="C22" s="87"/>
      <c r="D22" s="278">
        <v>2550</v>
      </c>
      <c r="E22" s="199"/>
      <c r="F22" s="87"/>
      <c r="G22" s="278">
        <v>0</v>
      </c>
      <c r="H22" s="199"/>
      <c r="I22" s="87"/>
      <c r="J22" s="278">
        <v>2550</v>
      </c>
      <c r="K22" s="207">
        <f t="shared" si="0"/>
        <v>0</v>
      </c>
    </row>
    <row r="23" spans="1:11" ht="14.25" customHeight="1" x14ac:dyDescent="0.2">
      <c r="A23" s="280" t="s">
        <v>481</v>
      </c>
      <c r="B23" s="292"/>
      <c r="C23" s="87"/>
      <c r="D23" s="278">
        <v>0</v>
      </c>
      <c r="E23" s="199"/>
      <c r="F23" s="87"/>
      <c r="G23" s="278">
        <v>0</v>
      </c>
      <c r="H23" s="199"/>
      <c r="I23" s="87"/>
      <c r="J23" s="278">
        <v>0</v>
      </c>
      <c r="K23" s="207">
        <f t="shared" si="0"/>
        <v>0</v>
      </c>
    </row>
    <row r="24" spans="1:11" ht="14.25" customHeight="1" x14ac:dyDescent="0.2">
      <c r="A24" s="280" t="s">
        <v>359</v>
      </c>
      <c r="B24" s="292"/>
      <c r="C24" s="87"/>
      <c r="D24" s="209">
        <v>4657000</v>
      </c>
      <c r="E24" s="199"/>
      <c r="F24" s="87"/>
      <c r="G24" s="209">
        <v>0</v>
      </c>
      <c r="H24" s="199"/>
      <c r="I24" s="87"/>
      <c r="J24" s="209">
        <v>4657000</v>
      </c>
      <c r="K24" s="207">
        <f t="shared" si="0"/>
        <v>0</v>
      </c>
    </row>
    <row r="25" spans="1:11" ht="14.25" customHeight="1" x14ac:dyDescent="0.2">
      <c r="A25" s="280" t="s">
        <v>360</v>
      </c>
      <c r="B25" s="292"/>
      <c r="C25" s="87"/>
      <c r="D25" s="278">
        <v>0</v>
      </c>
      <c r="E25" s="199"/>
      <c r="F25" s="87"/>
      <c r="G25" s="278">
        <v>0</v>
      </c>
      <c r="H25" s="199"/>
      <c r="I25" s="87"/>
      <c r="J25" s="278">
        <v>0</v>
      </c>
      <c r="K25" s="207">
        <f t="shared" si="0"/>
        <v>0</v>
      </c>
    </row>
    <row r="26" spans="1:11" ht="14.25" customHeight="1" x14ac:dyDescent="0.2">
      <c r="A26" s="508" t="s">
        <v>574</v>
      </c>
      <c r="B26" s="509"/>
      <c r="C26" s="510"/>
      <c r="D26" s="683">
        <v>0</v>
      </c>
      <c r="E26" s="512"/>
      <c r="F26" s="510"/>
      <c r="G26" s="683">
        <v>1000000</v>
      </c>
      <c r="H26" s="512"/>
      <c r="I26" s="510"/>
      <c r="J26" s="683">
        <v>1000000</v>
      </c>
      <c r="K26" s="207">
        <f t="shared" si="0"/>
        <v>1000000</v>
      </c>
    </row>
    <row r="27" spans="1:11" ht="14.25" customHeight="1" thickBot="1" x14ac:dyDescent="0.25">
      <c r="A27" s="508" t="s">
        <v>361</v>
      </c>
      <c r="B27" s="509"/>
      <c r="C27" s="510"/>
      <c r="D27" s="511">
        <v>127136</v>
      </c>
      <c r="E27" s="512"/>
      <c r="F27" s="510"/>
      <c r="G27" s="511">
        <v>0</v>
      </c>
      <c r="H27" s="512"/>
      <c r="I27" s="510"/>
      <c r="J27" s="511">
        <v>127136</v>
      </c>
      <c r="K27" s="207">
        <f t="shared" si="0"/>
        <v>0</v>
      </c>
    </row>
    <row r="28" spans="1:11" thickBot="1" x14ac:dyDescent="0.25">
      <c r="A28" s="517" t="s">
        <v>385</v>
      </c>
      <c r="B28" s="519"/>
      <c r="C28" s="521"/>
      <c r="D28" s="518">
        <f t="shared" ref="D28" si="1">D10+D21+D22+D24</f>
        <v>11509044</v>
      </c>
      <c r="E28" s="518">
        <f t="shared" ref="E28:G28" si="2">E10+E21+E22+E24</f>
        <v>0</v>
      </c>
      <c r="F28" s="518">
        <f t="shared" si="2"/>
        <v>0</v>
      </c>
      <c r="G28" s="518">
        <f t="shared" si="2"/>
        <v>0</v>
      </c>
      <c r="H28" s="518">
        <f t="shared" ref="H28:I28" si="3">H10+H21+H22+H24</f>
        <v>0</v>
      </c>
      <c r="I28" s="518">
        <f t="shared" si="3"/>
        <v>0</v>
      </c>
      <c r="J28" s="518">
        <f>J10+J21+J22+J24+J26</f>
        <v>12509044</v>
      </c>
      <c r="K28" s="518">
        <f>K10+K21+K22+K24+K26</f>
        <v>1000000</v>
      </c>
    </row>
    <row r="29" spans="1:11" ht="14.25" x14ac:dyDescent="0.2">
      <c r="A29" s="285" t="s">
        <v>362</v>
      </c>
      <c r="B29" s="513"/>
      <c r="C29" s="514"/>
      <c r="D29" s="515"/>
      <c r="E29" s="516"/>
      <c r="F29" s="514"/>
      <c r="G29" s="515"/>
      <c r="H29" s="516"/>
      <c r="I29" s="514"/>
      <c r="J29" s="515"/>
      <c r="K29" s="515"/>
    </row>
    <row r="30" spans="1:11" x14ac:dyDescent="0.25">
      <c r="A30" s="281" t="s">
        <v>376</v>
      </c>
      <c r="B30" s="293"/>
      <c r="C30" s="88"/>
      <c r="D30" s="210"/>
      <c r="E30" s="200"/>
      <c r="F30" s="88"/>
      <c r="G30" s="210"/>
      <c r="H30" s="200"/>
      <c r="I30" s="88"/>
      <c r="J30" s="210"/>
      <c r="K30" s="210"/>
    </row>
    <row r="31" spans="1:11" x14ac:dyDescent="0.25">
      <c r="A31" s="282" t="s">
        <v>377</v>
      </c>
      <c r="B31" s="291"/>
      <c r="C31" s="88"/>
      <c r="D31" s="210"/>
      <c r="E31" s="198"/>
      <c r="F31" s="88"/>
      <c r="G31" s="210"/>
      <c r="H31" s="198"/>
      <c r="I31" s="88"/>
      <c r="J31" s="210"/>
      <c r="K31" s="210"/>
    </row>
    <row r="32" spans="1:11" x14ac:dyDescent="0.25">
      <c r="A32" s="281" t="s">
        <v>378</v>
      </c>
      <c r="B32" s="293"/>
      <c r="C32" s="88"/>
      <c r="D32" s="210"/>
      <c r="E32" s="200"/>
      <c r="F32" s="88"/>
      <c r="G32" s="210"/>
      <c r="H32" s="200"/>
      <c r="I32" s="88"/>
      <c r="J32" s="210"/>
      <c r="K32" s="210"/>
    </row>
    <row r="33" spans="1:11" x14ac:dyDescent="0.25">
      <c r="A33" s="283" t="s">
        <v>363</v>
      </c>
      <c r="B33" s="294"/>
      <c r="C33" s="90"/>
      <c r="D33" s="211"/>
      <c r="E33" s="201"/>
      <c r="F33" s="89"/>
      <c r="G33" s="211"/>
      <c r="H33" s="201"/>
      <c r="I33" s="89"/>
      <c r="J33" s="211"/>
      <c r="K33" s="211"/>
    </row>
    <row r="34" spans="1:11" x14ac:dyDescent="0.25">
      <c r="A34" s="284" t="s">
        <v>379</v>
      </c>
      <c r="B34" s="295"/>
      <c r="C34" s="97"/>
      <c r="D34" s="212"/>
      <c r="E34" s="202"/>
      <c r="F34" s="95"/>
      <c r="G34" s="212"/>
      <c r="H34" s="202"/>
      <c r="I34" s="95"/>
      <c r="J34" s="212"/>
      <c r="K34" s="212"/>
    </row>
    <row r="35" spans="1:11" ht="15.75" thickBot="1" x14ac:dyDescent="0.3">
      <c r="A35" s="522" t="s">
        <v>380</v>
      </c>
      <c r="B35" s="523"/>
      <c r="C35" s="524"/>
      <c r="D35" s="525"/>
      <c r="E35" s="526"/>
      <c r="F35" s="527"/>
      <c r="G35" s="525"/>
      <c r="H35" s="526"/>
      <c r="I35" s="527"/>
      <c r="J35" s="525"/>
      <c r="K35" s="525"/>
    </row>
    <row r="36" spans="1:11" thickBot="1" x14ac:dyDescent="0.25">
      <c r="A36" s="517" t="s">
        <v>384</v>
      </c>
      <c r="B36" s="519"/>
      <c r="C36" s="521"/>
      <c r="D36" s="520">
        <f>SUM(D30:D35)</f>
        <v>0</v>
      </c>
      <c r="E36" s="528"/>
      <c r="F36" s="521"/>
      <c r="G36" s="520">
        <f>SUM(G30:G35)</f>
        <v>0</v>
      </c>
      <c r="H36" s="528"/>
      <c r="I36" s="521"/>
      <c r="J36" s="520">
        <f>SUM(J30:J35)</f>
        <v>0</v>
      </c>
      <c r="K36" s="520">
        <f>SUM(K30:K35)</f>
        <v>0</v>
      </c>
    </row>
    <row r="37" spans="1:11" ht="14.25" x14ac:dyDescent="0.2">
      <c r="A37" s="285" t="s">
        <v>364</v>
      </c>
      <c r="B37" s="296"/>
      <c r="C37" s="91"/>
      <c r="D37" s="213"/>
      <c r="E37" s="203"/>
      <c r="F37" s="91"/>
      <c r="G37" s="213"/>
      <c r="H37" s="203"/>
      <c r="I37" s="91"/>
      <c r="J37" s="213"/>
      <c r="K37" s="213"/>
    </row>
    <row r="38" spans="1:11" x14ac:dyDescent="0.25">
      <c r="A38" s="281" t="s">
        <v>365</v>
      </c>
      <c r="B38" s="297"/>
      <c r="C38" s="92"/>
      <c r="D38" s="212">
        <v>475000</v>
      </c>
      <c r="E38" s="204"/>
      <c r="F38" s="92"/>
      <c r="G38" s="212">
        <v>0</v>
      </c>
      <c r="H38" s="204"/>
      <c r="I38" s="92"/>
      <c r="J38" s="212">
        <v>475000</v>
      </c>
      <c r="K38" s="212">
        <f>SUM(J38-D38)</f>
        <v>0</v>
      </c>
    </row>
    <row r="39" spans="1:11" x14ac:dyDescent="0.25">
      <c r="A39" s="281" t="s">
        <v>381</v>
      </c>
      <c r="B39" s="298">
        <v>2</v>
      </c>
      <c r="C39" s="93">
        <v>55360</v>
      </c>
      <c r="D39" s="214">
        <f>B39*C39</f>
        <v>110720</v>
      </c>
      <c r="E39" s="298"/>
      <c r="F39" s="93"/>
      <c r="G39" s="214">
        <f>E39*F39</f>
        <v>0</v>
      </c>
      <c r="H39" s="298">
        <v>2</v>
      </c>
      <c r="I39" s="93">
        <v>55360</v>
      </c>
      <c r="J39" s="214">
        <f>H39*I39</f>
        <v>110720</v>
      </c>
      <c r="K39" s="212">
        <f t="shared" ref="K39:K44" si="4">SUM(J39-D39)</f>
        <v>0</v>
      </c>
    </row>
    <row r="40" spans="1:11" x14ac:dyDescent="0.25">
      <c r="A40" s="215" t="s">
        <v>479</v>
      </c>
      <c r="B40" s="299">
        <v>1</v>
      </c>
      <c r="C40" s="97">
        <v>2500000</v>
      </c>
      <c r="D40" s="214">
        <f>B40*C40</f>
        <v>2500000</v>
      </c>
      <c r="E40" s="299"/>
      <c r="F40" s="97"/>
      <c r="G40" s="214">
        <f>E40*F40</f>
        <v>0</v>
      </c>
      <c r="H40" s="299">
        <v>1</v>
      </c>
      <c r="I40" s="97">
        <v>2500000</v>
      </c>
      <c r="J40" s="214">
        <f>H40*I40</f>
        <v>2500000</v>
      </c>
      <c r="K40" s="212">
        <f t="shared" si="4"/>
        <v>0</v>
      </c>
    </row>
    <row r="41" spans="1:11" x14ac:dyDescent="0.25">
      <c r="A41" s="284" t="s">
        <v>382</v>
      </c>
      <c r="B41" s="300"/>
      <c r="C41" s="94"/>
      <c r="D41" s="214"/>
      <c r="E41" s="205"/>
      <c r="F41" s="94"/>
      <c r="G41" s="214"/>
      <c r="H41" s="205"/>
      <c r="I41" s="94"/>
      <c r="J41" s="214"/>
      <c r="K41" s="212">
        <f t="shared" si="4"/>
        <v>0</v>
      </c>
    </row>
    <row r="42" spans="1:11" ht="15.75" thickBot="1" x14ac:dyDescent="0.3">
      <c r="A42" s="522" t="s">
        <v>383</v>
      </c>
      <c r="B42" s="300"/>
      <c r="C42" s="94"/>
      <c r="D42" s="529"/>
      <c r="E42" s="205"/>
      <c r="F42" s="94"/>
      <c r="G42" s="529"/>
      <c r="H42" s="205"/>
      <c r="I42" s="94"/>
      <c r="J42" s="529"/>
      <c r="K42" s="212">
        <f t="shared" si="4"/>
        <v>0</v>
      </c>
    </row>
    <row r="43" spans="1:11" thickBot="1" x14ac:dyDescent="0.25">
      <c r="A43" s="517" t="s">
        <v>386</v>
      </c>
      <c r="B43" s="530"/>
      <c r="C43" s="532"/>
      <c r="D43" s="531">
        <f>SUM(D38:D42)</f>
        <v>3085720</v>
      </c>
      <c r="E43" s="533"/>
      <c r="F43" s="532"/>
      <c r="G43" s="531">
        <f>SUM(G38:G42)</f>
        <v>0</v>
      </c>
      <c r="H43" s="533"/>
      <c r="I43" s="532"/>
      <c r="J43" s="531">
        <f>SUM(J38:J42)</f>
        <v>3085720</v>
      </c>
      <c r="K43" s="531">
        <f>SUM(K38:K42)</f>
        <v>0</v>
      </c>
    </row>
    <row r="44" spans="1:11" s="81" customFormat="1" ht="15.75" thickBot="1" x14ac:dyDescent="0.3">
      <c r="A44" s="517" t="s">
        <v>387</v>
      </c>
      <c r="B44" s="519"/>
      <c r="C44" s="532"/>
      <c r="D44" s="531">
        <v>1200000</v>
      </c>
      <c r="E44" s="528"/>
      <c r="F44" s="532"/>
      <c r="G44" s="531"/>
      <c r="H44" s="528"/>
      <c r="I44" s="532"/>
      <c r="J44" s="531">
        <v>1200000</v>
      </c>
      <c r="K44" s="684">
        <f t="shared" si="4"/>
        <v>0</v>
      </c>
    </row>
    <row r="45" spans="1:11" ht="25.5" customHeight="1" thickBot="1" x14ac:dyDescent="0.3">
      <c r="A45" s="534" t="s">
        <v>366</v>
      </c>
      <c r="B45" s="535"/>
      <c r="C45" s="537"/>
      <c r="D45" s="536">
        <f>D28+D36+D43+D44</f>
        <v>15794764</v>
      </c>
      <c r="E45" s="538"/>
      <c r="F45" s="537"/>
      <c r="G45" s="536">
        <v>1000000</v>
      </c>
      <c r="H45" s="538"/>
      <c r="I45" s="537"/>
      <c r="J45" s="536">
        <f>J28+J36+J43+J44</f>
        <v>16794764</v>
      </c>
      <c r="K45" s="536">
        <f>K28+K36+K43+K44</f>
        <v>1000000</v>
      </c>
    </row>
    <row r="46" spans="1:11" ht="25.5" customHeight="1" thickBot="1" x14ac:dyDescent="0.3">
      <c r="A46" s="534" t="s">
        <v>495</v>
      </c>
      <c r="B46" s="688"/>
      <c r="C46" s="689"/>
      <c r="D46" s="686">
        <v>103791</v>
      </c>
      <c r="E46" s="690"/>
      <c r="F46" s="689"/>
      <c r="G46" s="686">
        <v>-393</v>
      </c>
      <c r="H46" s="688"/>
      <c r="I46" s="691"/>
      <c r="J46" s="685">
        <v>103398</v>
      </c>
      <c r="K46" s="685">
        <f>SUM(J46-D46)</f>
        <v>-393</v>
      </c>
    </row>
    <row r="47" spans="1:11" ht="25.5" customHeight="1" thickBot="1" x14ac:dyDescent="0.3">
      <c r="A47" s="696" t="s">
        <v>575</v>
      </c>
      <c r="B47" s="631"/>
      <c r="C47" s="692"/>
      <c r="D47" s="693">
        <v>0</v>
      </c>
      <c r="E47" s="538"/>
      <c r="F47" s="537"/>
      <c r="G47" s="536">
        <v>106680</v>
      </c>
      <c r="H47" s="631"/>
      <c r="I47" s="637"/>
      <c r="J47" s="632">
        <v>106680</v>
      </c>
      <c r="K47" s="685">
        <f t="shared" ref="K47:K48" si="5">SUM(J47-D47)</f>
        <v>106680</v>
      </c>
    </row>
    <row r="48" spans="1:11" ht="25.5" customHeight="1" thickBot="1" x14ac:dyDescent="0.3">
      <c r="A48" s="696" t="s">
        <v>576</v>
      </c>
      <c r="B48" s="631"/>
      <c r="C48" s="692"/>
      <c r="D48" s="693">
        <v>0</v>
      </c>
      <c r="E48" s="538"/>
      <c r="F48" s="537"/>
      <c r="G48" s="536">
        <v>284853</v>
      </c>
      <c r="H48" s="631"/>
      <c r="I48" s="637"/>
      <c r="J48" s="632">
        <v>284853</v>
      </c>
      <c r="K48" s="685">
        <f t="shared" si="5"/>
        <v>284853</v>
      </c>
    </row>
    <row r="49" spans="1:11" ht="30" customHeight="1" thickBot="1" x14ac:dyDescent="0.3">
      <c r="A49" s="638" t="s">
        <v>556</v>
      </c>
      <c r="B49" s="631"/>
      <c r="C49" s="692"/>
      <c r="D49" s="693">
        <v>0</v>
      </c>
      <c r="E49" s="538"/>
      <c r="F49" s="537"/>
      <c r="G49" s="536">
        <v>1640775</v>
      </c>
      <c r="H49" s="631"/>
      <c r="I49" s="637"/>
      <c r="J49" s="632">
        <v>1640775</v>
      </c>
      <c r="K49" s="632">
        <f>SUM(J49-D49)</f>
        <v>1640775</v>
      </c>
    </row>
    <row r="50" spans="1:11" ht="19.5" thickBot="1" x14ac:dyDescent="0.35">
      <c r="A50" s="462" t="s">
        <v>496</v>
      </c>
      <c r="B50" s="694">
        <v>0</v>
      </c>
      <c r="C50" s="695">
        <v>0</v>
      </c>
      <c r="D50" s="687">
        <f>SUM(D45:D49)</f>
        <v>15898555</v>
      </c>
      <c r="E50" s="687"/>
      <c r="F50" s="687"/>
      <c r="G50" s="687">
        <f>SUM(G45:G49)</f>
        <v>3031915</v>
      </c>
      <c r="H50" s="687"/>
      <c r="I50" s="687"/>
      <c r="J50" s="687">
        <f>SUM(J45:J49)</f>
        <v>18930470</v>
      </c>
      <c r="K50" s="687">
        <f>SUM(K45:K49)</f>
        <v>3031915</v>
      </c>
    </row>
  </sheetData>
  <mergeCells count="7">
    <mergeCell ref="A1:K1"/>
    <mergeCell ref="F3:G3"/>
    <mergeCell ref="I3:J3"/>
    <mergeCell ref="H4:J4"/>
    <mergeCell ref="A4:A5"/>
    <mergeCell ref="B4:D4"/>
    <mergeCell ref="E4:G4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1"/>
  <sheetViews>
    <sheetView zoomScale="110" zoomScaleNormal="110" zoomScaleSheetLayoutView="100" workbookViewId="0">
      <selection activeCell="A2" sqref="A2: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2" width="4.140625" style="9" customWidth="1"/>
    <col min="13" max="16384" width="8" style="9"/>
  </cols>
  <sheetData>
    <row r="1" spans="1:12" ht="39.75" customHeight="1" x14ac:dyDescent="0.2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51"/>
    </row>
    <row r="2" spans="1:12" ht="19.5" customHeight="1" x14ac:dyDescent="0.25">
      <c r="A2" s="705" t="s">
        <v>586</v>
      </c>
      <c r="B2" s="10"/>
      <c r="C2" s="11"/>
      <c r="D2" s="11"/>
      <c r="E2" s="11"/>
      <c r="F2" s="11"/>
      <c r="G2" s="11"/>
      <c r="H2" s="216"/>
      <c r="I2" s="216"/>
      <c r="J2" s="216"/>
      <c r="K2" s="216" t="s">
        <v>557</v>
      </c>
      <c r="L2" s="751"/>
    </row>
    <row r="3" spans="1:12" ht="16.5" thickBot="1" x14ac:dyDescent="0.3">
      <c r="A3" s="705" t="s">
        <v>587</v>
      </c>
      <c r="H3" s="551"/>
      <c r="I3" s="551"/>
      <c r="J3" s="551"/>
      <c r="K3" s="551" t="s">
        <v>471</v>
      </c>
      <c r="L3" s="751"/>
    </row>
    <row r="4" spans="1:12" ht="18" customHeight="1" thickBot="1" x14ac:dyDescent="0.25">
      <c r="A4" s="749" t="s">
        <v>195</v>
      </c>
      <c r="B4" s="13" t="s">
        <v>104</v>
      </c>
      <c r="C4" s="14"/>
      <c r="D4" s="555"/>
      <c r="E4" s="555"/>
      <c r="F4" s="555"/>
      <c r="G4" s="13" t="s">
        <v>105</v>
      </c>
      <c r="H4" s="557"/>
      <c r="I4" s="626"/>
      <c r="J4" s="558"/>
      <c r="K4" s="559"/>
      <c r="L4" s="751"/>
    </row>
    <row r="5" spans="1:12" s="16" customFormat="1" ht="35.25" customHeight="1" thickBot="1" x14ac:dyDescent="0.25">
      <c r="A5" s="750"/>
      <c r="B5" s="301" t="s">
        <v>196</v>
      </c>
      <c r="C5" s="312" t="s">
        <v>547</v>
      </c>
      <c r="D5" s="312" t="s">
        <v>550</v>
      </c>
      <c r="E5" s="312" t="s">
        <v>562</v>
      </c>
      <c r="F5" s="312" t="s">
        <v>559</v>
      </c>
      <c r="G5" s="301" t="s">
        <v>196</v>
      </c>
      <c r="H5" s="312" t="s">
        <v>547</v>
      </c>
      <c r="I5" s="332" t="s">
        <v>552</v>
      </c>
      <c r="J5" s="312" t="s">
        <v>563</v>
      </c>
      <c r="K5" s="332" t="s">
        <v>564</v>
      </c>
      <c r="L5" s="751"/>
    </row>
    <row r="6" spans="1:12" s="18" customFormat="1" ht="12" customHeight="1" thickBot="1" x14ac:dyDescent="0.25">
      <c r="A6" s="17" t="s">
        <v>99</v>
      </c>
      <c r="B6" s="302" t="s">
        <v>100</v>
      </c>
      <c r="C6" s="17" t="s">
        <v>101</v>
      </c>
      <c r="D6" s="17" t="s">
        <v>102</v>
      </c>
      <c r="E6" s="17" t="s">
        <v>103</v>
      </c>
      <c r="F6" s="17" t="s">
        <v>416</v>
      </c>
      <c r="G6" s="302" t="s">
        <v>433</v>
      </c>
      <c r="H6" s="17" t="s">
        <v>545</v>
      </c>
      <c r="I6" s="321" t="s">
        <v>546</v>
      </c>
      <c r="J6" s="17" t="s">
        <v>553</v>
      </c>
      <c r="K6" s="321" t="s">
        <v>554</v>
      </c>
      <c r="L6" s="751"/>
    </row>
    <row r="7" spans="1:12" ht="12.95" customHeight="1" x14ac:dyDescent="0.2">
      <c r="A7" s="19" t="s">
        <v>106</v>
      </c>
      <c r="B7" s="303" t="s">
        <v>197</v>
      </c>
      <c r="C7" s="313">
        <v>15898555</v>
      </c>
      <c r="D7" s="313">
        <v>17539330</v>
      </c>
      <c r="E7" s="313">
        <v>1391140</v>
      </c>
      <c r="F7" s="313">
        <v>18930470</v>
      </c>
      <c r="G7" s="303" t="s">
        <v>56</v>
      </c>
      <c r="H7" s="313">
        <v>14265000</v>
      </c>
      <c r="I7" s="322">
        <v>15619361</v>
      </c>
      <c r="J7" s="313">
        <v>3806275</v>
      </c>
      <c r="K7" s="322">
        <v>19425636</v>
      </c>
      <c r="L7" s="751"/>
    </row>
    <row r="8" spans="1:12" ht="12.95" customHeight="1" x14ac:dyDescent="0.2">
      <c r="A8" s="20" t="s">
        <v>107</v>
      </c>
      <c r="B8" s="304" t="s">
        <v>198</v>
      </c>
      <c r="C8" s="314">
        <v>1474837</v>
      </c>
      <c r="D8" s="314">
        <v>1474837</v>
      </c>
      <c r="E8" s="314">
        <v>-658936</v>
      </c>
      <c r="F8" s="314">
        <v>815901</v>
      </c>
      <c r="G8" s="304" t="s">
        <v>199</v>
      </c>
      <c r="H8" s="314">
        <v>3231283</v>
      </c>
      <c r="I8" s="323">
        <v>3526697</v>
      </c>
      <c r="J8" s="314">
        <v>888334</v>
      </c>
      <c r="K8" s="323">
        <v>4415031</v>
      </c>
      <c r="L8" s="751"/>
    </row>
    <row r="9" spans="1:12" ht="12.95" customHeight="1" x14ac:dyDescent="0.2">
      <c r="A9" s="20" t="s">
        <v>108</v>
      </c>
      <c r="B9" s="304" t="s">
        <v>200</v>
      </c>
      <c r="C9" s="314"/>
      <c r="D9" s="314"/>
      <c r="E9" s="314">
        <v>0</v>
      </c>
      <c r="F9" s="314"/>
      <c r="G9" s="304" t="s">
        <v>201</v>
      </c>
      <c r="H9" s="314">
        <v>11690141</v>
      </c>
      <c r="I9" s="323">
        <v>11259456</v>
      </c>
      <c r="J9" s="314">
        <v>256115</v>
      </c>
      <c r="K9" s="323">
        <v>11515571</v>
      </c>
      <c r="L9" s="751"/>
    </row>
    <row r="10" spans="1:12" ht="12.95" customHeight="1" x14ac:dyDescent="0.2">
      <c r="A10" s="20" t="s">
        <v>109</v>
      </c>
      <c r="B10" s="304" t="s">
        <v>17</v>
      </c>
      <c r="C10" s="314">
        <v>8245000</v>
      </c>
      <c r="D10" s="314">
        <v>8245000</v>
      </c>
      <c r="E10" s="314">
        <v>3797334</v>
      </c>
      <c r="F10" s="314">
        <v>12042334</v>
      </c>
      <c r="G10" s="304" t="s">
        <v>87</v>
      </c>
      <c r="H10" s="314">
        <v>900000</v>
      </c>
      <c r="I10" s="323">
        <v>900000</v>
      </c>
      <c r="J10" s="314">
        <v>200000</v>
      </c>
      <c r="K10" s="323">
        <v>1100000</v>
      </c>
      <c r="L10" s="751"/>
    </row>
    <row r="11" spans="1:12" ht="12.95" customHeight="1" x14ac:dyDescent="0.2">
      <c r="A11" s="20" t="s">
        <v>110</v>
      </c>
      <c r="B11" s="21" t="s">
        <v>30</v>
      </c>
      <c r="C11" s="314">
        <v>3333000</v>
      </c>
      <c r="D11" s="314">
        <v>3509315</v>
      </c>
      <c r="E11" s="314">
        <v>1008726</v>
      </c>
      <c r="F11" s="314">
        <v>4518041</v>
      </c>
      <c r="G11" s="304" t="s">
        <v>118</v>
      </c>
      <c r="H11" s="314">
        <v>1500000</v>
      </c>
      <c r="I11" s="323">
        <v>2196800</v>
      </c>
      <c r="J11" s="314">
        <v>0</v>
      </c>
      <c r="K11" s="323">
        <v>2196800</v>
      </c>
      <c r="L11" s="751"/>
    </row>
    <row r="12" spans="1:12" ht="12.95" customHeight="1" x14ac:dyDescent="0.2">
      <c r="A12" s="20" t="s">
        <v>111</v>
      </c>
      <c r="B12" s="304" t="s">
        <v>46</v>
      </c>
      <c r="C12" s="314"/>
      <c r="D12" s="314">
        <v>89800</v>
      </c>
      <c r="E12" s="314"/>
      <c r="F12" s="314">
        <v>89800</v>
      </c>
      <c r="G12" s="304" t="s">
        <v>202</v>
      </c>
      <c r="H12" s="314">
        <v>0</v>
      </c>
      <c r="I12" s="323"/>
      <c r="J12" s="314"/>
      <c r="K12" s="323"/>
      <c r="L12" s="751"/>
    </row>
    <row r="13" spans="1:12" ht="12.95" customHeight="1" x14ac:dyDescent="0.2">
      <c r="A13" s="20" t="s">
        <v>112</v>
      </c>
      <c r="B13" s="304" t="s">
        <v>203</v>
      </c>
      <c r="C13" s="314"/>
      <c r="D13" s="314"/>
      <c r="E13" s="314"/>
      <c r="F13" s="314"/>
      <c r="G13" s="305"/>
      <c r="H13" s="314"/>
      <c r="I13" s="323"/>
      <c r="J13" s="314"/>
      <c r="K13" s="323"/>
      <c r="L13" s="751"/>
    </row>
    <row r="14" spans="1:12" ht="12.95" customHeight="1" thickBot="1" x14ac:dyDescent="0.25">
      <c r="A14" s="20" t="s">
        <v>113</v>
      </c>
      <c r="B14" s="305"/>
      <c r="C14" s="314"/>
      <c r="D14" s="314"/>
      <c r="E14" s="314"/>
      <c r="F14" s="314"/>
      <c r="G14" s="305"/>
      <c r="H14" s="314"/>
      <c r="I14" s="561"/>
      <c r="J14" s="560"/>
      <c r="K14" s="561"/>
      <c r="L14" s="751"/>
    </row>
    <row r="15" spans="1:12" ht="15.95" customHeight="1" thickBot="1" x14ac:dyDescent="0.25">
      <c r="A15" s="20" t="s">
        <v>114</v>
      </c>
      <c r="B15" s="306" t="s">
        <v>208</v>
      </c>
      <c r="C15" s="315">
        <f>SUM(C7:C14)</f>
        <v>28951392</v>
      </c>
      <c r="D15" s="315">
        <f t="shared" ref="D15" si="0">SUM(D7:D14)</f>
        <v>30858282</v>
      </c>
      <c r="E15" s="315">
        <f t="shared" ref="E15:F15" si="1">SUM(E7:E14)</f>
        <v>5538264</v>
      </c>
      <c r="F15" s="315">
        <f t="shared" si="1"/>
        <v>36396546</v>
      </c>
      <c r="G15" s="306" t="s">
        <v>209</v>
      </c>
      <c r="H15" s="315">
        <f>SUM(H7:H14)</f>
        <v>31586424</v>
      </c>
      <c r="I15" s="324">
        <f t="shared" ref="I15" si="2">SUM(I7:I14)</f>
        <v>33502314</v>
      </c>
      <c r="J15" s="315">
        <f t="shared" ref="J15:K15" si="3">SUM(J7:J14)</f>
        <v>5150724</v>
      </c>
      <c r="K15" s="315">
        <f t="shared" si="3"/>
        <v>38653038</v>
      </c>
      <c r="L15" s="751"/>
    </row>
    <row r="16" spans="1:12" ht="12.95" customHeight="1" x14ac:dyDescent="0.2">
      <c r="A16" s="20" t="s">
        <v>204</v>
      </c>
      <c r="B16" s="307" t="s">
        <v>211</v>
      </c>
      <c r="C16" s="316">
        <f>+C17+C18+C19+C20</f>
        <v>5402075</v>
      </c>
      <c r="D16" s="316">
        <f t="shared" ref="D16" si="4">+D17+D18+D19+D20</f>
        <v>5411075</v>
      </c>
      <c r="E16" s="316">
        <f t="shared" ref="E16:F16" si="5">+E17+E18+E19+E20</f>
        <v>612460</v>
      </c>
      <c r="F16" s="316">
        <f t="shared" si="5"/>
        <v>6023535</v>
      </c>
      <c r="G16" s="308" t="s">
        <v>212</v>
      </c>
      <c r="H16" s="319"/>
      <c r="I16" s="340"/>
      <c r="J16" s="562"/>
      <c r="K16" s="340"/>
      <c r="L16" s="751"/>
    </row>
    <row r="17" spans="1:12" ht="12.95" customHeight="1" x14ac:dyDescent="0.2">
      <c r="A17" s="20" t="s">
        <v>205</v>
      </c>
      <c r="B17" s="308" t="s">
        <v>214</v>
      </c>
      <c r="C17" s="317">
        <v>5402075</v>
      </c>
      <c r="D17" s="317">
        <v>5411075</v>
      </c>
      <c r="E17" s="317"/>
      <c r="F17" s="317">
        <v>5411075</v>
      </c>
      <c r="G17" s="308" t="s">
        <v>215</v>
      </c>
      <c r="H17" s="317"/>
      <c r="I17" s="325"/>
      <c r="J17" s="317"/>
      <c r="K17" s="325"/>
      <c r="L17" s="751"/>
    </row>
    <row r="18" spans="1:12" ht="12.95" customHeight="1" x14ac:dyDescent="0.2">
      <c r="A18" s="20" t="s">
        <v>206</v>
      </c>
      <c r="B18" s="308" t="s">
        <v>217</v>
      </c>
      <c r="C18" s="317"/>
      <c r="D18" s="317"/>
      <c r="E18" s="317"/>
      <c r="F18" s="317"/>
      <c r="G18" s="308" t="s">
        <v>218</v>
      </c>
      <c r="H18" s="317"/>
      <c r="I18" s="325"/>
      <c r="J18" s="317"/>
      <c r="K18" s="325"/>
      <c r="L18" s="751"/>
    </row>
    <row r="19" spans="1:12" ht="12.95" customHeight="1" x14ac:dyDescent="0.2">
      <c r="A19" s="20" t="s">
        <v>207</v>
      </c>
      <c r="B19" s="308" t="s">
        <v>220</v>
      </c>
      <c r="C19" s="317"/>
      <c r="D19" s="317"/>
      <c r="E19" s="317"/>
      <c r="F19" s="317"/>
      <c r="G19" s="308" t="s">
        <v>221</v>
      </c>
      <c r="H19" s="317"/>
      <c r="I19" s="325"/>
      <c r="J19" s="317"/>
      <c r="K19" s="325"/>
      <c r="L19" s="751"/>
    </row>
    <row r="20" spans="1:12" ht="12.95" customHeight="1" x14ac:dyDescent="0.2">
      <c r="A20" s="20" t="s">
        <v>210</v>
      </c>
      <c r="B20" s="308" t="s">
        <v>223</v>
      </c>
      <c r="C20" s="317"/>
      <c r="D20" s="319"/>
      <c r="E20" s="319">
        <v>612460</v>
      </c>
      <c r="F20" s="319">
        <v>612460</v>
      </c>
      <c r="G20" s="307" t="s">
        <v>224</v>
      </c>
      <c r="H20" s="317"/>
      <c r="I20" s="325"/>
      <c r="J20" s="317"/>
      <c r="K20" s="325"/>
      <c r="L20" s="751"/>
    </row>
    <row r="21" spans="1:12" ht="12.95" customHeight="1" x14ac:dyDescent="0.2">
      <c r="A21" s="20" t="s">
        <v>213</v>
      </c>
      <c r="B21" s="308" t="s">
        <v>226</v>
      </c>
      <c r="C21" s="318">
        <f>+C22+C23</f>
        <v>0</v>
      </c>
      <c r="D21" s="318"/>
      <c r="E21" s="318"/>
      <c r="F21" s="318"/>
      <c r="G21" s="308" t="s">
        <v>227</v>
      </c>
      <c r="H21" s="317"/>
      <c r="I21" s="325"/>
      <c r="J21" s="317"/>
      <c r="K21" s="325"/>
      <c r="L21" s="751"/>
    </row>
    <row r="22" spans="1:12" ht="12.95" customHeight="1" x14ac:dyDescent="0.2">
      <c r="A22" s="20" t="s">
        <v>216</v>
      </c>
      <c r="B22" s="309" t="s">
        <v>229</v>
      </c>
      <c r="C22" s="319"/>
      <c r="D22" s="319"/>
      <c r="E22" s="319"/>
      <c r="F22" s="319"/>
      <c r="G22" s="303" t="s">
        <v>230</v>
      </c>
      <c r="H22" s="319"/>
      <c r="I22" s="325"/>
      <c r="J22" s="317"/>
      <c r="K22" s="325"/>
      <c r="L22" s="751"/>
    </row>
    <row r="23" spans="1:12" ht="12.95" customHeight="1" x14ac:dyDescent="0.2">
      <c r="A23" s="20" t="s">
        <v>219</v>
      </c>
      <c r="B23" s="310" t="s">
        <v>232</v>
      </c>
      <c r="C23" s="317"/>
      <c r="D23" s="317"/>
      <c r="E23" s="317"/>
      <c r="F23" s="317"/>
      <c r="G23" s="304" t="s">
        <v>233</v>
      </c>
      <c r="H23" s="317"/>
      <c r="I23" s="325"/>
      <c r="J23" s="317"/>
      <c r="K23" s="325"/>
      <c r="L23" s="751"/>
    </row>
    <row r="24" spans="1:12" ht="12.95" customHeight="1" x14ac:dyDescent="0.2">
      <c r="A24" s="20" t="s">
        <v>222</v>
      </c>
      <c r="B24" s="310" t="s">
        <v>235</v>
      </c>
      <c r="C24" s="317"/>
      <c r="D24" s="317"/>
      <c r="E24" s="317"/>
      <c r="F24" s="317"/>
      <c r="G24" s="304" t="s">
        <v>236</v>
      </c>
      <c r="H24" s="317"/>
      <c r="I24" s="325"/>
      <c r="J24" s="317"/>
      <c r="K24" s="325"/>
      <c r="L24" s="751"/>
    </row>
    <row r="25" spans="1:12" ht="12.95" customHeight="1" x14ac:dyDescent="0.2">
      <c r="A25" s="20" t="s">
        <v>225</v>
      </c>
      <c r="B25" s="310" t="s">
        <v>238</v>
      </c>
      <c r="C25" s="317"/>
      <c r="D25" s="317"/>
      <c r="E25" s="317"/>
      <c r="F25" s="317"/>
      <c r="G25" s="304" t="s">
        <v>304</v>
      </c>
      <c r="H25" s="317">
        <v>631791</v>
      </c>
      <c r="I25" s="325">
        <v>631791</v>
      </c>
      <c r="J25" s="317"/>
      <c r="K25" s="325">
        <v>631791</v>
      </c>
      <c r="L25" s="751"/>
    </row>
    <row r="26" spans="1:12" ht="12.95" customHeight="1" thickBot="1" x14ac:dyDescent="0.25">
      <c r="A26" s="564" t="s">
        <v>228</v>
      </c>
      <c r="B26" s="565" t="s">
        <v>238</v>
      </c>
      <c r="C26" s="556"/>
      <c r="D26" s="556"/>
      <c r="E26" s="556"/>
      <c r="F26" s="556"/>
      <c r="G26" s="627" t="s">
        <v>182</v>
      </c>
      <c r="H26" s="628"/>
      <c r="I26" s="563"/>
      <c r="J26" s="556"/>
      <c r="K26" s="563"/>
      <c r="L26" s="751"/>
    </row>
    <row r="27" spans="1:12" ht="15.95" customHeight="1" thickBot="1" x14ac:dyDescent="0.25">
      <c r="A27" s="567" t="s">
        <v>231</v>
      </c>
      <c r="B27" s="568" t="s">
        <v>240</v>
      </c>
      <c r="C27" s="315">
        <f>+C16+C21+C24+C26</f>
        <v>5402075</v>
      </c>
      <c r="D27" s="315">
        <f t="shared" ref="D27" si="6">+D16+D21+D24+D26</f>
        <v>5411075</v>
      </c>
      <c r="E27" s="315">
        <f t="shared" ref="E27:F27" si="7">+E16+E21+E24+E26</f>
        <v>612460</v>
      </c>
      <c r="F27" s="315">
        <f t="shared" si="7"/>
        <v>6023535</v>
      </c>
      <c r="G27" s="306" t="s">
        <v>241</v>
      </c>
      <c r="H27" s="315">
        <f>SUM(H16:H26)</f>
        <v>631791</v>
      </c>
      <c r="I27" s="324">
        <f t="shared" ref="I27" si="8">SUM(I16:I26)</f>
        <v>631791</v>
      </c>
      <c r="J27" s="315">
        <f t="shared" ref="J27:K27" si="9">SUM(J16:J26)</f>
        <v>0</v>
      </c>
      <c r="K27" s="315">
        <f t="shared" si="9"/>
        <v>631791</v>
      </c>
      <c r="L27" s="751"/>
    </row>
    <row r="28" spans="1:12" ht="13.5" thickBot="1" x14ac:dyDescent="0.25">
      <c r="A28" s="19" t="s">
        <v>234</v>
      </c>
      <c r="B28" s="566" t="s">
        <v>243</v>
      </c>
      <c r="C28" s="320">
        <f>+C15+C27</f>
        <v>34353467</v>
      </c>
      <c r="D28" s="320">
        <f t="shared" ref="D28" si="10">+D15+D27</f>
        <v>36269357</v>
      </c>
      <c r="E28" s="320">
        <f t="shared" ref="E28:F28" si="11">+E15+E27</f>
        <v>6150724</v>
      </c>
      <c r="F28" s="320">
        <f t="shared" si="11"/>
        <v>42420081</v>
      </c>
      <c r="G28" s="311" t="s">
        <v>244</v>
      </c>
      <c r="H28" s="320">
        <f>+H15+H27</f>
        <v>32218215</v>
      </c>
      <c r="I28" s="23">
        <f t="shared" ref="I28" si="12">+I15+I27</f>
        <v>34134105</v>
      </c>
      <c r="J28" s="320">
        <f t="shared" ref="J28:K28" si="13">+J15+J27</f>
        <v>5150724</v>
      </c>
      <c r="K28" s="320">
        <f t="shared" si="13"/>
        <v>39284829</v>
      </c>
      <c r="L28" s="751"/>
    </row>
    <row r="29" spans="1:12" ht="13.5" thickBot="1" x14ac:dyDescent="0.25">
      <c r="A29" s="20" t="s">
        <v>237</v>
      </c>
      <c r="B29" s="311" t="s">
        <v>246</v>
      </c>
      <c r="C29" s="320">
        <f>IF(C15-H15&lt;0,H15-C15,"-")</f>
        <v>2635032</v>
      </c>
      <c r="D29" s="320">
        <f>IF(D15-I15&lt;0,I15-D15,"-")</f>
        <v>2644032</v>
      </c>
      <c r="E29" s="320" t="str">
        <f>IF(E15-J15&lt;0,J15-E15,"-")</f>
        <v>-</v>
      </c>
      <c r="F29" s="320">
        <f>IF(F15-K15&lt;0,K15-F15,"-")</f>
        <v>2256492</v>
      </c>
      <c r="G29" s="311" t="s">
        <v>247</v>
      </c>
      <c r="H29" s="320" t="str">
        <f>IF(C15-H15&gt;0,C15-H15,"-")</f>
        <v>-</v>
      </c>
      <c r="I29" s="320" t="str">
        <f t="shared" ref="I29:J29" si="14">IF(D15-I15&gt;0,D15-I15,"-")</f>
        <v>-</v>
      </c>
      <c r="J29" s="320">
        <f t="shared" si="14"/>
        <v>387540</v>
      </c>
      <c r="K29" s="320" t="str">
        <f>IF(F15-K15&gt;0,F15-K15,"-")</f>
        <v>-</v>
      </c>
      <c r="L29" s="751"/>
    </row>
    <row r="30" spans="1:12" ht="13.5" thickBot="1" x14ac:dyDescent="0.25">
      <c r="A30" s="333" t="s">
        <v>239</v>
      </c>
      <c r="B30" s="311" t="s">
        <v>249</v>
      </c>
      <c r="C30" s="320" t="str">
        <f>IF(C28-H28&lt;0,H28-C28,"-")</f>
        <v>-</v>
      </c>
      <c r="D30" s="320" t="str">
        <f>IF(D28-I28&lt;0,I28-D28,"-")</f>
        <v>-</v>
      </c>
      <c r="E30" s="320" t="str">
        <f>IF(E28-J28&lt;0,J28-E28,"-")</f>
        <v>-</v>
      </c>
      <c r="F30" s="320" t="str">
        <f>IF(F28-K28&lt;0,K28-F28,"-")</f>
        <v>-</v>
      </c>
      <c r="G30" s="311" t="s">
        <v>250</v>
      </c>
      <c r="H30" s="320">
        <f>IF(C28-H28&gt;0,C28-H28,"-")</f>
        <v>2135252</v>
      </c>
      <c r="I30" s="320">
        <f t="shared" ref="I30:K30" si="15">IF(D28-I28&gt;0,D28-I28,"-")</f>
        <v>2135252</v>
      </c>
      <c r="J30" s="320">
        <f t="shared" si="15"/>
        <v>1000000</v>
      </c>
      <c r="K30" s="320">
        <f t="shared" si="15"/>
        <v>3135252</v>
      </c>
      <c r="L30" s="751"/>
    </row>
    <row r="31" spans="1:12" ht="18.75" x14ac:dyDescent="0.2">
      <c r="B31" s="752"/>
      <c r="C31" s="752"/>
      <c r="D31" s="752"/>
      <c r="E31" s="752"/>
      <c r="F31" s="752"/>
      <c r="G31" s="752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30"/>
  <sheetViews>
    <sheetView zoomScale="110" zoomScaleNormal="110" zoomScaleSheetLayoutView="115" workbookViewId="0">
      <selection activeCell="A2" sqref="A2: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5" width="14" style="9" customWidth="1"/>
    <col min="6" max="6" width="47.28515625" style="9" customWidth="1"/>
    <col min="7" max="9" width="14" style="9" customWidth="1"/>
    <col min="10" max="10" width="4.140625" style="9" customWidth="1"/>
    <col min="11" max="16384" width="8" style="9"/>
  </cols>
  <sheetData>
    <row r="1" spans="1:10" ht="31.5" x14ac:dyDescent="0.2">
      <c r="B1" s="10" t="s">
        <v>251</v>
      </c>
      <c r="C1" s="11"/>
      <c r="D1" s="11"/>
      <c r="E1" s="11"/>
      <c r="F1" s="11"/>
      <c r="G1" s="11"/>
      <c r="H1" s="11"/>
      <c r="I1" s="11"/>
      <c r="J1" s="751"/>
    </row>
    <row r="2" spans="1:10" ht="19.5" customHeight="1" x14ac:dyDescent="0.25">
      <c r="A2" s="705" t="s">
        <v>588</v>
      </c>
      <c r="B2" s="10"/>
      <c r="C2" s="11"/>
      <c r="D2" s="11"/>
      <c r="E2" s="11"/>
      <c r="F2" s="11"/>
      <c r="G2" s="216"/>
      <c r="H2" s="216"/>
      <c r="I2" s="216" t="s">
        <v>486</v>
      </c>
      <c r="J2" s="751"/>
    </row>
    <row r="3" spans="1:10" ht="16.5" thickBot="1" x14ac:dyDescent="0.3">
      <c r="A3" s="705" t="s">
        <v>589</v>
      </c>
      <c r="G3" s="551"/>
      <c r="H3" s="551"/>
      <c r="I3" s="551" t="s">
        <v>471</v>
      </c>
      <c r="J3" s="751"/>
    </row>
    <row r="4" spans="1:10" ht="13.5" thickBot="1" x14ac:dyDescent="0.25">
      <c r="A4" s="753" t="s">
        <v>195</v>
      </c>
      <c r="B4" s="13" t="s">
        <v>104</v>
      </c>
      <c r="C4" s="14"/>
      <c r="D4" s="555"/>
      <c r="E4" s="555"/>
      <c r="F4" s="13" t="s">
        <v>105</v>
      </c>
      <c r="G4" s="15"/>
      <c r="H4" s="650"/>
      <c r="I4" s="651"/>
      <c r="J4" s="751"/>
    </row>
    <row r="5" spans="1:10" s="16" customFormat="1" ht="36.75" thickBot="1" x14ac:dyDescent="0.25">
      <c r="A5" s="754"/>
      <c r="B5" s="312" t="s">
        <v>196</v>
      </c>
      <c r="C5" s="643" t="str">
        <f>+'4,a. Műk. mérleg'!C5</f>
        <v>Eredeti            előirányzat         2017.</v>
      </c>
      <c r="D5" s="312" t="s">
        <v>562</v>
      </c>
      <c r="E5" s="332" t="s">
        <v>564</v>
      </c>
      <c r="F5" s="312" t="s">
        <v>196</v>
      </c>
      <c r="G5" s="643" t="str">
        <f>+'4,a. Műk. mérleg'!C5</f>
        <v>Eredeti            előirányzat         2017.</v>
      </c>
      <c r="H5" s="312" t="s">
        <v>562</v>
      </c>
      <c r="I5" s="332" t="s">
        <v>564</v>
      </c>
      <c r="J5" s="751"/>
    </row>
    <row r="6" spans="1:10" s="16" customFormat="1" ht="13.5" thickBot="1" x14ac:dyDescent="0.25">
      <c r="A6" s="17" t="s">
        <v>99</v>
      </c>
      <c r="B6" s="17" t="s">
        <v>100</v>
      </c>
      <c r="C6" s="644" t="s">
        <v>101</v>
      </c>
      <c r="D6" s="17" t="s">
        <v>102</v>
      </c>
      <c r="E6" s="644" t="s">
        <v>103</v>
      </c>
      <c r="F6" s="17" t="s">
        <v>416</v>
      </c>
      <c r="G6" s="644" t="s">
        <v>433</v>
      </c>
      <c r="H6" s="17" t="s">
        <v>545</v>
      </c>
      <c r="I6" s="321" t="s">
        <v>546</v>
      </c>
      <c r="J6" s="751"/>
    </row>
    <row r="7" spans="1:10" ht="12.95" customHeight="1" x14ac:dyDescent="0.2">
      <c r="A7" s="19" t="s">
        <v>106</v>
      </c>
      <c r="B7" s="326" t="s">
        <v>252</v>
      </c>
      <c r="C7" s="645"/>
      <c r="D7" s="313"/>
      <c r="E7" s="645"/>
      <c r="F7" s="326" t="s">
        <v>90</v>
      </c>
      <c r="G7" s="645">
        <v>1500252</v>
      </c>
      <c r="H7" s="313">
        <v>1000000</v>
      </c>
      <c r="I7" s="322">
        <v>2500252</v>
      </c>
      <c r="J7" s="751"/>
    </row>
    <row r="8" spans="1:10" x14ac:dyDescent="0.2">
      <c r="A8" s="20" t="s">
        <v>107</v>
      </c>
      <c r="B8" s="327" t="s">
        <v>253</v>
      </c>
      <c r="C8" s="334"/>
      <c r="D8" s="314"/>
      <c r="E8" s="334"/>
      <c r="F8" s="327" t="s">
        <v>254</v>
      </c>
      <c r="G8" s="334"/>
      <c r="H8" s="314"/>
      <c r="I8" s="323"/>
      <c r="J8" s="751"/>
    </row>
    <row r="9" spans="1:10" ht="12.95" customHeight="1" x14ac:dyDescent="0.2">
      <c r="A9" s="20" t="s">
        <v>108</v>
      </c>
      <c r="B9" s="327" t="s">
        <v>44</v>
      </c>
      <c r="C9" s="334">
        <v>0</v>
      </c>
      <c r="D9" s="314"/>
      <c r="E9" s="334"/>
      <c r="F9" s="327" t="s">
        <v>92</v>
      </c>
      <c r="G9" s="334">
        <v>635000</v>
      </c>
      <c r="H9" s="314"/>
      <c r="I9" s="323">
        <v>635000</v>
      </c>
      <c r="J9" s="751"/>
    </row>
    <row r="10" spans="1:10" ht="12.95" customHeight="1" x14ac:dyDescent="0.2">
      <c r="A10" s="20" t="s">
        <v>109</v>
      </c>
      <c r="B10" s="327" t="s">
        <v>255</v>
      </c>
      <c r="C10" s="334">
        <v>0</v>
      </c>
      <c r="D10" s="314"/>
      <c r="E10" s="334"/>
      <c r="F10" s="327" t="s">
        <v>256</v>
      </c>
      <c r="G10" s="334"/>
      <c r="H10" s="314"/>
      <c r="I10" s="323"/>
      <c r="J10" s="751"/>
    </row>
    <row r="11" spans="1:10" ht="12.75" customHeight="1" x14ac:dyDescent="0.2">
      <c r="A11" s="20" t="s">
        <v>110</v>
      </c>
      <c r="B11" s="327" t="s">
        <v>257</v>
      </c>
      <c r="C11" s="334"/>
      <c r="D11" s="314"/>
      <c r="E11" s="334"/>
      <c r="F11" s="327" t="s">
        <v>258</v>
      </c>
      <c r="G11" s="334"/>
      <c r="H11" s="314"/>
      <c r="I11" s="323"/>
      <c r="J11" s="751"/>
    </row>
    <row r="12" spans="1:10" ht="12.95" customHeight="1" x14ac:dyDescent="0.2">
      <c r="A12" s="20" t="s">
        <v>111</v>
      </c>
      <c r="B12" s="327" t="s">
        <v>259</v>
      </c>
      <c r="C12" s="334"/>
      <c r="D12" s="665"/>
      <c r="E12" s="642"/>
      <c r="F12" s="341" t="s">
        <v>202</v>
      </c>
      <c r="G12" s="642"/>
      <c r="H12" s="314"/>
      <c r="I12" s="323"/>
      <c r="J12" s="751"/>
    </row>
    <row r="13" spans="1:10" ht="13.5" thickBot="1" x14ac:dyDescent="0.25">
      <c r="A13" s="20" t="s">
        <v>204</v>
      </c>
      <c r="B13" s="328"/>
      <c r="C13" s="334"/>
      <c r="D13" s="314"/>
      <c r="E13" s="334"/>
      <c r="F13" s="342"/>
      <c r="G13" s="334"/>
      <c r="H13" s="560"/>
      <c r="I13" s="561"/>
      <c r="J13" s="751"/>
    </row>
    <row r="14" spans="1:10" ht="15.95" customHeight="1" thickBot="1" x14ac:dyDescent="0.25">
      <c r="A14" s="22" t="s">
        <v>206</v>
      </c>
      <c r="B14" s="329" t="s">
        <v>260</v>
      </c>
      <c r="C14" s="646">
        <f>+C7+C9+C10+C12+C13</f>
        <v>0</v>
      </c>
      <c r="D14" s="315"/>
      <c r="E14" s="646"/>
      <c r="F14" s="329" t="s">
        <v>261</v>
      </c>
      <c r="G14" s="646">
        <f>+G7+G9+G11+G12+G13</f>
        <v>2135252</v>
      </c>
      <c r="H14" s="315">
        <f t="shared" ref="H14:I14" si="0">+H7+H9+H11+H12+H13</f>
        <v>1000000</v>
      </c>
      <c r="I14" s="315">
        <f t="shared" si="0"/>
        <v>3135252</v>
      </c>
      <c r="J14" s="751"/>
    </row>
    <row r="15" spans="1:10" ht="12.95" customHeight="1" x14ac:dyDescent="0.2">
      <c r="A15" s="19" t="s">
        <v>207</v>
      </c>
      <c r="B15" s="335" t="s">
        <v>262</v>
      </c>
      <c r="C15" s="662">
        <f>+C16+C17+C18+C19+C20</f>
        <v>0</v>
      </c>
      <c r="D15" s="666"/>
      <c r="E15" s="662"/>
      <c r="F15" s="330" t="s">
        <v>212</v>
      </c>
      <c r="G15" s="647"/>
      <c r="H15" s="562"/>
      <c r="I15" s="340"/>
      <c r="J15" s="751"/>
    </row>
    <row r="16" spans="1:10" ht="12.95" customHeight="1" x14ac:dyDescent="0.2">
      <c r="A16" s="20" t="s">
        <v>210</v>
      </c>
      <c r="B16" s="336" t="s">
        <v>263</v>
      </c>
      <c r="C16" s="648"/>
      <c r="D16" s="317"/>
      <c r="E16" s="648"/>
      <c r="F16" s="330" t="s">
        <v>264</v>
      </c>
      <c r="G16" s="648"/>
      <c r="H16" s="317"/>
      <c r="I16" s="325"/>
      <c r="J16" s="751"/>
    </row>
    <row r="17" spans="1:10" ht="12.95" customHeight="1" x14ac:dyDescent="0.2">
      <c r="A17" s="19" t="s">
        <v>213</v>
      </c>
      <c r="B17" s="336" t="s">
        <v>265</v>
      </c>
      <c r="C17" s="648"/>
      <c r="D17" s="317"/>
      <c r="E17" s="648"/>
      <c r="F17" s="330" t="s">
        <v>218</v>
      </c>
      <c r="G17" s="648"/>
      <c r="H17" s="317"/>
      <c r="I17" s="325"/>
      <c r="J17" s="751"/>
    </row>
    <row r="18" spans="1:10" ht="12.95" customHeight="1" x14ac:dyDescent="0.2">
      <c r="A18" s="20" t="s">
        <v>216</v>
      </c>
      <c r="B18" s="336" t="s">
        <v>266</v>
      </c>
      <c r="C18" s="648"/>
      <c r="D18" s="317"/>
      <c r="E18" s="648"/>
      <c r="F18" s="330" t="s">
        <v>221</v>
      </c>
      <c r="G18" s="648"/>
      <c r="H18" s="317"/>
      <c r="I18" s="325"/>
      <c r="J18" s="751"/>
    </row>
    <row r="19" spans="1:10" ht="12.95" customHeight="1" x14ac:dyDescent="0.2">
      <c r="A19" s="19" t="s">
        <v>219</v>
      </c>
      <c r="B19" s="336" t="s">
        <v>267</v>
      </c>
      <c r="C19" s="648"/>
      <c r="D19" s="319"/>
      <c r="E19" s="663"/>
      <c r="F19" s="331" t="s">
        <v>224</v>
      </c>
      <c r="G19" s="648"/>
      <c r="H19" s="317"/>
      <c r="I19" s="325"/>
      <c r="J19" s="751"/>
    </row>
    <row r="20" spans="1:10" ht="12.95" customHeight="1" x14ac:dyDescent="0.2">
      <c r="A20" s="20" t="s">
        <v>222</v>
      </c>
      <c r="B20" s="336" t="s">
        <v>268</v>
      </c>
      <c r="C20" s="648"/>
      <c r="D20" s="317"/>
      <c r="E20" s="648"/>
      <c r="F20" s="330" t="s">
        <v>269</v>
      </c>
      <c r="G20" s="648"/>
      <c r="H20" s="317"/>
      <c r="I20" s="325"/>
      <c r="J20" s="751"/>
    </row>
    <row r="21" spans="1:10" ht="12.95" customHeight="1" x14ac:dyDescent="0.2">
      <c r="A21" s="19" t="s">
        <v>225</v>
      </c>
      <c r="B21" s="337" t="s">
        <v>270</v>
      </c>
      <c r="C21" s="664">
        <f>+C22+C23+C24+C25+C26</f>
        <v>0</v>
      </c>
      <c r="D21" s="666"/>
      <c r="E21" s="662"/>
      <c r="F21" s="343" t="s">
        <v>271</v>
      </c>
      <c r="G21" s="648"/>
      <c r="H21" s="317"/>
      <c r="I21" s="325"/>
      <c r="J21" s="751"/>
    </row>
    <row r="22" spans="1:10" ht="12.95" customHeight="1" x14ac:dyDescent="0.2">
      <c r="A22" s="20" t="s">
        <v>228</v>
      </c>
      <c r="B22" s="336" t="s">
        <v>272</v>
      </c>
      <c r="C22" s="648"/>
      <c r="D22" s="562"/>
      <c r="E22" s="647"/>
      <c r="F22" s="343" t="s">
        <v>273</v>
      </c>
      <c r="G22" s="648"/>
      <c r="H22" s="317"/>
      <c r="I22" s="325"/>
      <c r="J22" s="751"/>
    </row>
    <row r="23" spans="1:10" ht="12.95" customHeight="1" x14ac:dyDescent="0.2">
      <c r="A23" s="19" t="s">
        <v>231</v>
      </c>
      <c r="B23" s="336" t="s">
        <v>274</v>
      </c>
      <c r="C23" s="648"/>
      <c r="D23" s="562"/>
      <c r="E23" s="647"/>
      <c r="F23" s="344"/>
      <c r="G23" s="648"/>
      <c r="H23" s="317"/>
      <c r="I23" s="325"/>
      <c r="J23" s="751"/>
    </row>
    <row r="24" spans="1:10" ht="12.95" customHeight="1" x14ac:dyDescent="0.2">
      <c r="A24" s="20" t="s">
        <v>234</v>
      </c>
      <c r="B24" s="336" t="s">
        <v>188</v>
      </c>
      <c r="C24" s="648"/>
      <c r="D24" s="562"/>
      <c r="E24" s="647"/>
      <c r="F24" s="345"/>
      <c r="G24" s="648"/>
      <c r="H24" s="317"/>
      <c r="I24" s="325"/>
      <c r="J24" s="751"/>
    </row>
    <row r="25" spans="1:10" ht="12.95" customHeight="1" x14ac:dyDescent="0.2">
      <c r="A25" s="19" t="s">
        <v>237</v>
      </c>
      <c r="B25" s="338" t="s">
        <v>275</v>
      </c>
      <c r="C25" s="648"/>
      <c r="D25" s="317"/>
      <c r="E25" s="648"/>
      <c r="F25" s="328"/>
      <c r="G25" s="648"/>
      <c r="H25" s="317"/>
      <c r="I25" s="325"/>
      <c r="J25" s="751"/>
    </row>
    <row r="26" spans="1:10" ht="12.95" customHeight="1" thickBot="1" x14ac:dyDescent="0.25">
      <c r="A26" s="20" t="s">
        <v>239</v>
      </c>
      <c r="B26" s="339" t="s">
        <v>276</v>
      </c>
      <c r="C26" s="648"/>
      <c r="D26" s="562"/>
      <c r="E26" s="647"/>
      <c r="F26" s="345"/>
      <c r="G26" s="648"/>
      <c r="H26" s="556"/>
      <c r="I26" s="563"/>
      <c r="J26" s="751"/>
    </row>
    <row r="27" spans="1:10" ht="21.75" customHeight="1" thickBot="1" x14ac:dyDescent="0.25">
      <c r="A27" s="22" t="s">
        <v>242</v>
      </c>
      <c r="B27" s="329" t="s">
        <v>277</v>
      </c>
      <c r="C27" s="646">
        <f>+C15+C21</f>
        <v>0</v>
      </c>
      <c r="D27" s="315"/>
      <c r="E27" s="646"/>
      <c r="F27" s="329" t="s">
        <v>278</v>
      </c>
      <c r="G27" s="646">
        <f>SUM(G15:G26)</f>
        <v>0</v>
      </c>
      <c r="H27" s="315"/>
      <c r="I27" s="324"/>
      <c r="J27" s="751"/>
    </row>
    <row r="28" spans="1:10" ht="13.5" thickBot="1" x14ac:dyDescent="0.25">
      <c r="A28" s="22" t="s">
        <v>245</v>
      </c>
      <c r="B28" s="22" t="s">
        <v>279</v>
      </c>
      <c r="C28" s="649">
        <f>+C14+C27</f>
        <v>0</v>
      </c>
      <c r="D28" s="320"/>
      <c r="E28" s="23"/>
      <c r="F28" s="22" t="s">
        <v>280</v>
      </c>
      <c r="G28" s="649">
        <f>+G14+G27</f>
        <v>2135252</v>
      </c>
      <c r="H28" s="320">
        <f t="shared" ref="H28:I28" si="1">+H14+H27</f>
        <v>1000000</v>
      </c>
      <c r="I28" s="320">
        <f t="shared" si="1"/>
        <v>3135252</v>
      </c>
      <c r="J28" s="751"/>
    </row>
    <row r="29" spans="1:10" ht="13.5" thickBot="1" x14ac:dyDescent="0.25">
      <c r="A29" s="22" t="s">
        <v>248</v>
      </c>
      <c r="B29" s="22" t="s">
        <v>246</v>
      </c>
      <c r="C29" s="320">
        <f>IF(C14-G14&lt;0,G14-C14,"-")</f>
        <v>2135252</v>
      </c>
      <c r="D29" s="320">
        <f t="shared" ref="D29:E29" si="2">IF(D14-H14&lt;0,H14-D14,"-")</f>
        <v>1000000</v>
      </c>
      <c r="E29" s="649">
        <f t="shared" si="2"/>
        <v>3135252</v>
      </c>
      <c r="F29" s="22" t="s">
        <v>247</v>
      </c>
      <c r="G29" s="649" t="str">
        <f>IF(C14-G14&gt;0,C14-G14,"-")</f>
        <v>-</v>
      </c>
      <c r="H29" s="320" t="s">
        <v>305</v>
      </c>
      <c r="I29" s="320" t="str">
        <f t="shared" ref="I29" si="3">IF(G14-I14&gt;0,G14-I14,"-")</f>
        <v>-</v>
      </c>
      <c r="J29" s="751"/>
    </row>
    <row r="30" spans="1:10" ht="13.5" thickBot="1" x14ac:dyDescent="0.25">
      <c r="A30" s="22" t="s">
        <v>281</v>
      </c>
      <c r="B30" s="22" t="s">
        <v>249</v>
      </c>
      <c r="C30" s="320">
        <f>C29-C27</f>
        <v>2135252</v>
      </c>
      <c r="D30" s="320">
        <f t="shared" ref="D30:E30" si="4">D29-D27</f>
        <v>1000000</v>
      </c>
      <c r="E30" s="649">
        <f t="shared" si="4"/>
        <v>3135252</v>
      </c>
      <c r="F30" s="22" t="s">
        <v>250</v>
      </c>
      <c r="G30" s="649" t="s">
        <v>305</v>
      </c>
      <c r="H30" s="320" t="s">
        <v>305</v>
      </c>
      <c r="I30" s="320" t="s">
        <v>305</v>
      </c>
      <c r="J30" s="751"/>
    </row>
  </sheetData>
  <mergeCells count="2">
    <mergeCell ref="A4:A5"/>
    <mergeCell ref="J1:J30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9"/>
  <sheetViews>
    <sheetView zoomScale="80" zoomScaleSheetLayoutView="90" workbookViewId="0">
      <selection activeCell="A2" sqref="A2:A3"/>
    </sheetView>
  </sheetViews>
  <sheetFormatPr defaultColWidth="9.140625" defaultRowHeight="12.75" x14ac:dyDescent="0.2"/>
  <cols>
    <col min="1" max="1" width="3" style="98" customWidth="1"/>
    <col min="2" max="2" width="33.5703125" style="98" customWidth="1"/>
    <col min="3" max="5" width="10.42578125" style="98" customWidth="1"/>
    <col min="6" max="7" width="11" style="98" customWidth="1"/>
    <col min="8" max="8" width="10.7109375" style="98" customWidth="1"/>
    <col min="9" max="9" width="11.140625" style="98" customWidth="1"/>
    <col min="10" max="10" width="10.5703125" style="98" customWidth="1"/>
    <col min="11" max="11" width="11.7109375" style="98" customWidth="1"/>
    <col min="12" max="12" width="10.5703125" style="98" customWidth="1"/>
    <col min="13" max="14" width="11.28515625" style="98" customWidth="1"/>
    <col min="15" max="15" width="14" style="98" customWidth="1"/>
    <col min="16" max="16384" width="9.140625" style="98"/>
  </cols>
  <sheetData>
    <row r="1" spans="1:20" s="160" customFormat="1" ht="15.75" x14ac:dyDescent="0.25">
      <c r="A1" s="741" t="s">
        <v>532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166"/>
      <c r="Q1" s="166"/>
      <c r="R1" s="166"/>
      <c r="S1" s="166"/>
      <c r="T1" s="166"/>
    </row>
    <row r="2" spans="1:20" s="160" customFormat="1" ht="15.75" x14ac:dyDescent="0.25">
      <c r="A2" s="705" t="s">
        <v>590</v>
      </c>
      <c r="C2" s="165"/>
      <c r="D2" s="165"/>
      <c r="O2" s="161" t="s">
        <v>555</v>
      </c>
    </row>
    <row r="3" spans="1:20" s="160" customFormat="1" ht="15.75" x14ac:dyDescent="0.25">
      <c r="A3" s="705" t="s">
        <v>591</v>
      </c>
      <c r="C3" s="165"/>
      <c r="D3" s="165"/>
      <c r="N3" s="755" t="s">
        <v>471</v>
      </c>
      <c r="O3" s="755"/>
    </row>
    <row r="4" spans="1:20" ht="28.35" customHeight="1" x14ac:dyDescent="0.2">
      <c r="A4" s="144" t="s">
        <v>391</v>
      </c>
      <c r="B4" s="145" t="s">
        <v>196</v>
      </c>
      <c r="C4" s="145" t="s">
        <v>392</v>
      </c>
      <c r="D4" s="145" t="s">
        <v>393</v>
      </c>
      <c r="E4" s="145" t="s">
        <v>394</v>
      </c>
      <c r="F4" s="145" t="s">
        <v>395</v>
      </c>
      <c r="G4" s="145" t="s">
        <v>396</v>
      </c>
      <c r="H4" s="145" t="s">
        <v>397</v>
      </c>
      <c r="I4" s="145" t="s">
        <v>398</v>
      </c>
      <c r="J4" s="145" t="s">
        <v>399</v>
      </c>
      <c r="K4" s="145" t="s">
        <v>400</v>
      </c>
      <c r="L4" s="145" t="s">
        <v>401</v>
      </c>
      <c r="M4" s="145" t="s">
        <v>402</v>
      </c>
      <c r="N4" s="145" t="s">
        <v>403</v>
      </c>
      <c r="O4" s="145" t="s">
        <v>389</v>
      </c>
    </row>
    <row r="5" spans="1:20" ht="28.35" customHeight="1" x14ac:dyDescent="0.25">
      <c r="A5" s="146"/>
      <c r="B5" s="147" t="s">
        <v>404</v>
      </c>
      <c r="C5" s="148"/>
      <c r="D5" s="149">
        <f>C25</f>
        <v>5153776</v>
      </c>
      <c r="E5" s="149">
        <f t="shared" ref="E5:N5" si="0">D25</f>
        <v>4785477</v>
      </c>
      <c r="F5" s="149">
        <f t="shared" si="0"/>
        <v>3785387</v>
      </c>
      <c r="G5" s="149">
        <f t="shared" si="0"/>
        <v>3406088</v>
      </c>
      <c r="H5" s="149">
        <f t="shared" si="0"/>
        <v>3271830</v>
      </c>
      <c r="I5" s="149">
        <f t="shared" si="0"/>
        <v>3703531</v>
      </c>
      <c r="J5" s="149">
        <f t="shared" si="0"/>
        <v>3780232</v>
      </c>
      <c r="K5" s="149">
        <f t="shared" si="0"/>
        <v>2415930</v>
      </c>
      <c r="L5" s="149">
        <f t="shared" si="0"/>
        <v>2405643</v>
      </c>
      <c r="M5" s="149">
        <f t="shared" si="0"/>
        <v>2405356</v>
      </c>
      <c r="N5" s="149">
        <f t="shared" si="0"/>
        <v>1884817</v>
      </c>
      <c r="O5" s="465"/>
    </row>
    <row r="6" spans="1:20" ht="22.5" customHeight="1" x14ac:dyDescent="0.25">
      <c r="A6" s="150" t="s">
        <v>106</v>
      </c>
      <c r="B6" s="151" t="s">
        <v>30</v>
      </c>
      <c r="C6" s="152">
        <v>19000</v>
      </c>
      <c r="D6" s="152">
        <v>19000</v>
      </c>
      <c r="E6" s="152">
        <v>19000</v>
      </c>
      <c r="F6" s="152">
        <v>19000</v>
      </c>
      <c r="G6" s="152">
        <v>323041</v>
      </c>
      <c r="H6" s="152">
        <v>819000</v>
      </c>
      <c r="I6" s="152">
        <v>819000</v>
      </c>
      <c r="J6" s="152">
        <v>900000</v>
      </c>
      <c r="K6" s="152">
        <v>519000</v>
      </c>
      <c r="L6" s="152">
        <v>519000</v>
      </c>
      <c r="M6" s="152">
        <v>519000</v>
      </c>
      <c r="N6" s="152">
        <v>24000</v>
      </c>
      <c r="O6" s="465">
        <f t="shared" ref="O6:O11" si="1">SUM(C6:N6)</f>
        <v>4518041</v>
      </c>
    </row>
    <row r="7" spans="1:20" ht="21.75" customHeight="1" x14ac:dyDescent="0.25">
      <c r="A7" s="150" t="s">
        <v>107</v>
      </c>
      <c r="B7" s="151" t="s">
        <v>17</v>
      </c>
      <c r="C7" s="152">
        <v>1003528</v>
      </c>
      <c r="D7" s="152">
        <v>1003528</v>
      </c>
      <c r="E7" s="152">
        <v>1003528</v>
      </c>
      <c r="F7" s="152">
        <v>1003528</v>
      </c>
      <c r="G7" s="152">
        <v>1003528</v>
      </c>
      <c r="H7" s="152">
        <v>1003528</v>
      </c>
      <c r="I7" s="152">
        <v>1003528</v>
      </c>
      <c r="J7" s="152">
        <v>1003528</v>
      </c>
      <c r="K7" s="152">
        <v>1003528</v>
      </c>
      <c r="L7" s="152">
        <v>1003528</v>
      </c>
      <c r="M7" s="152">
        <v>1003528</v>
      </c>
      <c r="N7" s="152">
        <v>1003526</v>
      </c>
      <c r="O7" s="465">
        <f t="shared" si="1"/>
        <v>12042334</v>
      </c>
    </row>
    <row r="8" spans="1:20" ht="34.5" customHeight="1" x14ac:dyDescent="0.25">
      <c r="A8" s="150" t="s">
        <v>108</v>
      </c>
      <c r="B8" s="151" t="s">
        <v>463</v>
      </c>
      <c r="C8" s="152">
        <v>1577539</v>
      </c>
      <c r="D8" s="152">
        <v>1577539</v>
      </c>
      <c r="E8" s="152">
        <v>1577539</v>
      </c>
      <c r="F8" s="152">
        <v>1577539</v>
      </c>
      <c r="G8" s="152">
        <v>1577539</v>
      </c>
      <c r="H8" s="152">
        <v>1577539</v>
      </c>
      <c r="I8" s="152">
        <v>1577539</v>
      </c>
      <c r="J8" s="152">
        <v>1577539</v>
      </c>
      <c r="K8" s="152">
        <v>1577539</v>
      </c>
      <c r="L8" s="152">
        <v>1577539</v>
      </c>
      <c r="M8" s="152">
        <v>1577539</v>
      </c>
      <c r="N8" s="152">
        <v>1577541</v>
      </c>
      <c r="O8" s="465">
        <f t="shared" si="1"/>
        <v>18930470</v>
      </c>
    </row>
    <row r="9" spans="1:20" ht="28.35" customHeight="1" x14ac:dyDescent="0.25">
      <c r="A9" s="150" t="s">
        <v>109</v>
      </c>
      <c r="B9" s="154" t="s">
        <v>466</v>
      </c>
      <c r="C9" s="152">
        <v>101988</v>
      </c>
      <c r="D9" s="152">
        <v>101988</v>
      </c>
      <c r="E9" s="152">
        <v>101988</v>
      </c>
      <c r="F9" s="152">
        <v>101988</v>
      </c>
      <c r="G9" s="152">
        <v>101988</v>
      </c>
      <c r="H9" s="152">
        <v>101988</v>
      </c>
      <c r="I9" s="152">
        <v>101988</v>
      </c>
      <c r="J9" s="152">
        <v>101985</v>
      </c>
      <c r="K9" s="152">
        <v>0</v>
      </c>
      <c r="L9" s="152">
        <v>0</v>
      </c>
      <c r="M9" s="152">
        <v>0</v>
      </c>
      <c r="N9" s="152">
        <v>0</v>
      </c>
      <c r="O9" s="465">
        <f t="shared" si="1"/>
        <v>815901</v>
      </c>
    </row>
    <row r="10" spans="1:20" ht="33.75" customHeight="1" x14ac:dyDescent="0.25">
      <c r="A10" s="150" t="s">
        <v>110</v>
      </c>
      <c r="B10" s="154" t="s">
        <v>462</v>
      </c>
      <c r="C10" s="152">
        <v>0</v>
      </c>
      <c r="D10" s="152">
        <v>0</v>
      </c>
      <c r="E10" s="152">
        <v>0</v>
      </c>
      <c r="F10" s="152">
        <v>89800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465">
        <f t="shared" si="1"/>
        <v>89800</v>
      </c>
    </row>
    <row r="11" spans="1:20" ht="33.75" customHeight="1" x14ac:dyDescent="0.25">
      <c r="A11" s="150" t="s">
        <v>111</v>
      </c>
      <c r="B11" s="154" t="s">
        <v>467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465">
        <f t="shared" si="1"/>
        <v>0</v>
      </c>
    </row>
    <row r="12" spans="1:20" ht="28.35" customHeight="1" x14ac:dyDescent="0.25">
      <c r="A12" s="150" t="s">
        <v>112</v>
      </c>
      <c r="B12" s="463" t="s">
        <v>405</v>
      </c>
      <c r="C12" s="464">
        <v>5402075</v>
      </c>
      <c r="D12" s="464">
        <v>0</v>
      </c>
      <c r="E12" s="464">
        <v>0</v>
      </c>
      <c r="F12" s="464">
        <v>9000</v>
      </c>
      <c r="G12" s="464">
        <v>0</v>
      </c>
      <c r="H12" s="464">
        <v>0</v>
      </c>
      <c r="I12" s="464">
        <v>0</v>
      </c>
      <c r="J12" s="464">
        <v>0</v>
      </c>
      <c r="K12" s="464">
        <v>0</v>
      </c>
      <c r="L12" s="464">
        <v>0</v>
      </c>
      <c r="M12" s="464">
        <v>0</v>
      </c>
      <c r="N12" s="464">
        <v>0</v>
      </c>
      <c r="O12" s="465">
        <f>SUM(C12:N12)</f>
        <v>5411075</v>
      </c>
    </row>
    <row r="13" spans="1:20" ht="28.35" customHeight="1" thickBot="1" x14ac:dyDescent="0.3">
      <c r="A13" s="472" t="s">
        <v>113</v>
      </c>
      <c r="B13" s="658" t="s">
        <v>300</v>
      </c>
      <c r="C13" s="464">
        <v>0</v>
      </c>
      <c r="D13" s="464">
        <v>0</v>
      </c>
      <c r="E13" s="464">
        <v>0</v>
      </c>
      <c r="F13" s="464">
        <v>0</v>
      </c>
      <c r="G13" s="464">
        <v>0</v>
      </c>
      <c r="H13" s="464">
        <v>0</v>
      </c>
      <c r="I13" s="464">
        <v>0</v>
      </c>
      <c r="J13" s="464">
        <v>0</v>
      </c>
      <c r="K13" s="464">
        <v>0</v>
      </c>
      <c r="L13" s="464">
        <v>0</v>
      </c>
      <c r="M13" s="464">
        <v>0</v>
      </c>
      <c r="N13" s="464">
        <v>612460</v>
      </c>
      <c r="O13" s="465">
        <f>SUM(C13:N13)</f>
        <v>612460</v>
      </c>
    </row>
    <row r="14" spans="1:20" s="158" customFormat="1" ht="28.35" customHeight="1" thickBot="1" x14ac:dyDescent="0.3">
      <c r="A14" s="659"/>
      <c r="B14" s="469" t="s">
        <v>406</v>
      </c>
      <c r="C14" s="470">
        <f>SUM(C6:C13)</f>
        <v>8104130</v>
      </c>
      <c r="D14" s="470">
        <f t="shared" ref="D14:M14" si="2">SUM(D6:D12)</f>
        <v>2702055</v>
      </c>
      <c r="E14" s="470">
        <f t="shared" si="2"/>
        <v>2702055</v>
      </c>
      <c r="F14" s="470">
        <f t="shared" si="2"/>
        <v>2800855</v>
      </c>
      <c r="G14" s="470">
        <f t="shared" si="2"/>
        <v>3006096</v>
      </c>
      <c r="H14" s="470">
        <f t="shared" si="2"/>
        <v>3502055</v>
      </c>
      <c r="I14" s="470">
        <f t="shared" si="2"/>
        <v>3502055</v>
      </c>
      <c r="J14" s="470">
        <f t="shared" si="2"/>
        <v>3583052</v>
      </c>
      <c r="K14" s="470">
        <f t="shared" si="2"/>
        <v>3100067</v>
      </c>
      <c r="L14" s="470">
        <f t="shared" si="2"/>
        <v>3100067</v>
      </c>
      <c r="M14" s="470">
        <f t="shared" si="2"/>
        <v>3100067</v>
      </c>
      <c r="N14" s="470">
        <f>SUM(N6:N13)</f>
        <v>3217527</v>
      </c>
      <c r="O14" s="471">
        <f>SUM(O6:O13)</f>
        <v>42420081</v>
      </c>
    </row>
    <row r="15" spans="1:20" ht="28.35" customHeight="1" x14ac:dyDescent="0.25">
      <c r="A15" s="474"/>
      <c r="B15" s="466" t="s">
        <v>105</v>
      </c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</row>
    <row r="16" spans="1:20" ht="28.35" customHeight="1" x14ac:dyDescent="0.25">
      <c r="A16" s="150" t="s">
        <v>114</v>
      </c>
      <c r="B16" s="155" t="s">
        <v>56</v>
      </c>
      <c r="C16" s="152">
        <v>1618803</v>
      </c>
      <c r="D16" s="152">
        <v>1618803</v>
      </c>
      <c r="E16" s="152">
        <v>1618803</v>
      </c>
      <c r="F16" s="152">
        <v>1618803</v>
      </c>
      <c r="G16" s="152">
        <v>1618803</v>
      </c>
      <c r="H16" s="152">
        <v>1618803</v>
      </c>
      <c r="I16" s="152">
        <v>1618803</v>
      </c>
      <c r="J16" s="152">
        <v>1618803</v>
      </c>
      <c r="K16" s="152">
        <v>1618803</v>
      </c>
      <c r="L16" s="152">
        <v>1618803</v>
      </c>
      <c r="M16" s="152">
        <v>1618803</v>
      </c>
      <c r="N16" s="152">
        <v>1618803</v>
      </c>
      <c r="O16" s="153">
        <f t="shared" ref="O16:O22" si="3">SUM(C16:N16)</f>
        <v>19425636</v>
      </c>
    </row>
    <row r="17" spans="1:15" ht="28.35" customHeight="1" x14ac:dyDescent="0.25">
      <c r="A17" s="150" t="s">
        <v>204</v>
      </c>
      <c r="B17" s="155" t="s">
        <v>407</v>
      </c>
      <c r="C17" s="152">
        <v>367920</v>
      </c>
      <c r="D17" s="152">
        <v>367920</v>
      </c>
      <c r="E17" s="152">
        <v>367920</v>
      </c>
      <c r="F17" s="152">
        <v>367920</v>
      </c>
      <c r="G17" s="152">
        <v>367920</v>
      </c>
      <c r="H17" s="152">
        <v>367920</v>
      </c>
      <c r="I17" s="152">
        <v>367920</v>
      </c>
      <c r="J17" s="152">
        <v>367920</v>
      </c>
      <c r="K17" s="152">
        <v>367920</v>
      </c>
      <c r="L17" s="152">
        <v>367920</v>
      </c>
      <c r="M17" s="152">
        <v>367920</v>
      </c>
      <c r="N17" s="152">
        <v>367911</v>
      </c>
      <c r="O17" s="153">
        <f t="shared" si="3"/>
        <v>4415031</v>
      </c>
    </row>
    <row r="18" spans="1:15" ht="28.35" customHeight="1" x14ac:dyDescent="0.25">
      <c r="A18" s="150" t="s">
        <v>205</v>
      </c>
      <c r="B18" s="156" t="s">
        <v>71</v>
      </c>
      <c r="C18" s="152">
        <v>959631</v>
      </c>
      <c r="D18" s="152">
        <v>959631</v>
      </c>
      <c r="E18" s="152">
        <v>959631</v>
      </c>
      <c r="F18" s="152">
        <v>959631</v>
      </c>
      <c r="G18" s="152">
        <v>959631</v>
      </c>
      <c r="H18" s="152">
        <v>959631</v>
      </c>
      <c r="I18" s="152">
        <v>959631</v>
      </c>
      <c r="J18" s="152">
        <v>959631</v>
      </c>
      <c r="K18" s="152">
        <v>959631</v>
      </c>
      <c r="L18" s="152">
        <v>959631</v>
      </c>
      <c r="M18" s="152">
        <v>959631</v>
      </c>
      <c r="N18" s="152">
        <v>959630</v>
      </c>
      <c r="O18" s="153">
        <f t="shared" si="3"/>
        <v>11515571</v>
      </c>
    </row>
    <row r="19" spans="1:15" ht="28.35" customHeight="1" x14ac:dyDescent="0.25">
      <c r="A19" s="150" t="s">
        <v>206</v>
      </c>
      <c r="B19" s="157" t="s">
        <v>87</v>
      </c>
      <c r="C19" s="152">
        <v>4000</v>
      </c>
      <c r="D19" s="152">
        <v>4000</v>
      </c>
      <c r="E19" s="152">
        <v>4000</v>
      </c>
      <c r="F19" s="152">
        <v>24000</v>
      </c>
      <c r="G19" s="152">
        <v>24000</v>
      </c>
      <c r="H19" s="152">
        <v>4000</v>
      </c>
      <c r="I19" s="152">
        <v>24000</v>
      </c>
      <c r="J19" s="152">
        <v>4000</v>
      </c>
      <c r="K19" s="152">
        <v>24000</v>
      </c>
      <c r="L19" s="152">
        <v>4000</v>
      </c>
      <c r="M19" s="152">
        <v>224000</v>
      </c>
      <c r="N19" s="152">
        <v>756000</v>
      </c>
      <c r="O19" s="153">
        <f t="shared" si="3"/>
        <v>1100000</v>
      </c>
    </row>
    <row r="20" spans="1:15" ht="32.25" customHeight="1" x14ac:dyDescent="0.25">
      <c r="A20" s="150" t="s">
        <v>207</v>
      </c>
      <c r="B20" s="157" t="s">
        <v>303</v>
      </c>
      <c r="C20" s="152">
        <v>0</v>
      </c>
      <c r="D20" s="152">
        <v>120000</v>
      </c>
      <c r="E20" s="152">
        <v>120000</v>
      </c>
      <c r="F20" s="152">
        <v>209800</v>
      </c>
      <c r="G20" s="152">
        <v>120000</v>
      </c>
      <c r="H20" s="152">
        <v>120000</v>
      </c>
      <c r="I20" s="152">
        <v>120000</v>
      </c>
      <c r="J20" s="152">
        <v>727000</v>
      </c>
      <c r="K20" s="152">
        <v>120000</v>
      </c>
      <c r="L20" s="152">
        <v>120000</v>
      </c>
      <c r="M20" s="152">
        <v>120000</v>
      </c>
      <c r="N20" s="152">
        <v>300000</v>
      </c>
      <c r="O20" s="153">
        <f t="shared" si="3"/>
        <v>2196800</v>
      </c>
    </row>
    <row r="21" spans="1:15" ht="28.35" customHeight="1" x14ac:dyDescent="0.25">
      <c r="A21" s="150" t="s">
        <v>210</v>
      </c>
      <c r="B21" s="156" t="s">
        <v>408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635000</v>
      </c>
      <c r="K21" s="152">
        <v>0</v>
      </c>
      <c r="L21" s="152">
        <v>0</v>
      </c>
      <c r="M21" s="152">
        <v>0</v>
      </c>
      <c r="N21" s="152">
        <v>0</v>
      </c>
      <c r="O21" s="153">
        <f t="shared" si="3"/>
        <v>635000</v>
      </c>
    </row>
    <row r="22" spans="1:15" ht="28.35" customHeight="1" x14ac:dyDescent="0.25">
      <c r="A22" s="150" t="s">
        <v>213</v>
      </c>
      <c r="B22" s="156" t="s">
        <v>409</v>
      </c>
      <c r="C22" s="152">
        <v>0</v>
      </c>
      <c r="D22" s="152">
        <v>0</v>
      </c>
      <c r="E22" s="152">
        <v>0</v>
      </c>
      <c r="F22" s="152">
        <v>0</v>
      </c>
      <c r="G22" s="152">
        <v>50000</v>
      </c>
      <c r="H22" s="152">
        <v>0</v>
      </c>
      <c r="I22" s="152">
        <v>335000</v>
      </c>
      <c r="J22" s="152">
        <v>635000</v>
      </c>
      <c r="K22" s="152">
        <v>20000</v>
      </c>
      <c r="L22" s="152">
        <v>30000</v>
      </c>
      <c r="M22" s="152">
        <v>330252</v>
      </c>
      <c r="N22" s="152">
        <v>1100000</v>
      </c>
      <c r="O22" s="153">
        <f t="shared" si="3"/>
        <v>2500252</v>
      </c>
    </row>
    <row r="23" spans="1:15" ht="28.35" customHeight="1" thickBot="1" x14ac:dyDescent="0.3">
      <c r="A23" s="150" t="s">
        <v>216</v>
      </c>
      <c r="B23" s="473" t="s">
        <v>304</v>
      </c>
      <c r="C23" s="464">
        <v>0</v>
      </c>
      <c r="D23" s="464">
        <v>0</v>
      </c>
      <c r="E23" s="464">
        <v>631791</v>
      </c>
      <c r="F23" s="464">
        <v>0</v>
      </c>
      <c r="G23" s="464">
        <v>0</v>
      </c>
      <c r="H23" s="464">
        <v>0</v>
      </c>
      <c r="I23" s="464">
        <v>0</v>
      </c>
      <c r="J23" s="464">
        <v>0</v>
      </c>
      <c r="K23" s="464">
        <v>0</v>
      </c>
      <c r="L23" s="464">
        <v>0</v>
      </c>
      <c r="M23" s="464">
        <v>0</v>
      </c>
      <c r="N23" s="464">
        <v>0</v>
      </c>
      <c r="O23" s="465">
        <f>SUM(C23:N23)</f>
        <v>631791</v>
      </c>
    </row>
    <row r="24" spans="1:15" s="158" customFormat="1" ht="28.35" customHeight="1" thickBot="1" x14ac:dyDescent="0.3">
      <c r="A24" s="476"/>
      <c r="B24" s="477" t="s">
        <v>410</v>
      </c>
      <c r="C24" s="470">
        <f t="shared" ref="C24:O24" si="4">SUM(C16:C23)</f>
        <v>2950354</v>
      </c>
      <c r="D24" s="470">
        <f t="shared" si="4"/>
        <v>3070354</v>
      </c>
      <c r="E24" s="470">
        <f t="shared" si="4"/>
        <v>3702145</v>
      </c>
      <c r="F24" s="470">
        <f t="shared" si="4"/>
        <v>3180154</v>
      </c>
      <c r="G24" s="470">
        <f t="shared" si="4"/>
        <v>3140354</v>
      </c>
      <c r="H24" s="470">
        <f t="shared" si="4"/>
        <v>3070354</v>
      </c>
      <c r="I24" s="470">
        <f t="shared" si="4"/>
        <v>3425354</v>
      </c>
      <c r="J24" s="470">
        <f t="shared" si="4"/>
        <v>4947354</v>
      </c>
      <c r="K24" s="470">
        <f t="shared" si="4"/>
        <v>3110354</v>
      </c>
      <c r="L24" s="470">
        <f t="shared" si="4"/>
        <v>3100354</v>
      </c>
      <c r="M24" s="470">
        <f t="shared" si="4"/>
        <v>3620606</v>
      </c>
      <c r="N24" s="470">
        <f t="shared" si="4"/>
        <v>5102344</v>
      </c>
      <c r="O24" s="471">
        <f t="shared" si="4"/>
        <v>42420081</v>
      </c>
    </row>
    <row r="25" spans="1:15" ht="15.75" x14ac:dyDescent="0.25">
      <c r="A25" s="474"/>
      <c r="B25" s="466" t="s">
        <v>411</v>
      </c>
      <c r="C25" s="475">
        <f>C14-C24</f>
        <v>5153776</v>
      </c>
      <c r="D25" s="475">
        <f t="shared" ref="D25:N25" si="5">D5+D14-D24</f>
        <v>4785477</v>
      </c>
      <c r="E25" s="475">
        <f t="shared" si="5"/>
        <v>3785387</v>
      </c>
      <c r="F25" s="475">
        <f t="shared" si="5"/>
        <v>3406088</v>
      </c>
      <c r="G25" s="475">
        <f t="shared" si="5"/>
        <v>3271830</v>
      </c>
      <c r="H25" s="475">
        <f t="shared" si="5"/>
        <v>3703531</v>
      </c>
      <c r="I25" s="475">
        <f t="shared" si="5"/>
        <v>3780232</v>
      </c>
      <c r="J25" s="475">
        <f t="shared" si="5"/>
        <v>2415930</v>
      </c>
      <c r="K25" s="475">
        <f t="shared" si="5"/>
        <v>2405643</v>
      </c>
      <c r="L25" s="475">
        <f t="shared" si="5"/>
        <v>2405356</v>
      </c>
      <c r="M25" s="475">
        <f t="shared" si="5"/>
        <v>1884817</v>
      </c>
      <c r="N25" s="475">
        <f t="shared" si="5"/>
        <v>0</v>
      </c>
      <c r="O25" s="474"/>
    </row>
    <row r="27" spans="1:15" x14ac:dyDescent="0.2">
      <c r="C27" s="159"/>
      <c r="E27" s="159"/>
      <c r="F27" s="159"/>
      <c r="I27" s="159"/>
      <c r="J27" s="159"/>
      <c r="K27" s="159"/>
      <c r="N27" s="159"/>
    </row>
    <row r="28" spans="1:15" x14ac:dyDescent="0.2">
      <c r="E28" s="159"/>
      <c r="F28" s="159"/>
      <c r="G28" s="159"/>
      <c r="H28" s="159"/>
      <c r="I28" s="159"/>
      <c r="K28" s="159"/>
      <c r="M28" s="159"/>
    </row>
    <row r="29" spans="1:15" ht="22.5" customHeight="1" x14ac:dyDescent="0.2">
      <c r="B29" s="99"/>
    </row>
  </sheetData>
  <mergeCells count="2">
    <mergeCell ref="A1:O1"/>
    <mergeCell ref="N3:O3"/>
  </mergeCells>
  <phoneticPr fontId="85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workbookViewId="0">
      <selection activeCell="G4" sqref="G4"/>
    </sheetView>
  </sheetViews>
  <sheetFormatPr defaultColWidth="8" defaultRowHeight="12.75" x14ac:dyDescent="0.2"/>
  <cols>
    <col min="1" max="1" width="5" style="121" customWidth="1"/>
    <col min="2" max="2" width="54.140625" style="123" customWidth="1"/>
    <col min="3" max="4" width="15.140625" style="123" customWidth="1"/>
    <col min="5" max="16384" width="8" style="123"/>
  </cols>
  <sheetData>
    <row r="1" spans="1:4" ht="40.5" customHeight="1" x14ac:dyDescent="0.25">
      <c r="A1" s="130"/>
      <c r="B1" s="757" t="s">
        <v>487</v>
      </c>
      <c r="C1" s="757"/>
      <c r="D1" s="757"/>
    </row>
    <row r="2" spans="1:4" ht="15.75" customHeight="1" x14ac:dyDescent="0.25">
      <c r="A2" s="130"/>
      <c r="B2" s="122"/>
      <c r="C2" s="758" t="s">
        <v>488</v>
      </c>
      <c r="D2" s="758"/>
    </row>
    <row r="3" spans="1:4" s="124" customFormat="1" ht="15.75" thickBot="1" x14ac:dyDescent="0.25">
      <c r="A3" s="131"/>
      <c r="B3" s="132"/>
      <c r="C3" s="133"/>
      <c r="D3" s="552" t="s">
        <v>489</v>
      </c>
    </row>
    <row r="4" spans="1:4" s="125" customFormat="1" ht="48" customHeight="1" thickBot="1" x14ac:dyDescent="0.25">
      <c r="A4" s="346" t="s">
        <v>412</v>
      </c>
      <c r="B4" s="351" t="s">
        <v>440</v>
      </c>
      <c r="C4" s="351" t="s">
        <v>441</v>
      </c>
      <c r="D4" s="359" t="s">
        <v>442</v>
      </c>
    </row>
    <row r="5" spans="1:4" s="125" customFormat="1" ht="14.1" customHeight="1" thickBot="1" x14ac:dyDescent="0.25">
      <c r="A5" s="346" t="s">
        <v>99</v>
      </c>
      <c r="B5" s="351" t="s">
        <v>100</v>
      </c>
      <c r="C5" s="351" t="s">
        <v>101</v>
      </c>
      <c r="D5" s="359" t="s">
        <v>102</v>
      </c>
    </row>
    <row r="6" spans="1:4" ht="18" customHeight="1" x14ac:dyDescent="0.2">
      <c r="A6" s="347" t="s">
        <v>106</v>
      </c>
      <c r="B6" s="352" t="s">
        <v>443</v>
      </c>
      <c r="C6" s="365">
        <v>228000</v>
      </c>
      <c r="D6" s="360">
        <v>0</v>
      </c>
    </row>
    <row r="7" spans="1:4" ht="18" customHeight="1" x14ac:dyDescent="0.2">
      <c r="A7" s="348" t="s">
        <v>107</v>
      </c>
      <c r="B7" s="353" t="s">
        <v>444</v>
      </c>
      <c r="C7" s="365">
        <v>0</v>
      </c>
      <c r="D7" s="361">
        <v>0</v>
      </c>
    </row>
    <row r="8" spans="1:4" ht="18" customHeight="1" x14ac:dyDescent="0.2">
      <c r="A8" s="348" t="s">
        <v>108</v>
      </c>
      <c r="B8" s="353" t="s">
        <v>445</v>
      </c>
      <c r="C8" s="365">
        <v>0</v>
      </c>
      <c r="D8" s="361">
        <v>0</v>
      </c>
    </row>
    <row r="9" spans="1:4" ht="18" customHeight="1" x14ac:dyDescent="0.2">
      <c r="A9" s="348" t="s">
        <v>109</v>
      </c>
      <c r="B9" s="353" t="s">
        <v>446</v>
      </c>
      <c r="C9" s="365">
        <v>0</v>
      </c>
      <c r="D9" s="361">
        <v>0</v>
      </c>
    </row>
    <row r="10" spans="1:4" ht="18" customHeight="1" x14ac:dyDescent="0.2">
      <c r="A10" s="348" t="s">
        <v>110</v>
      </c>
      <c r="B10" s="353" t="s">
        <v>447</v>
      </c>
      <c r="C10" s="365">
        <v>8100000</v>
      </c>
      <c r="D10" s="361">
        <v>0</v>
      </c>
    </row>
    <row r="11" spans="1:4" ht="18" customHeight="1" x14ac:dyDescent="0.2">
      <c r="A11" s="348" t="s">
        <v>111</v>
      </c>
      <c r="B11" s="353" t="s">
        <v>448</v>
      </c>
      <c r="C11" s="365">
        <v>0</v>
      </c>
      <c r="D11" s="361">
        <v>0</v>
      </c>
    </row>
    <row r="12" spans="1:4" ht="18" customHeight="1" x14ac:dyDescent="0.2">
      <c r="A12" s="348" t="s">
        <v>112</v>
      </c>
      <c r="B12" s="354" t="s">
        <v>449</v>
      </c>
      <c r="C12" s="365">
        <v>0</v>
      </c>
      <c r="D12" s="361">
        <v>0</v>
      </c>
    </row>
    <row r="13" spans="1:4" ht="18" customHeight="1" x14ac:dyDescent="0.2">
      <c r="A13" s="348" t="s">
        <v>114</v>
      </c>
      <c r="B13" s="354" t="s">
        <v>450</v>
      </c>
      <c r="C13" s="365">
        <v>0</v>
      </c>
      <c r="D13" s="361">
        <v>0</v>
      </c>
    </row>
    <row r="14" spans="1:4" ht="18" customHeight="1" x14ac:dyDescent="0.2">
      <c r="A14" s="348" t="s">
        <v>204</v>
      </c>
      <c r="B14" s="354" t="s">
        <v>451</v>
      </c>
      <c r="C14" s="365">
        <v>6000000</v>
      </c>
      <c r="D14" s="361">
        <v>0</v>
      </c>
    </row>
    <row r="15" spans="1:4" ht="18" customHeight="1" x14ac:dyDescent="0.2">
      <c r="A15" s="348" t="s">
        <v>205</v>
      </c>
      <c r="B15" s="354" t="s">
        <v>452</v>
      </c>
      <c r="C15" s="365">
        <v>0</v>
      </c>
      <c r="D15" s="361">
        <v>0</v>
      </c>
    </row>
    <row r="16" spans="1:4" ht="22.5" customHeight="1" x14ac:dyDescent="0.2">
      <c r="A16" s="348" t="s">
        <v>206</v>
      </c>
      <c r="B16" s="354" t="s">
        <v>453</v>
      </c>
      <c r="C16" s="365">
        <v>2100000</v>
      </c>
      <c r="D16" s="361">
        <v>0</v>
      </c>
    </row>
    <row r="17" spans="1:4" ht="18" customHeight="1" x14ac:dyDescent="0.2">
      <c r="A17" s="348" t="s">
        <v>207</v>
      </c>
      <c r="B17" s="353" t="s">
        <v>454</v>
      </c>
      <c r="C17" s="365">
        <v>140000</v>
      </c>
      <c r="D17" s="361">
        <v>0</v>
      </c>
    </row>
    <row r="18" spans="1:4" ht="18" customHeight="1" x14ac:dyDescent="0.2">
      <c r="A18" s="348" t="s">
        <v>210</v>
      </c>
      <c r="B18" s="353" t="s">
        <v>455</v>
      </c>
      <c r="C18" s="365">
        <v>0</v>
      </c>
      <c r="D18" s="361">
        <v>0</v>
      </c>
    </row>
    <row r="19" spans="1:4" ht="18" customHeight="1" x14ac:dyDescent="0.2">
      <c r="A19" s="348" t="s">
        <v>213</v>
      </c>
      <c r="B19" s="353" t="s">
        <v>456</v>
      </c>
      <c r="C19" s="365">
        <v>3000000</v>
      </c>
      <c r="D19" s="361">
        <v>0</v>
      </c>
    </row>
    <row r="20" spans="1:4" ht="18" customHeight="1" x14ac:dyDescent="0.2">
      <c r="A20" s="348" t="s">
        <v>216</v>
      </c>
      <c r="B20" s="353" t="s">
        <v>457</v>
      </c>
      <c r="C20" s="365">
        <v>0</v>
      </c>
      <c r="D20" s="361">
        <v>0</v>
      </c>
    </row>
    <row r="21" spans="1:4" ht="18" customHeight="1" x14ac:dyDescent="0.2">
      <c r="A21" s="348" t="s">
        <v>219</v>
      </c>
      <c r="B21" s="353" t="s">
        <v>458</v>
      </c>
      <c r="C21" s="365">
        <v>0</v>
      </c>
      <c r="D21" s="361">
        <v>0</v>
      </c>
    </row>
    <row r="22" spans="1:4" ht="18" customHeight="1" x14ac:dyDescent="0.2">
      <c r="A22" s="348" t="s">
        <v>222</v>
      </c>
      <c r="B22" s="355"/>
      <c r="C22" s="366"/>
      <c r="D22" s="362"/>
    </row>
    <row r="23" spans="1:4" ht="18" customHeight="1" x14ac:dyDescent="0.2">
      <c r="A23" s="348" t="s">
        <v>225</v>
      </c>
      <c r="B23" s="356"/>
      <c r="C23" s="366"/>
      <c r="D23" s="362"/>
    </row>
    <row r="24" spans="1:4" ht="18" customHeight="1" x14ac:dyDescent="0.2">
      <c r="A24" s="348" t="s">
        <v>228</v>
      </c>
      <c r="B24" s="356"/>
      <c r="C24" s="366"/>
      <c r="D24" s="362"/>
    </row>
    <row r="25" spans="1:4" ht="18" customHeight="1" x14ac:dyDescent="0.2">
      <c r="A25" s="348" t="s">
        <v>231</v>
      </c>
      <c r="B25" s="356"/>
      <c r="C25" s="366"/>
      <c r="D25" s="362"/>
    </row>
    <row r="26" spans="1:4" ht="18" customHeight="1" x14ac:dyDescent="0.2">
      <c r="A26" s="348" t="s">
        <v>234</v>
      </c>
      <c r="B26" s="356"/>
      <c r="C26" s="366"/>
      <c r="D26" s="362"/>
    </row>
    <row r="27" spans="1:4" ht="18" customHeight="1" x14ac:dyDescent="0.2">
      <c r="A27" s="348" t="s">
        <v>237</v>
      </c>
      <c r="B27" s="356"/>
      <c r="C27" s="366"/>
      <c r="D27" s="362"/>
    </row>
    <row r="28" spans="1:4" ht="18" customHeight="1" x14ac:dyDescent="0.2">
      <c r="A28" s="348" t="s">
        <v>239</v>
      </c>
      <c r="B28" s="356"/>
      <c r="C28" s="366"/>
      <c r="D28" s="362"/>
    </row>
    <row r="29" spans="1:4" ht="18" customHeight="1" x14ac:dyDescent="0.2">
      <c r="A29" s="348" t="s">
        <v>242</v>
      </c>
      <c r="B29" s="356"/>
      <c r="C29" s="366"/>
      <c r="D29" s="362"/>
    </row>
    <row r="30" spans="1:4" ht="18" customHeight="1" thickBot="1" x14ac:dyDescent="0.25">
      <c r="A30" s="349" t="s">
        <v>245</v>
      </c>
      <c r="B30" s="357"/>
      <c r="C30" s="367"/>
      <c r="D30" s="363"/>
    </row>
    <row r="31" spans="1:4" ht="18" customHeight="1" thickBot="1" x14ac:dyDescent="0.25">
      <c r="A31" s="350" t="s">
        <v>248</v>
      </c>
      <c r="B31" s="358" t="s">
        <v>390</v>
      </c>
      <c r="C31" s="368">
        <f>+C6+C7+C8+C9+C10+C17+C18+C19+C20+C21+C22+C23+C24+C25+C26+C27+C28+C29+C30</f>
        <v>11468000</v>
      </c>
      <c r="D31" s="364">
        <f>SUM(D6:D21)</f>
        <v>0</v>
      </c>
    </row>
    <row r="32" spans="1:4" ht="8.25" customHeight="1" x14ac:dyDescent="0.2">
      <c r="A32" s="134"/>
      <c r="B32" s="756"/>
      <c r="C32" s="756"/>
      <c r="D32" s="756"/>
    </row>
    <row r="33" spans="1:4" x14ac:dyDescent="0.2">
      <c r="A33" s="130"/>
      <c r="B33" s="135"/>
      <c r="C33" s="135"/>
      <c r="D33" s="135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9"/>
  <sheetViews>
    <sheetView workbookViewId="0">
      <selection activeCell="G3" sqref="G3:H3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4" width="11" style="9" customWidth="1"/>
    <col min="5" max="5" width="11.5703125" style="9" customWidth="1"/>
    <col min="6" max="6" width="11.140625" style="9" customWidth="1"/>
    <col min="7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760" t="s">
        <v>490</v>
      </c>
      <c r="B2" s="760"/>
      <c r="C2" s="760"/>
      <c r="D2" s="760"/>
      <c r="E2" s="760"/>
      <c r="F2" s="760"/>
      <c r="G2" s="760"/>
      <c r="H2" s="760"/>
    </row>
    <row r="3" spans="1:9" s="123" customFormat="1" ht="15.75" customHeight="1" x14ac:dyDescent="0.25">
      <c r="A3" s="705" t="s">
        <v>592</v>
      </c>
      <c r="B3" s="122"/>
      <c r="C3" s="772"/>
      <c r="D3" s="772"/>
      <c r="G3" s="758"/>
      <c r="H3" s="758"/>
      <c r="I3" s="168"/>
    </row>
    <row r="4" spans="1:9" s="124" customFormat="1" ht="16.5" thickBot="1" x14ac:dyDescent="0.3">
      <c r="A4" s="705" t="s">
        <v>593</v>
      </c>
      <c r="B4" s="132"/>
      <c r="C4" s="133"/>
      <c r="D4" s="167"/>
      <c r="G4" s="773" t="s">
        <v>489</v>
      </c>
      <c r="H4" s="773"/>
      <c r="I4" s="167"/>
    </row>
    <row r="5" spans="1:9" s="118" customFormat="1" ht="26.25" customHeight="1" thickBot="1" x14ac:dyDescent="0.25">
      <c r="A5" s="768" t="s">
        <v>195</v>
      </c>
      <c r="B5" s="763" t="s">
        <v>430</v>
      </c>
      <c r="C5" s="770" t="s">
        <v>431</v>
      </c>
      <c r="D5" s="768" t="s">
        <v>533</v>
      </c>
      <c r="E5" s="765" t="s">
        <v>432</v>
      </c>
      <c r="F5" s="766"/>
      <c r="G5" s="767"/>
      <c r="H5" s="763" t="s">
        <v>389</v>
      </c>
    </row>
    <row r="6" spans="1:9" s="119" customFormat="1" ht="32.25" customHeight="1" thickBot="1" x14ac:dyDescent="0.25">
      <c r="A6" s="769"/>
      <c r="B6" s="764"/>
      <c r="C6" s="771"/>
      <c r="D6" s="769"/>
      <c r="E6" s="383" t="s">
        <v>491</v>
      </c>
      <c r="F6" s="383" t="s">
        <v>492</v>
      </c>
      <c r="G6" s="383" t="s">
        <v>497</v>
      </c>
      <c r="H6" s="764"/>
    </row>
    <row r="7" spans="1:9" s="120" customFormat="1" ht="12.95" customHeight="1" thickBot="1" x14ac:dyDescent="0.25">
      <c r="A7" s="374" t="s">
        <v>99</v>
      </c>
      <c r="B7" s="385" t="s">
        <v>100</v>
      </c>
      <c r="C7" s="369" t="s">
        <v>101</v>
      </c>
      <c r="D7" s="374" t="s">
        <v>102</v>
      </c>
      <c r="E7" s="369" t="s">
        <v>103</v>
      </c>
      <c r="F7" s="374" t="s">
        <v>416</v>
      </c>
      <c r="G7" s="374" t="s">
        <v>433</v>
      </c>
      <c r="H7" s="385" t="s">
        <v>465</v>
      </c>
    </row>
    <row r="8" spans="1:9" ht="24.75" customHeight="1" x14ac:dyDescent="0.2">
      <c r="A8" s="672" t="s">
        <v>106</v>
      </c>
      <c r="B8" s="504" t="s">
        <v>434</v>
      </c>
      <c r="C8" s="370"/>
      <c r="D8" s="375">
        <v>0</v>
      </c>
      <c r="E8" s="378">
        <v>0</v>
      </c>
      <c r="F8" s="375">
        <v>0</v>
      </c>
      <c r="G8" s="375">
        <v>0</v>
      </c>
      <c r="H8" s="386">
        <v>0</v>
      </c>
    </row>
    <row r="9" spans="1:9" ht="26.1" customHeight="1" x14ac:dyDescent="0.2">
      <c r="A9" s="507" t="s">
        <v>107</v>
      </c>
      <c r="B9" s="505" t="s">
        <v>435</v>
      </c>
      <c r="C9" s="371"/>
      <c r="D9" s="376">
        <v>0</v>
      </c>
      <c r="E9" s="379">
        <v>0</v>
      </c>
      <c r="F9" s="376">
        <v>0</v>
      </c>
      <c r="G9" s="376">
        <v>0</v>
      </c>
      <c r="H9" s="387">
        <v>0</v>
      </c>
      <c r="I9" s="759"/>
    </row>
    <row r="10" spans="1:9" ht="20.100000000000001" customHeight="1" x14ac:dyDescent="0.2">
      <c r="A10" s="507" t="s">
        <v>108</v>
      </c>
      <c r="B10" s="505" t="s">
        <v>436</v>
      </c>
      <c r="C10" s="372" t="s">
        <v>491</v>
      </c>
      <c r="D10" s="376">
        <v>0</v>
      </c>
      <c r="E10" s="380">
        <f>SUM(E11:E13)</f>
        <v>2500252</v>
      </c>
      <c r="F10" s="667" t="str">
        <f>+F11</f>
        <v>-</v>
      </c>
      <c r="G10" s="377">
        <f>+G11</f>
        <v>0</v>
      </c>
      <c r="H10" s="388">
        <f>SUM(D10:G10)</f>
        <v>2500252</v>
      </c>
      <c r="I10" s="759"/>
    </row>
    <row r="11" spans="1:9" ht="33" customHeight="1" x14ac:dyDescent="0.2">
      <c r="A11" s="507" t="s">
        <v>109</v>
      </c>
      <c r="B11" s="539" t="s">
        <v>569</v>
      </c>
      <c r="C11" s="371" t="s">
        <v>491</v>
      </c>
      <c r="D11" s="376">
        <v>0</v>
      </c>
      <c r="E11" s="381">
        <v>1300252</v>
      </c>
      <c r="F11" s="667" t="str">
        <f t="shared" ref="F11:F13" si="0">+F12</f>
        <v>-</v>
      </c>
      <c r="G11" s="377">
        <f t="shared" ref="G11:G13" si="1">+G12</f>
        <v>0</v>
      </c>
      <c r="H11" s="387">
        <f>SUM(D11:G11)</f>
        <v>1300252</v>
      </c>
      <c r="I11" s="759"/>
    </row>
    <row r="12" spans="1:9" ht="30" customHeight="1" x14ac:dyDescent="0.2">
      <c r="A12" s="507" t="s">
        <v>110</v>
      </c>
      <c r="B12" s="669" t="s">
        <v>567</v>
      </c>
      <c r="C12" s="371" t="s">
        <v>491</v>
      </c>
      <c r="D12" s="376">
        <v>0</v>
      </c>
      <c r="E12" s="381">
        <v>1000000</v>
      </c>
      <c r="F12" s="667" t="str">
        <f t="shared" si="0"/>
        <v>-</v>
      </c>
      <c r="G12" s="377">
        <f t="shared" si="1"/>
        <v>0</v>
      </c>
      <c r="H12" s="387">
        <f t="shared" ref="H12:H13" si="2">SUM(D12:G12)</f>
        <v>1000000</v>
      </c>
      <c r="I12" s="759"/>
    </row>
    <row r="13" spans="1:9" ht="30" customHeight="1" x14ac:dyDescent="0.2">
      <c r="A13" s="507" t="s">
        <v>111</v>
      </c>
      <c r="B13" s="670" t="s">
        <v>568</v>
      </c>
      <c r="C13" s="371" t="s">
        <v>491</v>
      </c>
      <c r="D13" s="376">
        <v>0</v>
      </c>
      <c r="E13" s="381">
        <v>200000</v>
      </c>
      <c r="F13" s="667" t="str">
        <f t="shared" si="0"/>
        <v>-</v>
      </c>
      <c r="G13" s="377">
        <f t="shared" si="1"/>
        <v>0</v>
      </c>
      <c r="H13" s="387">
        <f t="shared" si="2"/>
        <v>200000</v>
      </c>
      <c r="I13" s="759"/>
    </row>
    <row r="14" spans="1:9" ht="20.100000000000001" customHeight="1" x14ac:dyDescent="0.2">
      <c r="A14" s="507" t="s">
        <v>112</v>
      </c>
      <c r="B14" s="505" t="s">
        <v>437</v>
      </c>
      <c r="C14" s="372" t="s">
        <v>491</v>
      </c>
      <c r="D14" s="376">
        <v>0</v>
      </c>
      <c r="E14" s="380">
        <f>SUM(E15)</f>
        <v>635000</v>
      </c>
      <c r="F14" s="667" t="str">
        <f>+F15</f>
        <v>-</v>
      </c>
      <c r="G14" s="377">
        <f>+G15</f>
        <v>0</v>
      </c>
      <c r="H14" s="388">
        <f>SUM(D14:G14)</f>
        <v>635000</v>
      </c>
      <c r="I14" s="759"/>
    </row>
    <row r="15" spans="1:9" ht="20.100000000000001" customHeight="1" x14ac:dyDescent="0.2">
      <c r="A15" s="507" t="s">
        <v>113</v>
      </c>
      <c r="B15" s="540" t="s">
        <v>544</v>
      </c>
      <c r="C15" s="371" t="s">
        <v>491</v>
      </c>
      <c r="D15" s="376">
        <v>0</v>
      </c>
      <c r="E15" s="381">
        <v>635000</v>
      </c>
      <c r="F15" s="668" t="s">
        <v>305</v>
      </c>
      <c r="G15" s="377">
        <f>+G16</f>
        <v>0</v>
      </c>
      <c r="H15" s="387">
        <f>SUM(D15:G15)</f>
        <v>635000</v>
      </c>
      <c r="I15" s="759"/>
    </row>
    <row r="16" spans="1:9" ht="20.100000000000001" customHeight="1" x14ac:dyDescent="0.2">
      <c r="A16" s="507" t="s">
        <v>114</v>
      </c>
      <c r="B16" s="506" t="s">
        <v>438</v>
      </c>
      <c r="C16" s="372" t="s">
        <v>491</v>
      </c>
      <c r="D16" s="376">
        <v>0</v>
      </c>
      <c r="E16" s="380">
        <f>SUM(E17:E18)</f>
        <v>631791</v>
      </c>
      <c r="F16" s="377">
        <f>SUM(F17:F18)</f>
        <v>1485460</v>
      </c>
      <c r="G16" s="377">
        <f>SUM(G17:G18)</f>
        <v>0</v>
      </c>
      <c r="H16" s="388">
        <f>H17+H18</f>
        <v>2117251</v>
      </c>
      <c r="I16" s="759"/>
    </row>
    <row r="17" spans="1:9" ht="20.100000000000001" customHeight="1" x14ac:dyDescent="0.2">
      <c r="A17" s="507" t="s">
        <v>204</v>
      </c>
      <c r="B17" s="704" t="s">
        <v>577</v>
      </c>
      <c r="C17" s="373"/>
      <c r="D17" s="376">
        <v>0</v>
      </c>
      <c r="E17" s="382" t="s">
        <v>305</v>
      </c>
      <c r="F17" s="480">
        <v>873000</v>
      </c>
      <c r="G17" s="384" t="s">
        <v>305</v>
      </c>
      <c r="H17" s="389">
        <f>SUM(D17:G17)</f>
        <v>873000</v>
      </c>
      <c r="I17" s="759"/>
    </row>
    <row r="18" spans="1:9" ht="20.100000000000001" customHeight="1" thickBot="1" x14ac:dyDescent="0.25">
      <c r="A18" s="673" t="s">
        <v>205</v>
      </c>
      <c r="B18" s="671" t="s">
        <v>459</v>
      </c>
      <c r="C18" s="550" t="s">
        <v>491</v>
      </c>
      <c r="D18" s="478">
        <v>0</v>
      </c>
      <c r="E18" s="479">
        <v>631791</v>
      </c>
      <c r="F18" s="480">
        <v>612460</v>
      </c>
      <c r="G18" s="384" t="s">
        <v>305</v>
      </c>
      <c r="H18" s="481">
        <f>SUM(D18:G18)</f>
        <v>1244251</v>
      </c>
      <c r="I18" s="759"/>
    </row>
    <row r="19" spans="1:9" s="136" customFormat="1" ht="20.100000000000001" customHeight="1" thickBot="1" x14ac:dyDescent="0.25">
      <c r="A19" s="761" t="s">
        <v>439</v>
      </c>
      <c r="B19" s="762"/>
      <c r="C19" s="482"/>
      <c r="D19" s="483">
        <f>+D8+D9+D10+D14+D16</f>
        <v>0</v>
      </c>
      <c r="E19" s="484">
        <f>+E8+E9+E10+E14+E16</f>
        <v>3767043</v>
      </c>
      <c r="F19" s="483">
        <f>SUM(F16)</f>
        <v>1485460</v>
      </c>
      <c r="G19" s="483">
        <f t="shared" ref="G19:H19" si="3">+G8+G9+G10+G14+G16</f>
        <v>0</v>
      </c>
      <c r="H19" s="484">
        <f t="shared" si="3"/>
        <v>5252503</v>
      </c>
      <c r="I19" s="759"/>
    </row>
  </sheetData>
  <mergeCells count="12">
    <mergeCell ref="I9:I19"/>
    <mergeCell ref="A2:H2"/>
    <mergeCell ref="A19:B19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4,a.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2018-02-23T13:19:22Z</cp:lastPrinted>
  <dcterms:created xsi:type="dcterms:W3CDTF">2014-10-28T13:28:45Z</dcterms:created>
  <dcterms:modified xsi:type="dcterms:W3CDTF">2018-02-23T13:19:27Z</dcterms:modified>
</cp:coreProperties>
</file>