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727" firstSheet="17" activeTab="25"/>
  </bookViews>
  <sheets>
    <sheet name="ÖSSZEFÜGGÉSEK" sheetId="1" r:id="rId1"/>
    <sheet name="1.1.sz.mell." sheetId="2" r:id="rId2"/>
    <sheet name="1.2.sz.mell." sheetId="3" r:id="rId3"/>
    <sheet name="2.1.sz.mell  " sheetId="4" r:id="rId4"/>
    <sheet name="2.2.sz.mell  " sheetId="5" r:id="rId5"/>
    <sheet name="ELLENŐRZÉS-1.sz.2.a.sz.2.b.sz.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9.1. sz. mell" sheetId="13" r:id="rId13"/>
    <sheet name="9.1.1. sz. mell  " sheetId="14" r:id="rId14"/>
    <sheet name="9.2. sz. mell" sheetId="15" r:id="rId15"/>
    <sheet name="9.2.1. sz. mell " sheetId="16" r:id="rId16"/>
    <sheet name="9.3. sz. mell" sheetId="17" r:id="rId17"/>
    <sheet name="9.3.1. sz. mell " sheetId="18" r:id="rId18"/>
    <sheet name="10.sz.mell" sheetId="19" r:id="rId19"/>
    <sheet name="1. sz tájékoztató t." sheetId="20" r:id="rId20"/>
    <sheet name="2. sz tájékoztató t" sheetId="21" r:id="rId21"/>
    <sheet name="3. sz tájékoztató t." sheetId="22" r:id="rId22"/>
    <sheet name="4.sz tájékoztató t." sheetId="23" r:id="rId23"/>
    <sheet name="5.sz tájékoztató t." sheetId="24" r:id="rId24"/>
    <sheet name="6.sz tájékoztató t." sheetId="25" r:id="rId25"/>
    <sheet name="7. sz tájékoztató t." sheetId="26" r:id="rId26"/>
    <sheet name="Munka1" sheetId="27" r:id="rId27"/>
  </sheets>
  <definedNames>
    <definedName name="_xlfn.IFERROR" hidden="1">#NAME?</definedName>
    <definedName name="_xlnm.Print_Titles" localSheetId="12">'9.1. sz. mell'!$1:$6</definedName>
    <definedName name="_xlnm.Print_Titles" localSheetId="13">'9.1.1. sz. mell  '!$1:$6</definedName>
    <definedName name="_xlnm.Print_Titles" localSheetId="14">'9.2. sz. mell'!$1:$6</definedName>
    <definedName name="_xlnm.Print_Titles" localSheetId="15">'9.2.1. sz. mell '!$1:$6</definedName>
    <definedName name="_xlnm.Print_Titles" localSheetId="16">'9.3. sz. mell'!$1:$6</definedName>
    <definedName name="_xlnm.Print_Titles" localSheetId="17">'9.3.1. sz. mell '!$1:$6</definedName>
    <definedName name="_xlnm.Print_Area" localSheetId="19">'1. sz tájékoztató t.'!$A$1:$E$147</definedName>
    <definedName name="_xlnm.Print_Area" localSheetId="1">'1.1.sz.mell.'!$A$1:$C$160</definedName>
    <definedName name="_xlnm.Print_Area" localSheetId="2">'1.2.sz.mell.'!$A$1:$C$159</definedName>
    <definedName name="_xlnm.Print_Area" localSheetId="25">'7. sz tájékoztató t.'!$A$1:$E$37</definedName>
  </definedNames>
  <calcPr fullCalcOnLoad="1"/>
</workbook>
</file>

<file path=xl/sharedStrings.xml><?xml version="1.0" encoding="utf-8"?>
<sst xmlns="http://schemas.openxmlformats.org/spreadsheetml/2006/main" count="3422" uniqueCount="572">
  <si>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</si>
  <si>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</si>
  <si>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</si>
  <si>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</si>
  <si>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</si>
  <si>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</si>
  <si>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</si>
  <si>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</si>
  <si>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</si>
  <si>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</si>
  <si>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</si>
  <si>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</si>
  <si>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</si>
  <si>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</si>
  <si>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</si>
  <si>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</si>
  <si>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</si>
  <si>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</si>
  <si>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</si>
  <si>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</si>
  <si>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</si>
  <si>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</si>
  <si>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</si>
  <si>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</si>
  <si>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</si>
  <si>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</si>
  <si>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</si>
  <si>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</si>
  <si>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</si>
  <si>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</si>
  <si>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</si>
  <si>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</si>
  <si>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</si>
  <si>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</si>
  <si>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</si>
  <si>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</si>
  <si>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</si>
  <si>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</si>
  <si>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</si>
  <si>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</si>
  <si>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</si>
  <si>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</si>
  <si>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</si>
  <si>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</si>
  <si>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</si>
  <si>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</si>
  <si>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</si>
  <si>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</si>
  <si>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</si>
  <si>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</si>
  <si>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</si>
  <si>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</si>
  <si>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</si>
  <si>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</si>
  <si>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</si>
  <si>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</si>
  <si>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</si>
  <si>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</si>
  <si>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</si>
  <si>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</si>
  <si>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</si>
  <si>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</si>
  <si>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</si>
  <si>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</si>
  <si>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</si>
  <si>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</si>
  <si>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</si>
  <si>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</si>
  <si>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</si>
  <si>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</si>
  <si>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</si>
  <si>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</si>
  <si>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</si>
  <si>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</si>
  <si>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</si>
  <si>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</si>
  <si>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</si>
  <si>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</si>
  <si>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</si>
  <si>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</si>
  <si>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</si>
  <si>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</si>
  <si>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</si>
  <si>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</si>
  <si>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</si>
  <si>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</si>
  <si>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</si>
  <si>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</si>
  <si>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</si>
  <si>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</si>
  <si>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</si>
  <si>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</si>
  <si>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</si>
  <si>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</si>
  <si>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</si>
  <si>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</si>
  <si>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</si>
  <si>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</si>
  <si>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</si>
  <si>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</si>
  <si>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</si>
  <si>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</si>
  <si>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</si>
  <si>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</si>
  <si>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</si>
  <si>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</si>
  <si>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</si>
  <si>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</si>
  <si>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</si>
  <si>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</si>
  <si>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</si>
  <si>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</si>
  <si>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</si>
  <si>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</si>
  <si>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</si>
  <si>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</si>
  <si>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</si>
  <si>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</si>
  <si>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</si>
  <si>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</si>
  <si>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</si>
  <si>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</si>
  <si>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</si>
  <si>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</si>
  <si>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</si>
  <si>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</si>
  <si>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</si>
  <si>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</si>
  <si>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</si>
  <si>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</si>
  <si>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</si>
  <si>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</si>
  <si>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</si>
  <si>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</si>
  <si>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</si>
  <si>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</si>
  <si>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</si>
  <si>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</si>
  <si>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</si>
  <si>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</si>
  <si>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</si>
  <si>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</si>
  <si>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</si>
  <si>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</si>
  <si>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</si>
  <si>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</si>
  <si>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</si>
  <si>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</si>
  <si>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</si>
  <si>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</si>
  <si>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</si>
  <si>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</si>
  <si>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</si>
  <si>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</si>
  <si>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</si>
  <si>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</si>
  <si>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</si>
  <si>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</si>
  <si>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</si>
  <si>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</si>
  <si>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</si>
  <si>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</si>
  <si>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</si>
  <si>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</si>
  <si>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</si>
  <si>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</si>
  <si>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</si>
  <si>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</si>
  <si>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</si>
  <si>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</si>
  <si>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</si>
  <si>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</si>
  <si>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</si>
  <si>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</si>
  <si>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</si>
  <si>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</si>
  <si>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</si>
  <si>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</si>
  <si>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</si>
  <si>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</si>
  <si>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</si>
  <si>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</si>
  <si>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</si>
  <si>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</si>
  <si>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</si>
  <si>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</si>
  <si>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</si>
  <si>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</si>
  <si>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</si>
  <si>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</si>
  <si>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</si>
  <si>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</si>
  <si>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</si>
  <si>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</si>
  <si>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</si>
  <si>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</si>
  <si>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</si>
  <si>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</si>
  <si>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</si>
  <si>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</si>
  <si>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</si>
  <si>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</si>
  <si>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</si>
  <si>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</si>
  <si>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</si>
  <si>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</si>
  <si>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</si>
  <si>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</si>
  <si>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</si>
  <si>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</si>
  <si>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</si>
  <si>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</si>
  <si>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</si>
  <si>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</si>
  <si>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</si>
  <si>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</si>
  <si>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</si>
  <si>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</si>
  <si>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</si>
  <si>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</si>
  <si>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</si>
  <si>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</si>
  <si>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</si>
  <si>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</si>
  <si>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</si>
  <si>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</si>
  <si>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</si>
  <si>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</si>
  <si>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</si>
  <si>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</si>
  <si>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</si>
  <si>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</si>
  <si>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</si>
  <si>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</si>
  <si>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</si>
  <si>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</si>
  <si>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</si>
  <si>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</si>
  <si>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</si>
  <si>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</si>
  <si>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</si>
  <si>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</si>
  <si>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</si>
  <si>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</si>
  <si>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</si>
  <si>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</si>
  <si>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</si>
  <si>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</si>
  <si>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</si>
  <si>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</si>
  <si>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</si>
  <si>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</si>
  <si>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</si>
  <si>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</si>
  <si>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</si>
  <si>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</si>
  <si>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</si>
  <si>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</si>
  <si>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</si>
  <si>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</si>
  <si>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</si>
  <si>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</si>
  <si>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</si>
  <si>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</si>
  <si>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</si>
  <si>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</si>
  <si>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</si>
  <si>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</si>
  <si>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</si>
  <si>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</si>
  <si>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</si>
  <si>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</si>
  <si>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</si>
  <si>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</si>
  <si>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</si>
  <si>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</si>
  <si>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</si>
  <si>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</si>
  <si>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</si>
  <si>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</si>
  <si>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</si>
  <si>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</si>
  <si>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</si>
  <si>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</si>
  <si>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</si>
  <si>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</si>
  <si>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</si>
  <si>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</si>
  <si>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</si>
  <si>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</si>
  <si>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</si>
  <si>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</si>
  <si>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</si>
  <si>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</si>
  <si>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</si>
  <si>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</si>
  <si>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</si>
  <si>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</si>
  <si>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</si>
  <si>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</si>
  <si>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</si>
  <si>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</si>
  <si>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</si>
  <si>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</si>
  <si>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</si>
  <si>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</si>
  <si>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</si>
  <si>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</si>
  <si>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</si>
  <si>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</si>
  <si>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</si>
  <si>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</si>
  <si>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</si>
  <si>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</si>
  <si>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</si>
  <si>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</si>
  <si>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</si>
  <si>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</si>
  <si>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</si>
  <si>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</si>
  <si>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</si>
  <si>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</si>
  <si>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</si>
  <si>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</si>
  <si>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</si>
  <si>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</si>
  <si>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</si>
  <si>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</si>
  <si>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</si>
  <si>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</si>
  <si>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</si>
  <si>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</si>
  <si>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</si>
  <si>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</si>
  <si>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</si>
  <si>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</si>
  <si>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</si>
  <si>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</si>
  <si>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</si>
  <si>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</si>
  <si>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</si>
  <si>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</si>
  <si>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</si>
  <si>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</si>
  <si>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</si>
  <si>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</si>
  <si>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</si>
  <si>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</si>
  <si>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</si>
  <si>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</si>
  <si>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</si>
  <si>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</si>
  <si>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</si>
  <si>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</si>
  <si>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</si>
  <si>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</si>
  <si>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</si>
  <si>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</si>
  <si>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</si>
  <si>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</si>
  <si>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</si>
  <si>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</si>
  <si>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</si>
  <si>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</si>
  <si>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</si>
  <si>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</si>
  <si>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</si>
  <si>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</si>
  <si>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</si>
  <si>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</si>
  <si>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</si>
  <si>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</si>
  <si>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</si>
  <si>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</si>
  <si>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</si>
  <si>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</si>
  <si>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</si>
  <si>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</si>
  <si>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</si>
  <si>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</si>
  <si>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</si>
  <si>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</si>
  <si>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</si>
  <si>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</si>
  <si>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</si>
  <si>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</si>
  <si>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</si>
  <si>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</si>
  <si>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</si>
  <si>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</si>
  <si>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</si>
  <si>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</si>
  <si>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</si>
  <si>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</si>
  <si>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</si>
  <si>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</si>
  <si>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</si>
  <si>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</si>
  <si>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</si>
  <si>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</si>
  <si>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</si>
  <si>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</si>
  <si>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</si>
  <si>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</si>
  <si>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</si>
  <si>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</si>
  <si>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</si>
  <si>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</si>
  <si>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</si>
  <si>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</si>
  <si>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</si>
  <si>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</si>
  <si>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</si>
  <si>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</si>
  <si>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</si>
  <si>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</si>
  <si>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</si>
  <si>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</si>
  <si>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</si>
  <si>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</si>
  <si>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</si>
  <si>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</si>
  <si>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</si>
  <si>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</si>
  <si>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</si>
  <si>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</si>
  <si>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</si>
  <si>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</si>
  <si>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</si>
  <si>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</si>
  <si>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</si>
  <si>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</si>
  <si>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</si>
  <si>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</si>
  <si>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</si>
  <si>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</si>
  <si>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</si>
  <si>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</si>
  <si>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</si>
  <si>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</si>
  <si>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</si>
  <si>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</si>
  <si>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</si>
  <si>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</si>
  <si>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</si>
  <si>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</si>
  <si>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</si>
  <si>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</si>
  <si>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</si>
  <si>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</si>
  <si>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</si>
  <si>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</si>
  <si>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</si>
  <si>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</si>
  <si>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</si>
  <si>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</si>
  <si>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</si>
  <si>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</si>
  <si>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</si>
  <si>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</si>
  <si>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</si>
  <si>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</si>
  <si>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</si>
  <si>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</si>
  <si>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</si>
  <si>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</si>
  <si>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</si>
  <si>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</si>
  <si>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</si>
  <si>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</si>
  <si>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</si>
  <si>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</si>
  <si>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</si>
  <si>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</si>
  <si>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</si>
  <si>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</si>
  <si>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</si>
  <si>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</si>
  <si>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</si>
  <si>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</si>
  <si>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</si>
  <si>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</si>
  <si>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</si>
  <si>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</si>
  <si>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</si>
  <si>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</si>
  <si>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</si>
  <si>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</si>
  <si>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</si>
  <si>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</si>
  <si>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</si>
  <si>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</si>
  <si>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</si>
  <si>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</si>
  <si>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</si>
  <si>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</si>
  <si>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</si>
  <si>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</si>
  <si>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</si>
  <si>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</si>
  <si>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</si>
  <si>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</si>
  <si>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</si>
  <si>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</si>
  <si>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</si>
  <si>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</si>
  <si>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</si>
  <si>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</si>
  <si>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</si>
  <si>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</si>
  <si>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 xml:space="preserve">2. tájékoztató tábla  </t>
  </si>
  <si>
    <t>5. tájékoztató tábla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</si>
  <si>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</si>
  <si>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</si>
  <si>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</si>
  <si>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</si>
  <si>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</si>
  <si>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</si>
  <si>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</si>
  <si>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</si>
  <si>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</si>
  <si>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</si>
  <si>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</si>
  <si>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</si>
  <si>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</si>
  <si>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</si>
  <si>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</si>
  <si>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</si>
  <si>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</si>
  <si>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</si>
  <si>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</si>
  <si>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Államháztartáson belüli megelőlegezés visszafizetése</t>
  </si>
  <si>
    <t>Zöldterület-gazdálkodással kapcsolatos feladatok ellátásának támogatása</t>
  </si>
  <si>
    <t>Közvilágítás fenntartásának támogatása</t>
  </si>
  <si>
    <t>Köztemető fenntartással kapcsolatos feladato támogatása</t>
  </si>
  <si>
    <t>Közutak fenntartásának tá,ogatása</t>
  </si>
  <si>
    <t>Egyéb önkormányzati feladatok támogatása</t>
  </si>
  <si>
    <t>Lakott külterület kapcsoaltos feladatok támogatása</t>
  </si>
  <si>
    <t>Települési önkormányzatok szociális feladatinak egyéb támogatása</t>
  </si>
  <si>
    <t>Szociális étkeztetés támogatása</t>
  </si>
  <si>
    <t>Gyermekétkeztetés támogatása</t>
  </si>
  <si>
    <t>Települési önkormányzat nyilvános könyvtári és közművelődési feladatainak támogatása</t>
  </si>
  <si>
    <t>forintban</t>
  </si>
  <si>
    <t xml:space="preserve"> forintban</t>
  </si>
  <si>
    <t>Óvoda felújítás</t>
  </si>
  <si>
    <t>Maradvány</t>
  </si>
  <si>
    <t>Polgármesteri illetmény támogatása</t>
  </si>
  <si>
    <t>2019. évi előirányzat BEVÉTELEK</t>
  </si>
  <si>
    <t>2019. évi előirányzat</t>
  </si>
  <si>
    <t>2019</t>
  </si>
  <si>
    <t>Felhasználás   2018. XII. 31-ig</t>
  </si>
  <si>
    <t>2018. évi várható</t>
  </si>
  <si>
    <t>2017. évi tény</t>
  </si>
  <si>
    <t>Sióagárd Község Önkormányzat adósságot keletkeztető ügyletekből és kezességvállalásokból fennálló kötelezettségei</t>
  </si>
  <si>
    <t>Sióagárd Község Önkormányzat saját bevételeinek részletezése az adósságot keletkeztető ügyletből származó tárgyévi fizetési kötelezettség megállapításához</t>
  </si>
  <si>
    <t>Sióagárd Község Önkormányzat 2019. évi adósságot keletkeztető fejlesztési céljai</t>
  </si>
  <si>
    <t>belterületi utak felújítása</t>
  </si>
  <si>
    <t>Sióagárd Község Önkormányzat</t>
  </si>
  <si>
    <t>Sióagárd Község Konyhája</t>
  </si>
  <si>
    <t>13.4</t>
  </si>
  <si>
    <t>13.4.</t>
  </si>
  <si>
    <t>Sióagárdi Kiskecskék Óvoda</t>
  </si>
  <si>
    <t>Sióagárd Község Önkormányzata</t>
  </si>
  <si>
    <t>30 napon túli elismert tartozásállomány összesen: 3.286.047 Ft</t>
  </si>
  <si>
    <t>71900010-10010213</t>
  </si>
  <si>
    <t>Éves eredeti kiadási előirányzat: 133.628.593 Ft</t>
  </si>
  <si>
    <t>Sióagárd, 2019. február hó 14 nap</t>
  </si>
  <si>
    <t>Óvodapedagógusok, és az e pedagógusok nevelő munkáját közvetlenül segítők bértámogatása</t>
  </si>
  <si>
    <t>Óvodaműködtetési támogatás</t>
  </si>
  <si>
    <t>Kiegészítő támogatás az óvodapedagógusok és a pedagógus szakképzettséggel rendelkező segítők minősítéből adódó többletkiadásokhoz</t>
  </si>
  <si>
    <t>9.1. melléklet a 2/2019. (II.15.) önkormányzati rendelethez</t>
  </si>
  <si>
    <t>9.1.1. melléklet a 2/2019. (II.15.)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</si>
</sst>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[$¥€-2]\ #\ ##,000_);[Red]\([$€-2]\ #\ ##,000\)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5" xfId="0" applyFont="1" applyFill="1" applyBorder="1" applyAlignment="1" applyProtection="1">
      <alignment horizontal="right"/>
      <protection/>
    </xf>
    <xf numFmtId="164" fontId="16" fillId="0" borderId="45" xfId="58" applyNumberFormat="1" applyFont="1" applyFill="1" applyBorder="1" applyAlignment="1" applyProtection="1">
      <alignment horizontal="left" vertical="center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6" xfId="58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/>
      <protection/>
    </xf>
    <xf numFmtId="0" fontId="5" fillId="0" borderId="5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5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4" xfId="40" applyNumberFormat="1" applyFont="1" applyFill="1" applyBorder="1" applyAlignment="1" applyProtection="1">
      <alignment/>
      <protection locked="0"/>
    </xf>
    <xf numFmtId="166" fontId="17" fillId="0" borderId="56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61" xfId="58" applyFont="1" applyFill="1" applyBorder="1" applyAlignment="1" applyProtection="1">
      <alignment horizontal="center" vertical="center" wrapText="1"/>
      <protection/>
    </xf>
    <xf numFmtId="0" fontId="6" fillId="0" borderId="61" xfId="58" applyFont="1" applyFill="1" applyBorder="1" applyAlignment="1" applyProtection="1">
      <alignment vertical="center" wrapText="1"/>
      <protection/>
    </xf>
    <xf numFmtId="164" fontId="6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1" xfId="58" applyFont="1" applyFill="1" applyBorder="1" applyAlignment="1" applyProtection="1">
      <alignment horizontal="right" vertical="center" wrapText="1" indent="1"/>
      <protection locked="0"/>
    </xf>
    <xf numFmtId="164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40" xfId="58" applyFont="1" applyFill="1" applyBorder="1" applyAlignment="1" applyProtection="1">
      <alignment horizontal="left" vertical="center" wrapText="1" indent="7"/>
      <protection/>
    </xf>
    <xf numFmtId="164" fontId="22" fillId="0" borderId="30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6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6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5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1" xfId="58" applyFont="1" applyFill="1" applyBorder="1" applyAlignment="1" applyProtection="1">
      <alignment horizontal="right" vertical="center" wrapText="1" indent="1"/>
      <protection/>
    </xf>
    <xf numFmtId="164" fontId="17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6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 locked="0"/>
    </xf>
    <xf numFmtId="3" fontId="17" fillId="0" borderId="37" xfId="58" applyNumberFormat="1" applyFont="1" applyFill="1" applyBorder="1" applyAlignment="1" applyProtection="1">
      <alignment horizontal="right" vertical="center" wrapText="1"/>
      <protection/>
    </xf>
    <xf numFmtId="3" fontId="17" fillId="0" borderId="35" xfId="58" applyNumberFormat="1" applyFont="1" applyFill="1" applyBorder="1" applyAlignment="1" applyProtection="1">
      <alignment horizontal="right" vertical="center" wrapText="1"/>
      <protection/>
    </xf>
    <xf numFmtId="164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6" xfId="58" applyNumberFormat="1" applyFont="1" applyFill="1" applyBorder="1" applyAlignment="1" applyProtection="1">
      <alignment horizontal="right" vertical="center" wrapTex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/>
    </xf>
    <xf numFmtId="3" fontId="17" fillId="0" borderId="68" xfId="58" applyNumberFormat="1" applyFont="1" applyFill="1" applyBorder="1" applyAlignment="1" applyProtection="1">
      <alignment horizontal="right" vertical="center" wrapText="1"/>
      <protection/>
    </xf>
    <xf numFmtId="0" fontId="0" fillId="0" borderId="11" xfId="58" applyFont="1" applyFill="1" applyBorder="1">
      <alignment/>
      <protection/>
    </xf>
    <xf numFmtId="3" fontId="17" fillId="0" borderId="69" xfId="58" applyNumberFormat="1" applyFont="1" applyFill="1" applyBorder="1" applyAlignment="1" applyProtection="1">
      <alignment horizontal="right" vertical="center" wrapTex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vertical="center"/>
      <protection/>
    </xf>
    <xf numFmtId="164" fontId="17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2" xfId="0" applyFont="1" applyBorder="1" applyAlignment="1" applyProtection="1">
      <alignment horizontal="left" vertical="center" wrapText="1" indent="1"/>
      <protection/>
    </xf>
    <xf numFmtId="0" fontId="21" fillId="0" borderId="40" xfId="0" applyFont="1" applyBorder="1" applyAlignment="1" applyProtection="1">
      <alignment horizontal="left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70" xfId="58" applyFont="1" applyFill="1" applyBorder="1" applyAlignment="1" applyProtection="1">
      <alignment horizontal="left" vertical="center" wrapText="1" indent="1"/>
      <protection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11" xfId="58" applyNumberFormat="1" applyFont="1" applyFill="1" applyBorder="1" applyAlignment="1" applyProtection="1">
      <alignment horizontal="right" vertical="center" wrapText="1"/>
      <protection/>
    </xf>
    <xf numFmtId="164" fontId="0" fillId="0" borderId="0" xfId="59" applyNumberFormat="1" applyFont="1" applyFill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25" fillId="0" borderId="71" xfId="0" applyFont="1" applyFill="1" applyBorder="1" applyAlignment="1" applyProtection="1">
      <alignment horizontal="left" vertical="center" wrapText="1"/>
      <protection locked="0"/>
    </xf>
    <xf numFmtId="164" fontId="25" fillId="0" borderId="72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73" xfId="0" applyFont="1" applyFill="1" applyBorder="1" applyAlignment="1" applyProtection="1">
      <alignment horizontal="left" vertical="center" wrapText="1"/>
      <protection locked="0"/>
    </xf>
    <xf numFmtId="0" fontId="25" fillId="0" borderId="74" xfId="0" applyFont="1" applyFill="1" applyBorder="1" applyAlignment="1" applyProtection="1">
      <alignment horizontal="left" vertical="center" wrapText="1"/>
      <protection locked="0"/>
    </xf>
    <xf numFmtId="164" fontId="20" fillId="0" borderId="30" xfId="0" applyNumberFormat="1" applyFont="1" applyFill="1" applyBorder="1" applyAlignment="1" applyProtection="1">
      <alignment horizontal="right" vertical="center" wrapText="1"/>
      <protection/>
    </xf>
    <xf numFmtId="164" fontId="16" fillId="0" borderId="45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5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0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1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78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79" xfId="0" applyFont="1" applyFill="1" applyBorder="1" applyAlignment="1" applyProtection="1">
      <alignment horizontal="center"/>
      <protection/>
    </xf>
    <xf numFmtId="0" fontId="17" fillId="0" borderId="63" xfId="0" applyFont="1" applyFill="1" applyBorder="1" applyAlignment="1" applyProtection="1">
      <alignment horizontal="left" indent="1"/>
      <protection locked="0"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59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6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80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3" xfId="59" applyFont="1" applyFill="1" applyBorder="1" applyAlignment="1" applyProtection="1">
      <alignment horizontal="left" vertical="center" indent="1"/>
      <protection/>
    </xf>
    <xf numFmtId="0" fontId="16" fillId="0" borderId="51" xfId="59" applyFont="1" applyFill="1" applyBorder="1" applyAlignment="1" applyProtection="1">
      <alignment horizontal="left" vertical="center" indent="1"/>
      <protection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59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12" sqref="A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149</v>
      </c>
    </row>
    <row r="4" spans="1:2" ht="12.75">
      <c r="A4" s="160"/>
      <c r="B4" s="160"/>
    </row>
    <row r="5" spans="1:2" s="171" customFormat="1" ht="15.75">
      <c r="A5" s="105" t="s">
        <v>547</v>
      </c>
      <c r="B5" s="170"/>
    </row>
    <row r="6" spans="1:2" ht="12.75">
      <c r="A6" s="160"/>
      <c r="B6" s="160"/>
    </row>
    <row r="7" spans="1:2" ht="12.75">
      <c r="A7" s="160" t="s">
        <v>525</v>
      </c>
      <c r="B7" s="160" t="s">
        <v>475</v>
      </c>
    </row>
    <row r="8" spans="1:2" ht="12.75">
      <c r="A8" s="160" t="s">
        <v>526</v>
      </c>
      <c r="B8" s="160" t="s">
        <v>476</v>
      </c>
    </row>
    <row r="9" spans="1:2" ht="12.75">
      <c r="A9" s="160" t="s">
        <v>527</v>
      </c>
      <c r="B9" s="160" t="s">
        <v>477</v>
      </c>
    </row>
    <row r="10" spans="1:2" ht="12.75">
      <c r="A10" s="160"/>
      <c r="B10" s="160"/>
    </row>
    <row r="11" spans="1:2" ht="12.75">
      <c r="A11" s="160"/>
      <c r="B11" s="160"/>
    </row>
    <row r="12" spans="1:2" s="171" customFormat="1" ht="15.75">
      <c r="A12" s="105" t="str">
        <f>+CONCATENATE(LEFT(A5,4),". évi előirányzat KIADÁSOK")</f>
        <v>2019. évi előirányzat KIADÁSOK</v>
      </c>
      <c r="B12" s="170"/>
    </row>
    <row r="13" spans="1:2" ht="12.75">
      <c r="A13" s="160"/>
      <c r="B13" s="160"/>
    </row>
    <row r="14" spans="1:2" ht="12.75">
      <c r="A14" s="160" t="s">
        <v>528</v>
      </c>
      <c r="B14" s="160" t="s">
        <v>478</v>
      </c>
    </row>
    <row r="15" spans="1:2" ht="12.75">
      <c r="A15" s="160" t="s">
        <v>529</v>
      </c>
      <c r="B15" s="160" t="s">
        <v>479</v>
      </c>
    </row>
    <row r="16" spans="1:2" ht="12.75">
      <c r="A16" s="160" t="s">
        <v>530</v>
      </c>
      <c r="B16" s="160" t="s">
        <v>480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A6" sqref="A6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2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584" t="s">
        <v>0</v>
      </c>
      <c r="B1" s="584"/>
      <c r="C1" s="584"/>
      <c r="D1" s="584"/>
      <c r="E1" s="584"/>
      <c r="F1" s="584"/>
    </row>
    <row r="2" spans="1:6" ht="22.5" customHeight="1" thickBot="1">
      <c r="A2" s="222"/>
      <c r="B2" s="62"/>
      <c r="C2" s="62"/>
      <c r="D2" s="62"/>
      <c r="E2" s="62"/>
      <c r="F2" s="57" t="s">
        <v>543</v>
      </c>
    </row>
    <row r="3" spans="1:6" s="51" customFormat="1" ht="44.25" customHeight="1" thickBot="1">
      <c r="A3" s="223" t="s">
        <v>62</v>
      </c>
      <c r="B3" s="224" t="s">
        <v>63</v>
      </c>
      <c r="C3" s="224" t="s">
        <v>64</v>
      </c>
      <c r="D3" s="224" t="s">
        <v>550</v>
      </c>
      <c r="E3" s="224" t="s">
        <v>548</v>
      </c>
      <c r="F3" s="58" t="str">
        <f>+CONCATENATE(LEFT(ÖSSZEFÜGGÉSEK!A5,4),". utáni szükséglet")</f>
        <v>2019. utáni szükséglet</v>
      </c>
    </row>
    <row r="4" spans="1:6" s="62" customFormat="1" ht="12" customHeight="1" thickBot="1">
      <c r="A4" s="59" t="s">
        <v>481</v>
      </c>
      <c r="B4" s="60" t="s">
        <v>482</v>
      </c>
      <c r="C4" s="60" t="s">
        <v>483</v>
      </c>
      <c r="D4" s="60" t="s">
        <v>485</v>
      </c>
      <c r="E4" s="60" t="s">
        <v>484</v>
      </c>
      <c r="F4" s="61" t="s">
        <v>487</v>
      </c>
    </row>
    <row r="5" spans="1:6" ht="15.75" customHeight="1">
      <c r="A5" s="489"/>
      <c r="B5" s="28"/>
      <c r="C5" s="491"/>
      <c r="D5" s="28"/>
      <c r="E5" s="28"/>
      <c r="F5" s="63">
        <f aca="true" t="shared" si="0" ref="F5:F22">B5-D5-E5</f>
        <v>0</v>
      </c>
    </row>
    <row r="6" spans="1:6" ht="15.75" customHeight="1">
      <c r="A6" s="489"/>
      <c r="B6" s="28"/>
      <c r="C6" s="491"/>
      <c r="D6" s="28"/>
      <c r="E6" s="28"/>
      <c r="F6" s="63">
        <f t="shared" si="0"/>
        <v>0</v>
      </c>
    </row>
    <row r="7" spans="1:6" ht="15.75" customHeight="1">
      <c r="A7" s="489"/>
      <c r="B7" s="28"/>
      <c r="C7" s="491"/>
      <c r="D7" s="28"/>
      <c r="E7" s="28"/>
      <c r="F7" s="63">
        <f t="shared" si="0"/>
        <v>0</v>
      </c>
    </row>
    <row r="8" spans="1:6" ht="15.75" customHeight="1">
      <c r="A8" s="490"/>
      <c r="B8" s="28"/>
      <c r="C8" s="491"/>
      <c r="D8" s="28"/>
      <c r="E8" s="28"/>
      <c r="F8" s="63">
        <f t="shared" si="0"/>
        <v>0</v>
      </c>
    </row>
    <row r="9" spans="1:6" ht="15.75" customHeight="1">
      <c r="A9" s="489"/>
      <c r="B9" s="28"/>
      <c r="C9" s="491"/>
      <c r="D9" s="28"/>
      <c r="E9" s="28"/>
      <c r="F9" s="63">
        <f t="shared" si="0"/>
        <v>0</v>
      </c>
    </row>
    <row r="10" spans="1:6" ht="15.75" customHeight="1">
      <c r="A10" s="490"/>
      <c r="B10" s="28"/>
      <c r="C10" s="491"/>
      <c r="D10" s="28"/>
      <c r="E10" s="28"/>
      <c r="F10" s="63">
        <f t="shared" si="0"/>
        <v>0</v>
      </c>
    </row>
    <row r="11" spans="1:6" ht="15.75" customHeight="1">
      <c r="A11" s="489"/>
      <c r="B11" s="28"/>
      <c r="C11" s="491"/>
      <c r="D11" s="28"/>
      <c r="E11" s="28"/>
      <c r="F11" s="63">
        <f t="shared" si="0"/>
        <v>0</v>
      </c>
    </row>
    <row r="12" spans="1:6" ht="15.75" customHeight="1">
      <c r="A12" s="489"/>
      <c r="B12" s="28"/>
      <c r="C12" s="491"/>
      <c r="D12" s="28"/>
      <c r="E12" s="28"/>
      <c r="F12" s="63">
        <f t="shared" si="0"/>
        <v>0</v>
      </c>
    </row>
    <row r="13" spans="1:6" ht="15.75" customHeight="1">
      <c r="A13" s="489"/>
      <c r="B13" s="28"/>
      <c r="C13" s="491"/>
      <c r="D13" s="28"/>
      <c r="E13" s="28"/>
      <c r="F13" s="63">
        <f t="shared" si="0"/>
        <v>0</v>
      </c>
    </row>
    <row r="14" spans="1:6" ht="15.75" customHeight="1">
      <c r="A14" s="489"/>
      <c r="B14" s="28"/>
      <c r="C14" s="491"/>
      <c r="D14" s="28"/>
      <c r="E14" s="28"/>
      <c r="F14" s="63">
        <f t="shared" si="0"/>
        <v>0</v>
      </c>
    </row>
    <row r="15" spans="1:6" ht="15.75" customHeight="1">
      <c r="A15" s="489"/>
      <c r="B15" s="28"/>
      <c r="C15" s="491"/>
      <c r="D15" s="28"/>
      <c r="E15" s="28"/>
      <c r="F15" s="63">
        <f t="shared" si="0"/>
        <v>0</v>
      </c>
    </row>
    <row r="16" spans="1:6" ht="15.75" customHeight="1">
      <c r="A16" s="489"/>
      <c r="B16" s="28"/>
      <c r="C16" s="491"/>
      <c r="D16" s="28"/>
      <c r="E16" s="28"/>
      <c r="F16" s="63">
        <f t="shared" si="0"/>
        <v>0</v>
      </c>
    </row>
    <row r="17" spans="1:6" ht="15.75" customHeight="1">
      <c r="A17" s="489"/>
      <c r="B17" s="28"/>
      <c r="C17" s="491"/>
      <c r="D17" s="28"/>
      <c r="E17" s="28"/>
      <c r="F17" s="63">
        <f t="shared" si="0"/>
        <v>0</v>
      </c>
    </row>
    <row r="18" spans="1:6" ht="15.75" customHeight="1">
      <c r="A18" s="489"/>
      <c r="B18" s="28"/>
      <c r="C18" s="491"/>
      <c r="D18" s="28"/>
      <c r="E18" s="28"/>
      <c r="F18" s="63">
        <f t="shared" si="0"/>
        <v>0</v>
      </c>
    </row>
    <row r="19" spans="1:6" ht="15.75" customHeight="1">
      <c r="A19" s="489"/>
      <c r="B19" s="28"/>
      <c r="C19" s="491"/>
      <c r="D19" s="28"/>
      <c r="E19" s="28"/>
      <c r="F19" s="63">
        <f t="shared" si="0"/>
        <v>0</v>
      </c>
    </row>
    <row r="20" spans="1:6" ht="15.75" customHeight="1">
      <c r="A20" s="489"/>
      <c r="B20" s="28"/>
      <c r="C20" s="491"/>
      <c r="D20" s="28"/>
      <c r="E20" s="28"/>
      <c r="F20" s="63">
        <f t="shared" si="0"/>
        <v>0</v>
      </c>
    </row>
    <row r="21" spans="1:6" ht="15.75" customHeight="1">
      <c r="A21" s="489"/>
      <c r="B21" s="28"/>
      <c r="C21" s="491"/>
      <c r="D21" s="28"/>
      <c r="E21" s="28"/>
      <c r="F21" s="63">
        <f t="shared" si="0"/>
        <v>0</v>
      </c>
    </row>
    <row r="22" spans="1:6" ht="15.75" customHeight="1" thickBot="1">
      <c r="A22" s="64"/>
      <c r="B22" s="29"/>
      <c r="C22" s="492"/>
      <c r="D22" s="29"/>
      <c r="E22" s="29"/>
      <c r="F22" s="65">
        <f t="shared" si="0"/>
        <v>0</v>
      </c>
    </row>
    <row r="23" spans="1:6" s="68" customFormat="1" ht="18" customHeight="1" thickBot="1">
      <c r="A23" s="225" t="s">
        <v>61</v>
      </c>
      <c r="B23" s="66">
        <f>SUM(B5:B22)</f>
        <v>0</v>
      </c>
      <c r="C23" s="142"/>
      <c r="D23" s="66">
        <f>SUM(D5:D22)</f>
        <v>0</v>
      </c>
      <c r="E23" s="66">
        <f>SUM(E5:E22)</f>
        <v>0</v>
      </c>
      <c r="F23" s="67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……/2015. (….)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6" sqref="E6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584" t="s">
        <v>1</v>
      </c>
      <c r="B1" s="584"/>
      <c r="C1" s="584"/>
      <c r="D1" s="584"/>
      <c r="E1" s="584"/>
      <c r="F1" s="584"/>
    </row>
    <row r="2" spans="1:6" ht="23.25" customHeight="1" thickBot="1">
      <c r="A2" s="222"/>
      <c r="B2" s="62"/>
      <c r="C2" s="62"/>
      <c r="D2" s="62"/>
      <c r="E2" s="62"/>
      <c r="F2" s="57" t="s">
        <v>542</v>
      </c>
    </row>
    <row r="3" spans="1:6" s="51" customFormat="1" ht="48.75" customHeight="1" thickBot="1">
      <c r="A3" s="223" t="s">
        <v>65</v>
      </c>
      <c r="B3" s="224" t="s">
        <v>63</v>
      </c>
      <c r="C3" s="224" t="s">
        <v>64</v>
      </c>
      <c r="D3" s="224" t="str">
        <f>+'6.sz.mell.'!D3</f>
        <v>Felhasználás   2018. XII. 31-ig</v>
      </c>
      <c r="E3" s="224" t="str">
        <f>+'6.sz.mell.'!E3</f>
        <v>2019. évi előirányzat</v>
      </c>
      <c r="F3" s="58" t="str">
        <f>+CONCATENATE(LEFT(ÖSSZEFÜGGÉSEK!A5,4),". utáni szükséglet ",CHAR(10),"(F=B - D - E)")</f>
        <v>2019. utáni szükséglet 
(F=B - D - E)</v>
      </c>
    </row>
    <row r="4" spans="1:6" s="62" customFormat="1" ht="15" customHeight="1" thickBot="1">
      <c r="A4" s="59" t="s">
        <v>481</v>
      </c>
      <c r="B4" s="60" t="s">
        <v>482</v>
      </c>
      <c r="C4" s="60" t="s">
        <v>483</v>
      </c>
      <c r="D4" s="60" t="s">
        <v>485</v>
      </c>
      <c r="E4" s="60" t="s">
        <v>484</v>
      </c>
      <c r="F4" s="61" t="s">
        <v>486</v>
      </c>
    </row>
    <row r="5" spans="1:6" ht="15.75" customHeight="1">
      <c r="A5" s="69" t="s">
        <v>556</v>
      </c>
      <c r="B5" s="70">
        <v>17421884</v>
      </c>
      <c r="C5" s="493" t="s">
        <v>549</v>
      </c>
      <c r="D5" s="70">
        <v>0</v>
      </c>
      <c r="E5" s="70">
        <v>17421884</v>
      </c>
      <c r="F5" s="71">
        <f aca="true" t="shared" si="0" ref="F5:F23">B5-D5-E5</f>
        <v>0</v>
      </c>
    </row>
    <row r="6" spans="1:6" ht="15.75" customHeight="1">
      <c r="A6" s="69"/>
      <c r="B6" s="70"/>
      <c r="C6" s="493"/>
      <c r="D6" s="70"/>
      <c r="E6" s="70"/>
      <c r="F6" s="71">
        <f t="shared" si="0"/>
        <v>0</v>
      </c>
    </row>
    <row r="7" spans="1:6" ht="15.75" customHeight="1">
      <c r="A7" s="69"/>
      <c r="B7" s="70"/>
      <c r="C7" s="493"/>
      <c r="D7" s="70"/>
      <c r="E7" s="70"/>
      <c r="F7" s="71">
        <f t="shared" si="0"/>
        <v>0</v>
      </c>
    </row>
    <row r="8" spans="1:6" ht="15.75" customHeight="1">
      <c r="A8" s="69"/>
      <c r="B8" s="70"/>
      <c r="C8" s="493"/>
      <c r="D8" s="70"/>
      <c r="E8" s="70"/>
      <c r="F8" s="71">
        <f t="shared" si="0"/>
        <v>0</v>
      </c>
    </row>
    <row r="9" spans="1:6" ht="15.75" customHeight="1">
      <c r="A9" s="69"/>
      <c r="B9" s="70"/>
      <c r="C9" s="493"/>
      <c r="D9" s="70"/>
      <c r="E9" s="70"/>
      <c r="F9" s="71">
        <f t="shared" si="0"/>
        <v>0</v>
      </c>
    </row>
    <row r="10" spans="1:6" ht="15.75" customHeight="1">
      <c r="A10" s="69"/>
      <c r="B10" s="70"/>
      <c r="C10" s="493"/>
      <c r="D10" s="70"/>
      <c r="E10" s="70"/>
      <c r="F10" s="71">
        <f t="shared" si="0"/>
        <v>0</v>
      </c>
    </row>
    <row r="11" spans="1:6" ht="15.75" customHeight="1">
      <c r="A11" s="69"/>
      <c r="B11" s="70"/>
      <c r="C11" s="493"/>
      <c r="D11" s="70"/>
      <c r="E11" s="70"/>
      <c r="F11" s="71">
        <f t="shared" si="0"/>
        <v>0</v>
      </c>
    </row>
    <row r="12" spans="1:6" ht="15.75" customHeight="1">
      <c r="A12" s="69"/>
      <c r="B12" s="70"/>
      <c r="C12" s="493"/>
      <c r="D12" s="70"/>
      <c r="E12" s="70"/>
      <c r="F12" s="71">
        <f t="shared" si="0"/>
        <v>0</v>
      </c>
    </row>
    <row r="13" spans="1:6" ht="15.75" customHeight="1">
      <c r="A13" s="69"/>
      <c r="B13" s="70"/>
      <c r="C13" s="493"/>
      <c r="D13" s="70"/>
      <c r="E13" s="70"/>
      <c r="F13" s="71">
        <f t="shared" si="0"/>
        <v>0</v>
      </c>
    </row>
    <row r="14" spans="1:6" ht="15.75" customHeight="1">
      <c r="A14" s="69"/>
      <c r="B14" s="70"/>
      <c r="C14" s="493"/>
      <c r="D14" s="70"/>
      <c r="E14" s="70"/>
      <c r="F14" s="71">
        <f t="shared" si="0"/>
        <v>0</v>
      </c>
    </row>
    <row r="15" spans="1:6" ht="15.75" customHeight="1">
      <c r="A15" s="69"/>
      <c r="B15" s="70"/>
      <c r="C15" s="493"/>
      <c r="D15" s="70"/>
      <c r="E15" s="70"/>
      <c r="F15" s="71">
        <f t="shared" si="0"/>
        <v>0</v>
      </c>
    </row>
    <row r="16" spans="1:6" ht="15.75" customHeight="1">
      <c r="A16" s="69"/>
      <c r="B16" s="70"/>
      <c r="C16" s="493"/>
      <c r="D16" s="70"/>
      <c r="E16" s="70"/>
      <c r="F16" s="71">
        <f t="shared" si="0"/>
        <v>0</v>
      </c>
    </row>
    <row r="17" spans="1:6" ht="15.75" customHeight="1">
      <c r="A17" s="69"/>
      <c r="B17" s="70"/>
      <c r="C17" s="493"/>
      <c r="D17" s="70"/>
      <c r="E17" s="70"/>
      <c r="F17" s="71">
        <f t="shared" si="0"/>
        <v>0</v>
      </c>
    </row>
    <row r="18" spans="1:6" ht="15.75" customHeight="1">
      <c r="A18" s="69"/>
      <c r="B18" s="70"/>
      <c r="C18" s="493"/>
      <c r="D18" s="70"/>
      <c r="E18" s="70"/>
      <c r="F18" s="71">
        <f t="shared" si="0"/>
        <v>0</v>
      </c>
    </row>
    <row r="19" spans="1:6" ht="15.75" customHeight="1">
      <c r="A19" s="69"/>
      <c r="B19" s="70"/>
      <c r="C19" s="493"/>
      <c r="D19" s="70"/>
      <c r="E19" s="70"/>
      <c r="F19" s="71">
        <f t="shared" si="0"/>
        <v>0</v>
      </c>
    </row>
    <row r="20" spans="1:6" ht="15.75" customHeight="1">
      <c r="A20" s="69"/>
      <c r="B20" s="70"/>
      <c r="C20" s="493"/>
      <c r="D20" s="70"/>
      <c r="E20" s="70"/>
      <c r="F20" s="71">
        <f t="shared" si="0"/>
        <v>0</v>
      </c>
    </row>
    <row r="21" spans="1:6" ht="15.75" customHeight="1">
      <c r="A21" s="69"/>
      <c r="B21" s="70"/>
      <c r="C21" s="493"/>
      <c r="D21" s="70"/>
      <c r="E21" s="70"/>
      <c r="F21" s="71">
        <f t="shared" si="0"/>
        <v>0</v>
      </c>
    </row>
    <row r="22" spans="1:6" ht="15.75" customHeight="1">
      <c r="A22" s="69"/>
      <c r="B22" s="70"/>
      <c r="C22" s="493"/>
      <c r="D22" s="70"/>
      <c r="E22" s="70"/>
      <c r="F22" s="71">
        <f t="shared" si="0"/>
        <v>0</v>
      </c>
    </row>
    <row r="23" spans="1:6" ht="15.75" customHeight="1" thickBot="1">
      <c r="A23" s="72"/>
      <c r="B23" s="73"/>
      <c r="C23" s="494"/>
      <c r="D23" s="73"/>
      <c r="E23" s="73"/>
      <c r="F23" s="74">
        <f t="shared" si="0"/>
        <v>0</v>
      </c>
    </row>
    <row r="24" spans="1:6" s="68" customFormat="1" ht="18" customHeight="1" thickBot="1">
      <c r="A24" s="225" t="s">
        <v>61</v>
      </c>
      <c r="B24" s="226">
        <f>SUM(B5:B23)</f>
        <v>17421884</v>
      </c>
      <c r="C24" s="143"/>
      <c r="D24" s="226">
        <f>SUM(D5:D23)</f>
        <v>0</v>
      </c>
      <c r="E24" s="226">
        <f>SUM(E5:E23)</f>
        <v>17421884</v>
      </c>
      <c r="F24" s="75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……/2015. (….)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2"/>
  <sheetViews>
    <sheetView workbookViewId="0" topLeftCell="A1">
      <selection activeCell="B2" sqref="B2:E2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47"/>
      <c r="B1" s="247"/>
      <c r="C1" s="247"/>
      <c r="D1" s="247"/>
      <c r="E1" s="247"/>
    </row>
    <row r="2" spans="1:5" ht="36.75" customHeight="1">
      <c r="A2" s="248" t="s">
        <v>135</v>
      </c>
      <c r="B2" s="588"/>
      <c r="C2" s="588"/>
      <c r="D2" s="588"/>
      <c r="E2" s="588"/>
    </row>
    <row r="3" spans="1:5" ht="14.25" thickBot="1">
      <c r="A3" s="247"/>
      <c r="B3" s="247"/>
      <c r="C3" s="247"/>
      <c r="D3" s="589" t="s">
        <v>543</v>
      </c>
      <c r="E3" s="589"/>
    </row>
    <row r="4" spans="1:5" ht="15" customHeight="1" thickBot="1">
      <c r="A4" s="249" t="s">
        <v>129</v>
      </c>
      <c r="B4" s="250" t="str">
        <f>CONCATENATE((LEFT(ÖSSZEFÜGGÉSEK!A5,4)),".")</f>
        <v>2019.</v>
      </c>
      <c r="C4" s="250" t="str">
        <f>CONCATENATE((LEFT(ÖSSZEFÜGGÉSEK!A5,4))+1,".")</f>
        <v>2020.</v>
      </c>
      <c r="D4" s="250" t="str">
        <f>CONCATENATE((LEFT(ÖSSZEFÜGGÉSEK!A5,4))+1,". után")</f>
        <v>2020. után</v>
      </c>
      <c r="E4" s="251" t="s">
        <v>50</v>
      </c>
    </row>
    <row r="5" spans="1:5" ht="12.75">
      <c r="A5" s="252" t="s">
        <v>130</v>
      </c>
      <c r="B5" s="106"/>
      <c r="C5" s="106"/>
      <c r="D5" s="106"/>
      <c r="E5" s="253">
        <f>SUM(B5:D5)</f>
        <v>0</v>
      </c>
    </row>
    <row r="6" spans="1:5" ht="13.5" thickBot="1">
      <c r="A6" s="254" t="s">
        <v>142</v>
      </c>
      <c r="B6" s="107"/>
      <c r="C6" s="107"/>
      <c r="D6" s="107"/>
      <c r="E6" s="255"/>
    </row>
    <row r="7" spans="1:5" ht="12.75">
      <c r="A7" s="256" t="s">
        <v>131</v>
      </c>
      <c r="B7" s="106"/>
      <c r="C7" s="108"/>
      <c r="D7" s="108"/>
      <c r="E7" s="257">
        <f>SUM(B7:D7)</f>
        <v>0</v>
      </c>
    </row>
    <row r="8" spans="1:5" ht="12.75">
      <c r="A8" s="256" t="s">
        <v>144</v>
      </c>
      <c r="B8" s="108"/>
      <c r="C8" s="108"/>
      <c r="D8" s="108"/>
      <c r="E8" s="257"/>
    </row>
    <row r="9" spans="1:5" ht="13.5" thickBot="1">
      <c r="A9" s="256" t="s">
        <v>132</v>
      </c>
      <c r="B9" s="108"/>
      <c r="C9" s="108"/>
      <c r="D9" s="108"/>
      <c r="E9" s="257"/>
    </row>
    <row r="10" spans="1:5" ht="12.75">
      <c r="A10" s="256" t="s">
        <v>545</v>
      </c>
      <c r="B10" s="106"/>
      <c r="C10" s="108"/>
      <c r="D10" s="108"/>
      <c r="E10" s="257">
        <f>SUM(B10:D10)</f>
        <v>0</v>
      </c>
    </row>
    <row r="11" spans="1:5" ht="13.5" thickBot="1">
      <c r="A11" s="109"/>
      <c r="B11" s="110"/>
      <c r="C11" s="110"/>
      <c r="D11" s="110"/>
      <c r="E11" s="257"/>
    </row>
    <row r="12" spans="1:5" ht="13.5" thickBot="1">
      <c r="A12" s="258" t="s">
        <v>134</v>
      </c>
      <c r="B12" s="259">
        <f>B5+SUM(B7:B11)</f>
        <v>0</v>
      </c>
      <c r="C12" s="259">
        <f>C5+SUM(C7:C11)</f>
        <v>0</v>
      </c>
      <c r="D12" s="259">
        <f>D5+SUM(D7:D11)</f>
        <v>0</v>
      </c>
      <c r="E12" s="260">
        <f>E5+SUM(E7:E11)</f>
        <v>0</v>
      </c>
    </row>
    <row r="13" spans="1:5" ht="13.5" thickBot="1">
      <c r="A13" s="56"/>
      <c r="B13" s="56"/>
      <c r="C13" s="56"/>
      <c r="D13" s="56"/>
      <c r="E13" s="56"/>
    </row>
    <row r="14" spans="1:5" ht="15" customHeight="1" thickBot="1">
      <c r="A14" s="249" t="s">
        <v>133</v>
      </c>
      <c r="B14" s="250" t="str">
        <f>+B4</f>
        <v>2019.</v>
      </c>
      <c r="C14" s="250" t="str">
        <f>+C4</f>
        <v>2020.</v>
      </c>
      <c r="D14" s="250" t="str">
        <f>+D4</f>
        <v>2020. után</v>
      </c>
      <c r="E14" s="251" t="s">
        <v>50</v>
      </c>
    </row>
    <row r="15" spans="1:5" ht="12.75">
      <c r="A15" s="252" t="s">
        <v>138</v>
      </c>
      <c r="B15" s="106"/>
      <c r="C15" s="106"/>
      <c r="D15" s="106"/>
      <c r="E15" s="253">
        <f aca="true" t="shared" si="0" ref="E15:E21">SUM(B15:D15)</f>
        <v>0</v>
      </c>
    </row>
    <row r="16" spans="1:5" ht="12.75">
      <c r="A16" s="261" t="s">
        <v>139</v>
      </c>
      <c r="B16" s="108"/>
      <c r="C16" s="108"/>
      <c r="D16" s="108"/>
      <c r="E16" s="257">
        <f t="shared" si="0"/>
        <v>0</v>
      </c>
    </row>
    <row r="17" spans="1:5" ht="12.75">
      <c r="A17" s="256" t="s">
        <v>140</v>
      </c>
      <c r="B17" s="108"/>
      <c r="C17" s="108"/>
      <c r="D17" s="108"/>
      <c r="E17" s="257">
        <f t="shared" si="0"/>
        <v>0</v>
      </c>
    </row>
    <row r="18" spans="1:5" ht="12.75">
      <c r="A18" s="256" t="s">
        <v>141</v>
      </c>
      <c r="B18" s="108"/>
      <c r="C18" s="108"/>
      <c r="D18" s="108"/>
      <c r="E18" s="257">
        <f t="shared" si="0"/>
        <v>0</v>
      </c>
    </row>
    <row r="19" spans="1:5" ht="12.75">
      <c r="A19" s="111"/>
      <c r="B19" s="108"/>
      <c r="C19" s="108"/>
      <c r="D19" s="108"/>
      <c r="E19" s="257">
        <f t="shared" si="0"/>
        <v>0</v>
      </c>
    </row>
    <row r="20" spans="1:5" ht="12.75">
      <c r="A20" s="111"/>
      <c r="B20" s="108"/>
      <c r="C20" s="108"/>
      <c r="D20" s="108"/>
      <c r="E20" s="257">
        <f t="shared" si="0"/>
        <v>0</v>
      </c>
    </row>
    <row r="21" spans="1:5" ht="13.5" thickBot="1">
      <c r="A21" s="109"/>
      <c r="B21" s="110"/>
      <c r="C21" s="110"/>
      <c r="D21" s="110"/>
      <c r="E21" s="257">
        <f t="shared" si="0"/>
        <v>0</v>
      </c>
    </row>
    <row r="22" spans="1:5" ht="13.5" thickBot="1">
      <c r="A22" s="258" t="s">
        <v>52</v>
      </c>
      <c r="B22" s="259">
        <f>SUM(B15:B21)</f>
        <v>0</v>
      </c>
      <c r="C22" s="259">
        <f>SUM(C15:C21)</f>
        <v>0</v>
      </c>
      <c r="D22" s="259">
        <f>SUM(D15:D21)</f>
        <v>0</v>
      </c>
      <c r="E22" s="260">
        <f>SUM(E15:E21)</f>
        <v>0</v>
      </c>
    </row>
    <row r="23" spans="1:5" ht="12.75">
      <c r="A23" s="247"/>
      <c r="B23" s="247"/>
      <c r="C23" s="247"/>
      <c r="D23" s="247"/>
      <c r="E23" s="247"/>
    </row>
    <row r="24" spans="1:5" ht="12.75">
      <c r="A24" s="247"/>
      <c r="B24" s="247"/>
      <c r="C24" s="247"/>
      <c r="D24" s="247"/>
      <c r="E24" s="247"/>
    </row>
    <row r="25" spans="1:5" ht="12.75">
      <c r="A25" s="546"/>
      <c r="B25" s="547"/>
      <c r="C25" s="547"/>
      <c r="D25" s="547"/>
      <c r="E25" s="547"/>
    </row>
    <row r="26" spans="1:5" ht="12.75">
      <c r="A26" s="546"/>
      <c r="B26" s="547"/>
      <c r="C26" s="547"/>
      <c r="D26" s="547"/>
      <c r="E26" s="547"/>
    </row>
    <row r="27" spans="1:5" ht="15.75">
      <c r="A27" s="597" t="str">
        <f>+CONCATENATE("Önkormányzaton kívüli EU-s projektekhez történő hozzájárulás ",LEFT(ÖSSZEFÜGGÉSEK!A5,4),". évi előirányzat")</f>
        <v>Önkormányzaton kívüli EU-s projektekhez történő hozzájárulás 2019. évi előirányzat</v>
      </c>
      <c r="B27" s="597"/>
      <c r="C27" s="597"/>
      <c r="D27" s="597"/>
      <c r="E27" s="597"/>
    </row>
    <row r="28" spans="1:5" ht="13.5" thickBot="1">
      <c r="A28" s="247"/>
      <c r="B28" s="247"/>
      <c r="C28" s="247"/>
      <c r="D28" s="247"/>
      <c r="E28" s="247"/>
    </row>
    <row r="29" spans="1:8" ht="13.5" thickBot="1">
      <c r="A29" s="602" t="s">
        <v>136</v>
      </c>
      <c r="B29" s="603"/>
      <c r="C29" s="604"/>
      <c r="D29" s="600" t="s">
        <v>145</v>
      </c>
      <c r="E29" s="601"/>
      <c r="H29" s="54"/>
    </row>
    <row r="30" spans="1:5" ht="12.75">
      <c r="A30" s="605"/>
      <c r="B30" s="606"/>
      <c r="C30" s="607"/>
      <c r="D30" s="593"/>
      <c r="E30" s="594"/>
    </row>
    <row r="31" spans="1:5" ht="13.5" thickBot="1">
      <c r="A31" s="585"/>
      <c r="B31" s="586"/>
      <c r="C31" s="587"/>
      <c r="D31" s="595"/>
      <c r="E31" s="596"/>
    </row>
    <row r="32" spans="1:5" ht="13.5" thickBot="1">
      <c r="A32" s="590" t="s">
        <v>52</v>
      </c>
      <c r="B32" s="591"/>
      <c r="C32" s="592"/>
      <c r="D32" s="598">
        <f>SUM(D30:E31)</f>
        <v>0</v>
      </c>
      <c r="E32" s="599"/>
    </row>
  </sheetData>
  <sheetProtection/>
  <mergeCells count="11">
    <mergeCell ref="A30:C30"/>
    <mergeCell ref="A31:C31"/>
    <mergeCell ref="B2:E2"/>
    <mergeCell ref="D3:E3"/>
    <mergeCell ref="A32:C32"/>
    <mergeCell ref="D30:E30"/>
    <mergeCell ref="D31:E31"/>
    <mergeCell ref="A27:E27"/>
    <mergeCell ref="D32:E32"/>
    <mergeCell ref="D29:E29"/>
    <mergeCell ref="A29:C29"/>
  </mergeCells>
  <conditionalFormatting sqref="E5:E12 B12:D12 B22:E22 E15:E21 D32:E32 B25:E26">
    <cfRule type="cellIs" priority="3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……/2015.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="130" zoomScaleNormal="130" zoomScaleSheetLayoutView="85" workbookViewId="0" topLeftCell="A1">
      <selection activeCell="B10" sqref="B10"/>
    </sheetView>
  </sheetViews>
  <sheetFormatPr defaultColWidth="9.00390625" defaultRowHeight="12.75"/>
  <cols>
    <col min="1" max="1" width="19.50390625" style="420" customWidth="1"/>
    <col min="2" max="2" width="72.00390625" style="421" customWidth="1"/>
    <col min="3" max="3" width="25.00390625" style="422" customWidth="1"/>
    <col min="4" max="16384" width="9.375" style="3" customWidth="1"/>
  </cols>
  <sheetData>
    <row r="1" spans="1:6" s="2" customFormat="1" ht="16.5" customHeight="1" thickBot="1">
      <c r="A1" s="262"/>
      <c r="B1" s="263"/>
      <c r="C1" s="276" t="s">
        <v>570</v>
      </c>
      <c r="F1" s="2" t="str">
        <f>+CONCATENATE("2.2. melléklet a 2/",LEFT(ÖSSZEFÜGGÉSEK!A5,4),". (II.15.'9.1. sz. mell'!C1) önkormányzati rendelethez")</f>
        <v>2.2. melléklet a 2/2019. (II.15.'9.1. sz. mell'!C1) önkormányzati rendelethez</v>
      </c>
    </row>
    <row r="2" spans="1:3" s="112" customFormat="1" ht="21" customHeight="1">
      <c r="A2" s="435" t="s">
        <v>59</v>
      </c>
      <c r="B2" s="388" t="s">
        <v>557</v>
      </c>
      <c r="C2" s="390" t="s">
        <v>53</v>
      </c>
    </row>
    <row r="3" spans="1:3" s="112" customFormat="1" ht="16.5" thickBot="1">
      <c r="A3" s="264" t="s">
        <v>201</v>
      </c>
      <c r="B3" s="389" t="s">
        <v>404</v>
      </c>
      <c r="C3" s="515" t="s">
        <v>53</v>
      </c>
    </row>
    <row r="4" spans="1:3" s="113" customFormat="1" ht="15.75" customHeight="1" thickBot="1">
      <c r="A4" s="265"/>
      <c r="B4" s="265"/>
      <c r="C4" s="266" t="s">
        <v>543</v>
      </c>
    </row>
    <row r="5" spans="1:3" ht="13.5" thickBot="1">
      <c r="A5" s="436" t="s">
        <v>202</v>
      </c>
      <c r="B5" s="267" t="s">
        <v>54</v>
      </c>
      <c r="C5" s="391" t="s">
        <v>55</v>
      </c>
    </row>
    <row r="6" spans="1:3" s="76" customFormat="1" ht="12.75" customHeight="1" thickBot="1">
      <c r="A6" s="230" t="s">
        <v>481</v>
      </c>
      <c r="B6" s="231" t="s">
        <v>482</v>
      </c>
      <c r="C6" s="232" t="s">
        <v>483</v>
      </c>
    </row>
    <row r="7" spans="1:3" s="76" customFormat="1" ht="15.75" customHeight="1" thickBot="1">
      <c r="A7" s="268"/>
      <c r="B7" s="269" t="s">
        <v>56</v>
      </c>
      <c r="C7" s="392"/>
    </row>
    <row r="8" spans="1:3" s="76" customFormat="1" ht="12" customHeight="1" thickBot="1">
      <c r="A8" s="37" t="s">
        <v>17</v>
      </c>
      <c r="B8" s="21" t="s">
        <v>250</v>
      </c>
      <c r="C8" s="328">
        <f>+C9+C10+C11+C12+C13+C14</f>
        <v>59190874</v>
      </c>
    </row>
    <row r="9" spans="1:3" s="114" customFormat="1" ht="12" customHeight="1">
      <c r="A9" s="464" t="s">
        <v>96</v>
      </c>
      <c r="B9" s="445" t="s">
        <v>251</v>
      </c>
      <c r="C9" s="331">
        <v>15950676</v>
      </c>
    </row>
    <row r="10" spans="1:3" s="115" customFormat="1" ht="12" customHeight="1">
      <c r="A10" s="465" t="s">
        <v>97</v>
      </c>
      <c r="B10" s="446" t="s">
        <v>252</v>
      </c>
      <c r="C10" s="330">
        <v>24147900</v>
      </c>
    </row>
    <row r="11" spans="1:3" s="115" customFormat="1" ht="12" customHeight="1">
      <c r="A11" s="465" t="s">
        <v>98</v>
      </c>
      <c r="B11" s="446" t="s">
        <v>253</v>
      </c>
      <c r="C11" s="330">
        <v>17292298</v>
      </c>
    </row>
    <row r="12" spans="1:3" s="115" customFormat="1" ht="12" customHeight="1">
      <c r="A12" s="465" t="s">
        <v>99</v>
      </c>
      <c r="B12" s="446" t="s">
        <v>254</v>
      </c>
      <c r="C12" s="330">
        <v>1800000</v>
      </c>
    </row>
    <row r="13" spans="1:3" s="115" customFormat="1" ht="12" customHeight="1">
      <c r="A13" s="465" t="s">
        <v>146</v>
      </c>
      <c r="B13" s="446" t="s">
        <v>495</v>
      </c>
      <c r="C13" s="330"/>
    </row>
    <row r="14" spans="1:3" s="114" customFormat="1" ht="12" customHeight="1" thickBot="1">
      <c r="A14" s="466" t="s">
        <v>100</v>
      </c>
      <c r="B14" s="447" t="s">
        <v>418</v>
      </c>
      <c r="C14" s="330"/>
    </row>
    <row r="15" spans="1:3" s="114" customFormat="1" ht="12" customHeight="1" thickBot="1">
      <c r="A15" s="37" t="s">
        <v>18</v>
      </c>
      <c r="B15" s="323" t="s">
        <v>255</v>
      </c>
      <c r="C15" s="328">
        <f>+C16+C17+C18+C19+C20</f>
        <v>6270698</v>
      </c>
    </row>
    <row r="16" spans="1:3" s="114" customFormat="1" ht="12" customHeight="1">
      <c r="A16" s="464" t="s">
        <v>102</v>
      </c>
      <c r="B16" s="445" t="s">
        <v>256</v>
      </c>
      <c r="C16" s="331"/>
    </row>
    <row r="17" spans="1:3" s="114" customFormat="1" ht="12" customHeight="1">
      <c r="A17" s="465" t="s">
        <v>103</v>
      </c>
      <c r="B17" s="446" t="s">
        <v>257</v>
      </c>
      <c r="C17" s="330"/>
    </row>
    <row r="18" spans="1:3" s="114" customFormat="1" ht="12" customHeight="1">
      <c r="A18" s="465" t="s">
        <v>104</v>
      </c>
      <c r="B18" s="446" t="s">
        <v>409</v>
      </c>
      <c r="C18" s="330"/>
    </row>
    <row r="19" spans="1:3" s="114" customFormat="1" ht="12" customHeight="1">
      <c r="A19" s="465" t="s">
        <v>105</v>
      </c>
      <c r="B19" s="446" t="s">
        <v>410</v>
      </c>
      <c r="C19" s="330"/>
    </row>
    <row r="20" spans="1:3" s="114" customFormat="1" ht="12" customHeight="1">
      <c r="A20" s="465" t="s">
        <v>106</v>
      </c>
      <c r="B20" s="446" t="s">
        <v>258</v>
      </c>
      <c r="C20" s="330">
        <v>6270698</v>
      </c>
    </row>
    <row r="21" spans="1:3" s="115" customFormat="1" ht="12" customHeight="1" thickBot="1">
      <c r="A21" s="466" t="s">
        <v>115</v>
      </c>
      <c r="B21" s="447" t="s">
        <v>259</v>
      </c>
      <c r="C21" s="332"/>
    </row>
    <row r="22" spans="1:3" s="115" customFormat="1" ht="12" customHeight="1" thickBot="1">
      <c r="A22" s="37" t="s">
        <v>19</v>
      </c>
      <c r="B22" s="21" t="s">
        <v>260</v>
      </c>
      <c r="C22" s="328">
        <f>+C23+C24+C25+C26+C27</f>
        <v>0</v>
      </c>
    </row>
    <row r="23" spans="1:3" s="115" customFormat="1" ht="12" customHeight="1">
      <c r="A23" s="464" t="s">
        <v>85</v>
      </c>
      <c r="B23" s="445" t="s">
        <v>261</v>
      </c>
      <c r="C23" s="331"/>
    </row>
    <row r="24" spans="1:3" s="114" customFormat="1" ht="12" customHeight="1">
      <c r="A24" s="465" t="s">
        <v>86</v>
      </c>
      <c r="B24" s="446" t="s">
        <v>262</v>
      </c>
      <c r="C24" s="330"/>
    </row>
    <row r="25" spans="1:3" s="115" customFormat="1" ht="12" customHeight="1">
      <c r="A25" s="465" t="s">
        <v>87</v>
      </c>
      <c r="B25" s="446" t="s">
        <v>411</v>
      </c>
      <c r="C25" s="330"/>
    </row>
    <row r="26" spans="1:3" s="115" customFormat="1" ht="12" customHeight="1">
      <c r="A26" s="465" t="s">
        <v>88</v>
      </c>
      <c r="B26" s="446" t="s">
        <v>412</v>
      </c>
      <c r="C26" s="330"/>
    </row>
    <row r="27" spans="1:3" s="115" customFormat="1" ht="12" customHeight="1">
      <c r="A27" s="465" t="s">
        <v>169</v>
      </c>
      <c r="B27" s="446" t="s">
        <v>263</v>
      </c>
      <c r="C27" s="330"/>
    </row>
    <row r="28" spans="1:3" s="115" customFormat="1" ht="12" customHeight="1" thickBot="1">
      <c r="A28" s="466" t="s">
        <v>170</v>
      </c>
      <c r="B28" s="447" t="s">
        <v>264</v>
      </c>
      <c r="C28" s="332"/>
    </row>
    <row r="29" spans="1:3" s="115" customFormat="1" ht="12" customHeight="1" thickBot="1">
      <c r="A29" s="37" t="s">
        <v>171</v>
      </c>
      <c r="B29" s="21" t="s">
        <v>265</v>
      </c>
      <c r="C29" s="334">
        <f>+C30+C34+C35+C36</f>
        <v>36170000</v>
      </c>
    </row>
    <row r="30" spans="1:3" s="115" customFormat="1" ht="12" customHeight="1">
      <c r="A30" s="464" t="s">
        <v>266</v>
      </c>
      <c r="B30" s="445" t="s">
        <v>496</v>
      </c>
      <c r="C30" s="440">
        <f>+C31+C33</f>
        <v>31500000</v>
      </c>
    </row>
    <row r="31" spans="1:3" s="115" customFormat="1" ht="12" customHeight="1">
      <c r="A31" s="465" t="s">
        <v>267</v>
      </c>
      <c r="B31" s="446" t="s">
        <v>272</v>
      </c>
      <c r="C31" s="330">
        <v>6500000</v>
      </c>
    </row>
    <row r="32" spans="1:3" s="115" customFormat="1" ht="12" customHeight="1">
      <c r="A32" s="465" t="s">
        <v>268</v>
      </c>
      <c r="B32" s="446" t="s">
        <v>273</v>
      </c>
      <c r="C32" s="330"/>
    </row>
    <row r="33" spans="1:3" s="115" customFormat="1" ht="12" customHeight="1">
      <c r="A33" s="465" t="s">
        <v>422</v>
      </c>
      <c r="B33" s="506" t="s">
        <v>423</v>
      </c>
      <c r="C33" s="330">
        <v>25000000</v>
      </c>
    </row>
    <row r="34" spans="1:3" s="115" customFormat="1" ht="12" customHeight="1">
      <c r="A34" s="465" t="s">
        <v>269</v>
      </c>
      <c r="B34" s="446" t="s">
        <v>274</v>
      </c>
      <c r="C34" s="330">
        <v>4500000</v>
      </c>
    </row>
    <row r="35" spans="1:3" s="115" customFormat="1" ht="12" customHeight="1">
      <c r="A35" s="465" t="s">
        <v>270</v>
      </c>
      <c r="B35" s="446" t="s">
        <v>275</v>
      </c>
      <c r="C35" s="330"/>
    </row>
    <row r="36" spans="1:3" s="115" customFormat="1" ht="12" customHeight="1" thickBot="1">
      <c r="A36" s="466" t="s">
        <v>271</v>
      </c>
      <c r="B36" s="447" t="s">
        <v>276</v>
      </c>
      <c r="C36" s="332">
        <v>170000</v>
      </c>
    </row>
    <row r="37" spans="1:3" s="115" customFormat="1" ht="12" customHeight="1" thickBot="1">
      <c r="A37" s="37" t="s">
        <v>21</v>
      </c>
      <c r="B37" s="21" t="s">
        <v>419</v>
      </c>
      <c r="C37" s="328">
        <f>SUM(C38:C48)</f>
        <v>2560000</v>
      </c>
    </row>
    <row r="38" spans="1:3" s="115" customFormat="1" ht="12" customHeight="1">
      <c r="A38" s="464" t="s">
        <v>89</v>
      </c>
      <c r="B38" s="445" t="s">
        <v>279</v>
      </c>
      <c r="C38" s="331"/>
    </row>
    <row r="39" spans="1:3" s="115" customFormat="1" ht="12" customHeight="1">
      <c r="A39" s="465" t="s">
        <v>90</v>
      </c>
      <c r="B39" s="446" t="s">
        <v>280</v>
      </c>
      <c r="C39" s="330">
        <v>860000</v>
      </c>
    </row>
    <row r="40" spans="1:3" s="115" customFormat="1" ht="12" customHeight="1">
      <c r="A40" s="465" t="s">
        <v>91</v>
      </c>
      <c r="B40" s="446" t="s">
        <v>281</v>
      </c>
      <c r="C40" s="330">
        <v>1700000</v>
      </c>
    </row>
    <row r="41" spans="1:3" s="115" customFormat="1" ht="12" customHeight="1">
      <c r="A41" s="465" t="s">
        <v>173</v>
      </c>
      <c r="B41" s="446" t="s">
        <v>282</v>
      </c>
      <c r="C41" s="330"/>
    </row>
    <row r="42" spans="1:3" s="115" customFormat="1" ht="12" customHeight="1">
      <c r="A42" s="465" t="s">
        <v>174</v>
      </c>
      <c r="B42" s="446" t="s">
        <v>283</v>
      </c>
      <c r="C42" s="330"/>
    </row>
    <row r="43" spans="1:3" s="115" customFormat="1" ht="12" customHeight="1">
      <c r="A43" s="465" t="s">
        <v>175</v>
      </c>
      <c r="B43" s="446" t="s">
        <v>284</v>
      </c>
      <c r="C43" s="330"/>
    </row>
    <row r="44" spans="1:3" s="115" customFormat="1" ht="12" customHeight="1">
      <c r="A44" s="465" t="s">
        <v>176</v>
      </c>
      <c r="B44" s="446" t="s">
        <v>285</v>
      </c>
      <c r="C44" s="330"/>
    </row>
    <row r="45" spans="1:3" s="115" customFormat="1" ht="12" customHeight="1">
      <c r="A45" s="465" t="s">
        <v>177</v>
      </c>
      <c r="B45" s="446" t="s">
        <v>286</v>
      </c>
      <c r="C45" s="330"/>
    </row>
    <row r="46" spans="1:3" s="115" customFormat="1" ht="12" customHeight="1">
      <c r="A46" s="465" t="s">
        <v>277</v>
      </c>
      <c r="B46" s="446" t="s">
        <v>287</v>
      </c>
      <c r="C46" s="333"/>
    </row>
    <row r="47" spans="1:3" s="115" customFormat="1" ht="12" customHeight="1">
      <c r="A47" s="466" t="s">
        <v>278</v>
      </c>
      <c r="B47" s="447" t="s">
        <v>421</v>
      </c>
      <c r="C47" s="432"/>
    </row>
    <row r="48" spans="1:3" s="115" customFormat="1" ht="12" customHeight="1" thickBot="1">
      <c r="A48" s="466" t="s">
        <v>420</v>
      </c>
      <c r="B48" s="447" t="s">
        <v>288</v>
      </c>
      <c r="C48" s="432"/>
    </row>
    <row r="49" spans="1:3" s="115" customFormat="1" ht="12" customHeight="1" thickBot="1">
      <c r="A49" s="37" t="s">
        <v>22</v>
      </c>
      <c r="B49" s="21" t="s">
        <v>289</v>
      </c>
      <c r="C49" s="328">
        <f>SUM(C50:C54)</f>
        <v>0</v>
      </c>
    </row>
    <row r="50" spans="1:3" s="115" customFormat="1" ht="12" customHeight="1">
      <c r="A50" s="464" t="s">
        <v>92</v>
      </c>
      <c r="B50" s="445" t="s">
        <v>293</v>
      </c>
      <c r="C50" s="478"/>
    </row>
    <row r="51" spans="1:3" s="115" customFormat="1" ht="12" customHeight="1">
      <c r="A51" s="465" t="s">
        <v>93</v>
      </c>
      <c r="B51" s="446" t="s">
        <v>294</v>
      </c>
      <c r="C51" s="333"/>
    </row>
    <row r="52" spans="1:3" s="115" customFormat="1" ht="12" customHeight="1">
      <c r="A52" s="465" t="s">
        <v>290</v>
      </c>
      <c r="B52" s="446" t="s">
        <v>295</v>
      </c>
      <c r="C52" s="333"/>
    </row>
    <row r="53" spans="1:3" s="115" customFormat="1" ht="12" customHeight="1">
      <c r="A53" s="465" t="s">
        <v>291</v>
      </c>
      <c r="B53" s="446" t="s">
        <v>296</v>
      </c>
      <c r="C53" s="333"/>
    </row>
    <row r="54" spans="1:3" s="115" customFormat="1" ht="12" customHeight="1" thickBot="1">
      <c r="A54" s="466" t="s">
        <v>292</v>
      </c>
      <c r="B54" s="447" t="s">
        <v>297</v>
      </c>
      <c r="C54" s="432"/>
    </row>
    <row r="55" spans="1:3" s="115" customFormat="1" ht="12" customHeight="1" thickBot="1">
      <c r="A55" s="37" t="s">
        <v>178</v>
      </c>
      <c r="B55" s="21" t="s">
        <v>298</v>
      </c>
      <c r="C55" s="328">
        <f>SUM(C56:C58)</f>
        <v>0</v>
      </c>
    </row>
    <row r="56" spans="1:3" s="115" customFormat="1" ht="12" customHeight="1">
      <c r="A56" s="464" t="s">
        <v>94</v>
      </c>
      <c r="B56" s="445" t="s">
        <v>299</v>
      </c>
      <c r="C56" s="331"/>
    </row>
    <row r="57" spans="1:3" s="115" customFormat="1" ht="12" customHeight="1">
      <c r="A57" s="465" t="s">
        <v>95</v>
      </c>
      <c r="B57" s="446" t="s">
        <v>413</v>
      </c>
      <c r="C57" s="330"/>
    </row>
    <row r="58" spans="1:3" s="115" customFormat="1" ht="12" customHeight="1">
      <c r="A58" s="465" t="s">
        <v>302</v>
      </c>
      <c r="B58" s="446" t="s">
        <v>300</v>
      </c>
      <c r="C58" s="330"/>
    </row>
    <row r="59" spans="1:3" s="115" customFormat="1" ht="12" customHeight="1" thickBot="1">
      <c r="A59" s="466" t="s">
        <v>303</v>
      </c>
      <c r="B59" s="447" t="s">
        <v>301</v>
      </c>
      <c r="C59" s="332"/>
    </row>
    <row r="60" spans="1:3" s="115" customFormat="1" ht="12" customHeight="1" thickBot="1">
      <c r="A60" s="37" t="s">
        <v>24</v>
      </c>
      <c r="B60" s="323" t="s">
        <v>304</v>
      </c>
      <c r="C60" s="328">
        <f>SUM(C61:C63)</f>
        <v>0</v>
      </c>
    </row>
    <row r="61" spans="1:3" s="115" customFormat="1" ht="12" customHeight="1">
      <c r="A61" s="464" t="s">
        <v>179</v>
      </c>
      <c r="B61" s="445" t="s">
        <v>306</v>
      </c>
      <c r="C61" s="333"/>
    </row>
    <row r="62" spans="1:3" s="115" customFormat="1" ht="12" customHeight="1">
      <c r="A62" s="465" t="s">
        <v>180</v>
      </c>
      <c r="B62" s="446" t="s">
        <v>414</v>
      </c>
      <c r="C62" s="333"/>
    </row>
    <row r="63" spans="1:3" s="115" customFormat="1" ht="12" customHeight="1">
      <c r="A63" s="465" t="s">
        <v>226</v>
      </c>
      <c r="B63" s="446" t="s">
        <v>307</v>
      </c>
      <c r="C63" s="333"/>
    </row>
    <row r="64" spans="1:3" s="115" customFormat="1" ht="12" customHeight="1" thickBot="1">
      <c r="A64" s="466" t="s">
        <v>305</v>
      </c>
      <c r="B64" s="447" t="s">
        <v>308</v>
      </c>
      <c r="C64" s="333"/>
    </row>
    <row r="65" spans="1:3" s="115" customFormat="1" ht="12" customHeight="1" thickBot="1">
      <c r="A65" s="37" t="s">
        <v>25</v>
      </c>
      <c r="B65" s="21" t="s">
        <v>309</v>
      </c>
      <c r="C65" s="334">
        <f>+C8+C15+C22+C29+C37+C49+C55+C60</f>
        <v>104191572</v>
      </c>
    </row>
    <row r="66" spans="1:3" s="115" customFormat="1" ht="12" customHeight="1" thickBot="1">
      <c r="A66" s="467" t="s">
        <v>400</v>
      </c>
      <c r="B66" s="323" t="s">
        <v>311</v>
      </c>
      <c r="C66" s="328">
        <f>SUM(C67:C69)</f>
        <v>0</v>
      </c>
    </row>
    <row r="67" spans="1:3" s="115" customFormat="1" ht="12" customHeight="1">
      <c r="A67" s="464" t="s">
        <v>342</v>
      </c>
      <c r="B67" s="445" t="s">
        <v>312</v>
      </c>
      <c r="C67" s="333"/>
    </row>
    <row r="68" spans="1:3" s="115" customFormat="1" ht="12" customHeight="1">
      <c r="A68" s="465" t="s">
        <v>351</v>
      </c>
      <c r="B68" s="446" t="s">
        <v>313</v>
      </c>
      <c r="C68" s="333"/>
    </row>
    <row r="69" spans="1:3" s="115" customFormat="1" ht="12" customHeight="1" thickBot="1">
      <c r="A69" s="466" t="s">
        <v>352</v>
      </c>
      <c r="B69" s="448" t="s">
        <v>314</v>
      </c>
      <c r="C69" s="333"/>
    </row>
    <row r="70" spans="1:3" s="115" customFormat="1" ht="12" customHeight="1" thickBot="1">
      <c r="A70" s="467" t="s">
        <v>315</v>
      </c>
      <c r="B70" s="323" t="s">
        <v>316</v>
      </c>
      <c r="C70" s="328">
        <f>SUM(C71:C74)</f>
        <v>0</v>
      </c>
    </row>
    <row r="71" spans="1:3" s="115" customFormat="1" ht="12" customHeight="1">
      <c r="A71" s="464" t="s">
        <v>147</v>
      </c>
      <c r="B71" s="445" t="s">
        <v>317</v>
      </c>
      <c r="C71" s="333"/>
    </row>
    <row r="72" spans="1:3" s="115" customFormat="1" ht="12" customHeight="1">
      <c r="A72" s="465" t="s">
        <v>148</v>
      </c>
      <c r="B72" s="446" t="s">
        <v>318</v>
      </c>
      <c r="C72" s="333"/>
    </row>
    <row r="73" spans="1:3" s="115" customFormat="1" ht="12" customHeight="1">
      <c r="A73" s="465" t="s">
        <v>343</v>
      </c>
      <c r="B73" s="446" t="s">
        <v>319</v>
      </c>
      <c r="C73" s="333"/>
    </row>
    <row r="74" spans="1:3" s="115" customFormat="1" ht="12" customHeight="1" thickBot="1">
      <c r="A74" s="466" t="s">
        <v>344</v>
      </c>
      <c r="B74" s="447" t="s">
        <v>320</v>
      </c>
      <c r="C74" s="333"/>
    </row>
    <row r="75" spans="1:3" s="115" customFormat="1" ht="12" customHeight="1" thickBot="1">
      <c r="A75" s="467" t="s">
        <v>321</v>
      </c>
      <c r="B75" s="323" t="s">
        <v>322</v>
      </c>
      <c r="C75" s="328">
        <f>SUM(C76:C77)</f>
        <v>15684602</v>
      </c>
    </row>
    <row r="76" spans="1:3" s="115" customFormat="1" ht="12" customHeight="1">
      <c r="A76" s="464" t="s">
        <v>345</v>
      </c>
      <c r="B76" s="445" t="s">
        <v>323</v>
      </c>
      <c r="C76" s="333">
        <v>15684602</v>
      </c>
    </row>
    <row r="77" spans="1:3" s="115" customFormat="1" ht="12" customHeight="1" thickBot="1">
      <c r="A77" s="466" t="s">
        <v>346</v>
      </c>
      <c r="B77" s="447" t="s">
        <v>324</v>
      </c>
      <c r="C77" s="333"/>
    </row>
    <row r="78" spans="1:3" s="114" customFormat="1" ht="12" customHeight="1" thickBot="1">
      <c r="A78" s="467" t="s">
        <v>325</v>
      </c>
      <c r="B78" s="323" t="s">
        <v>326</v>
      </c>
      <c r="C78" s="328">
        <f>SUM(C79:C81)</f>
        <v>2035084</v>
      </c>
    </row>
    <row r="79" spans="1:3" s="115" customFormat="1" ht="12" customHeight="1">
      <c r="A79" s="464" t="s">
        <v>347</v>
      </c>
      <c r="B79" s="445" t="s">
        <v>327</v>
      </c>
      <c r="C79" s="333">
        <v>2035084</v>
      </c>
    </row>
    <row r="80" spans="1:3" s="115" customFormat="1" ht="12" customHeight="1">
      <c r="A80" s="465" t="s">
        <v>348</v>
      </c>
      <c r="B80" s="446" t="s">
        <v>328</v>
      </c>
      <c r="C80" s="333"/>
    </row>
    <row r="81" spans="1:3" s="115" customFormat="1" ht="12" customHeight="1">
      <c r="A81" s="466" t="s">
        <v>349</v>
      </c>
      <c r="B81" s="447" t="s">
        <v>329</v>
      </c>
      <c r="C81" s="333"/>
    </row>
    <row r="82" spans="1:3" s="115" customFormat="1" ht="12" customHeight="1" thickBot="1">
      <c r="A82" s="473" t="s">
        <v>559</v>
      </c>
      <c r="B82" s="550" t="s">
        <v>521</v>
      </c>
      <c r="C82" s="548">
        <v>11795331</v>
      </c>
    </row>
    <row r="83" spans="1:3" s="115" customFormat="1" ht="12" customHeight="1" thickBot="1">
      <c r="A83" s="467" t="s">
        <v>330</v>
      </c>
      <c r="B83" s="323" t="s">
        <v>350</v>
      </c>
      <c r="C83" s="328">
        <f>SUM(C84:C87)</f>
        <v>0</v>
      </c>
    </row>
    <row r="84" spans="1:3" s="115" customFormat="1" ht="12" customHeight="1">
      <c r="A84" s="468" t="s">
        <v>331</v>
      </c>
      <c r="B84" s="445" t="s">
        <v>332</v>
      </c>
      <c r="C84" s="333"/>
    </row>
    <row r="85" spans="1:3" s="115" customFormat="1" ht="12" customHeight="1">
      <c r="A85" s="469" t="s">
        <v>333</v>
      </c>
      <c r="B85" s="446" t="s">
        <v>334</v>
      </c>
      <c r="C85" s="333"/>
    </row>
    <row r="86" spans="1:3" s="115" customFormat="1" ht="12" customHeight="1">
      <c r="A86" s="469" t="s">
        <v>335</v>
      </c>
      <c r="B86" s="446" t="s">
        <v>336</v>
      </c>
      <c r="C86" s="333"/>
    </row>
    <row r="87" spans="1:3" s="114" customFormat="1" ht="12" customHeight="1" thickBot="1">
      <c r="A87" s="470" t="s">
        <v>337</v>
      </c>
      <c r="B87" s="447" t="s">
        <v>338</v>
      </c>
      <c r="C87" s="333"/>
    </row>
    <row r="88" spans="1:3" s="114" customFormat="1" ht="12" customHeight="1" thickBot="1">
      <c r="A88" s="467" t="s">
        <v>339</v>
      </c>
      <c r="B88" s="323" t="s">
        <v>463</v>
      </c>
      <c r="C88" s="479"/>
    </row>
    <row r="89" spans="1:3" s="114" customFormat="1" ht="12" customHeight="1" thickBot="1">
      <c r="A89" s="467" t="s">
        <v>497</v>
      </c>
      <c r="B89" s="323" t="s">
        <v>340</v>
      </c>
      <c r="C89" s="479"/>
    </row>
    <row r="90" spans="1:3" s="114" customFormat="1" ht="12" customHeight="1" thickBot="1">
      <c r="A90" s="467" t="s">
        <v>498</v>
      </c>
      <c r="B90" s="452" t="s">
        <v>466</v>
      </c>
      <c r="C90" s="334">
        <f>+C66+C70+C75+C78+C83+C89+C88</f>
        <v>17719686</v>
      </c>
    </row>
    <row r="91" spans="1:3" s="114" customFormat="1" ht="12" customHeight="1" thickBot="1">
      <c r="A91" s="471" t="s">
        <v>499</v>
      </c>
      <c r="B91" s="453" t="s">
        <v>500</v>
      </c>
      <c r="C91" s="334">
        <f>+C65+C90</f>
        <v>121911258</v>
      </c>
    </row>
    <row r="92" spans="1:3" s="115" customFormat="1" ht="15" customHeight="1" thickBot="1">
      <c r="A92" s="270"/>
      <c r="B92" s="271"/>
      <c r="C92" s="394"/>
    </row>
    <row r="93" spans="1:3" s="76" customFormat="1" ht="16.5" customHeight="1" thickBot="1">
      <c r="A93" s="272"/>
      <c r="B93" s="273" t="s">
        <v>57</v>
      </c>
      <c r="C93" s="395"/>
    </row>
    <row r="94" spans="1:3" s="116" customFormat="1" ht="12" customHeight="1" thickBot="1">
      <c r="A94" s="437" t="s">
        <v>17</v>
      </c>
      <c r="B94" s="31" t="s">
        <v>504</v>
      </c>
      <c r="C94" s="327">
        <f>+C95+C96+C97+C98+C99+C112</f>
        <v>60927349</v>
      </c>
    </row>
    <row r="95" spans="1:3" ht="12" customHeight="1">
      <c r="A95" s="472" t="s">
        <v>96</v>
      </c>
      <c r="B95" s="10" t="s">
        <v>48</v>
      </c>
      <c r="C95" s="329">
        <v>17445130</v>
      </c>
    </row>
    <row r="96" spans="1:3" ht="12" customHeight="1">
      <c r="A96" s="465" t="s">
        <v>97</v>
      </c>
      <c r="B96" s="8" t="s">
        <v>181</v>
      </c>
      <c r="C96" s="330">
        <v>2927964</v>
      </c>
    </row>
    <row r="97" spans="1:3" ht="12" customHeight="1">
      <c r="A97" s="465" t="s">
        <v>98</v>
      </c>
      <c r="B97" s="8" t="s">
        <v>137</v>
      </c>
      <c r="C97" s="332">
        <v>27950220</v>
      </c>
    </row>
    <row r="98" spans="1:3" ht="12" customHeight="1">
      <c r="A98" s="465" t="s">
        <v>99</v>
      </c>
      <c r="B98" s="11" t="s">
        <v>182</v>
      </c>
      <c r="C98" s="332">
        <v>843717</v>
      </c>
    </row>
    <row r="99" spans="1:3" ht="12" customHeight="1">
      <c r="A99" s="465" t="s">
        <v>110</v>
      </c>
      <c r="B99" s="19" t="s">
        <v>183</v>
      </c>
      <c r="C99" s="332">
        <v>9617594</v>
      </c>
    </row>
    <row r="100" spans="1:3" ht="12" customHeight="1">
      <c r="A100" s="465" t="s">
        <v>100</v>
      </c>
      <c r="B100" s="8" t="s">
        <v>501</v>
      </c>
      <c r="C100" s="332">
        <v>3282411</v>
      </c>
    </row>
    <row r="101" spans="1:3" ht="12" customHeight="1">
      <c r="A101" s="465" t="s">
        <v>101</v>
      </c>
      <c r="B101" s="166" t="s">
        <v>429</v>
      </c>
      <c r="C101" s="332"/>
    </row>
    <row r="102" spans="1:3" ht="12" customHeight="1">
      <c r="A102" s="465" t="s">
        <v>111</v>
      </c>
      <c r="B102" s="166" t="s">
        <v>428</v>
      </c>
      <c r="C102" s="332">
        <v>3636</v>
      </c>
    </row>
    <row r="103" spans="1:3" ht="12" customHeight="1">
      <c r="A103" s="465" t="s">
        <v>112</v>
      </c>
      <c r="B103" s="166" t="s">
        <v>356</v>
      </c>
      <c r="C103" s="332"/>
    </row>
    <row r="104" spans="1:3" ht="12" customHeight="1">
      <c r="A104" s="465" t="s">
        <v>113</v>
      </c>
      <c r="B104" s="167" t="s">
        <v>357</v>
      </c>
      <c r="C104" s="332"/>
    </row>
    <row r="105" spans="1:3" ht="12" customHeight="1">
      <c r="A105" s="465" t="s">
        <v>114</v>
      </c>
      <c r="B105" s="167" t="s">
        <v>358</v>
      </c>
      <c r="C105" s="332"/>
    </row>
    <row r="106" spans="1:3" ht="12" customHeight="1">
      <c r="A106" s="465" t="s">
        <v>116</v>
      </c>
      <c r="B106" s="166" t="s">
        <v>359</v>
      </c>
      <c r="C106" s="332">
        <v>3145254</v>
      </c>
    </row>
    <row r="107" spans="1:3" ht="12" customHeight="1">
      <c r="A107" s="465" t="s">
        <v>184</v>
      </c>
      <c r="B107" s="166" t="s">
        <v>360</v>
      </c>
      <c r="C107" s="332"/>
    </row>
    <row r="108" spans="1:3" ht="12" customHeight="1">
      <c r="A108" s="465" t="s">
        <v>354</v>
      </c>
      <c r="B108" s="167" t="s">
        <v>361</v>
      </c>
      <c r="C108" s="332"/>
    </row>
    <row r="109" spans="1:3" ht="12" customHeight="1">
      <c r="A109" s="473" t="s">
        <v>355</v>
      </c>
      <c r="B109" s="168" t="s">
        <v>362</v>
      </c>
      <c r="C109" s="332"/>
    </row>
    <row r="110" spans="1:3" ht="12" customHeight="1">
      <c r="A110" s="465" t="s">
        <v>426</v>
      </c>
      <c r="B110" s="168" t="s">
        <v>363</v>
      </c>
      <c r="C110" s="332"/>
    </row>
    <row r="111" spans="1:3" ht="12" customHeight="1">
      <c r="A111" s="465" t="s">
        <v>427</v>
      </c>
      <c r="B111" s="167" t="s">
        <v>364</v>
      </c>
      <c r="C111" s="332">
        <v>3186293</v>
      </c>
    </row>
    <row r="112" spans="1:3" ht="12" customHeight="1">
      <c r="A112" s="465" t="s">
        <v>431</v>
      </c>
      <c r="B112" s="11" t="s">
        <v>49</v>
      </c>
      <c r="C112" s="330">
        <v>2142724</v>
      </c>
    </row>
    <row r="113" spans="1:3" ht="12" customHeight="1">
      <c r="A113" s="466" t="s">
        <v>432</v>
      </c>
      <c r="B113" s="8" t="s">
        <v>502</v>
      </c>
      <c r="C113" s="330">
        <v>2142724</v>
      </c>
    </row>
    <row r="114" spans="1:3" ht="12" customHeight="1" thickBot="1">
      <c r="A114" s="474" t="s">
        <v>433</v>
      </c>
      <c r="B114" s="169" t="s">
        <v>503</v>
      </c>
      <c r="C114" s="336"/>
    </row>
    <row r="115" spans="1:3" ht="12" customHeight="1" thickBot="1">
      <c r="A115" s="37" t="s">
        <v>18</v>
      </c>
      <c r="B115" s="30" t="s">
        <v>365</v>
      </c>
      <c r="C115" s="328">
        <f>+C116+C118+C120</f>
        <v>17421884</v>
      </c>
    </row>
    <row r="116" spans="1:3" ht="12" customHeight="1">
      <c r="A116" s="464" t="s">
        <v>102</v>
      </c>
      <c r="B116" s="8" t="s">
        <v>225</v>
      </c>
      <c r="C116" s="331"/>
    </row>
    <row r="117" spans="1:3" ht="12" customHeight="1">
      <c r="A117" s="464" t="s">
        <v>103</v>
      </c>
      <c r="B117" s="12" t="s">
        <v>369</v>
      </c>
      <c r="C117" s="331"/>
    </row>
    <row r="118" spans="1:3" ht="12" customHeight="1">
      <c r="A118" s="464" t="s">
        <v>104</v>
      </c>
      <c r="B118" s="12" t="s">
        <v>185</v>
      </c>
      <c r="C118" s="330">
        <v>17421884</v>
      </c>
    </row>
    <row r="119" spans="1:3" ht="12" customHeight="1">
      <c r="A119" s="464" t="s">
        <v>105</v>
      </c>
      <c r="B119" s="12" t="s">
        <v>370</v>
      </c>
      <c r="C119" s="330"/>
    </row>
    <row r="120" spans="1:3" ht="12" customHeight="1">
      <c r="A120" s="464" t="s">
        <v>106</v>
      </c>
      <c r="B120" s="325" t="s">
        <v>227</v>
      </c>
      <c r="C120" s="295"/>
    </row>
    <row r="121" spans="1:3" ht="12" customHeight="1">
      <c r="A121" s="464" t="s">
        <v>115</v>
      </c>
      <c r="B121" s="324" t="s">
        <v>415</v>
      </c>
      <c r="C121" s="295"/>
    </row>
    <row r="122" spans="1:3" ht="12" customHeight="1">
      <c r="A122" s="464" t="s">
        <v>117</v>
      </c>
      <c r="B122" s="441" t="s">
        <v>375</v>
      </c>
      <c r="C122" s="295"/>
    </row>
    <row r="123" spans="1:3" ht="12" customHeight="1">
      <c r="A123" s="464" t="s">
        <v>186</v>
      </c>
      <c r="B123" s="167" t="s">
        <v>358</v>
      </c>
      <c r="C123" s="295"/>
    </row>
    <row r="124" spans="1:3" ht="12" customHeight="1">
      <c r="A124" s="464" t="s">
        <v>187</v>
      </c>
      <c r="B124" s="167" t="s">
        <v>374</v>
      </c>
      <c r="C124" s="295"/>
    </row>
    <row r="125" spans="1:3" ht="12" customHeight="1">
      <c r="A125" s="464" t="s">
        <v>188</v>
      </c>
      <c r="B125" s="167" t="s">
        <v>373</v>
      </c>
      <c r="C125" s="295"/>
    </row>
    <row r="126" spans="1:3" ht="12" customHeight="1">
      <c r="A126" s="464" t="s">
        <v>366</v>
      </c>
      <c r="B126" s="167" t="s">
        <v>361</v>
      </c>
      <c r="C126" s="295"/>
    </row>
    <row r="127" spans="1:3" ht="12" customHeight="1">
      <c r="A127" s="464" t="s">
        <v>367</v>
      </c>
      <c r="B127" s="167" t="s">
        <v>372</v>
      </c>
      <c r="C127" s="295"/>
    </row>
    <row r="128" spans="1:3" ht="12" customHeight="1" thickBot="1">
      <c r="A128" s="473" t="s">
        <v>368</v>
      </c>
      <c r="B128" s="167" t="s">
        <v>371</v>
      </c>
      <c r="C128" s="297"/>
    </row>
    <row r="129" spans="1:3" ht="12" customHeight="1" thickBot="1">
      <c r="A129" s="37" t="s">
        <v>19</v>
      </c>
      <c r="B129" s="148" t="s">
        <v>436</v>
      </c>
      <c r="C129" s="328">
        <f>+C94+C115</f>
        <v>78349233</v>
      </c>
    </row>
    <row r="130" spans="1:3" ht="12" customHeight="1" thickBot="1">
      <c r="A130" s="37" t="s">
        <v>20</v>
      </c>
      <c r="B130" s="148" t="s">
        <v>437</v>
      </c>
      <c r="C130" s="328">
        <f>+C131+C132+C133</f>
        <v>0</v>
      </c>
    </row>
    <row r="131" spans="1:3" s="116" customFormat="1" ht="12" customHeight="1">
      <c r="A131" s="464" t="s">
        <v>266</v>
      </c>
      <c r="B131" s="9" t="s">
        <v>507</v>
      </c>
      <c r="C131" s="295"/>
    </row>
    <row r="132" spans="1:3" ht="12" customHeight="1">
      <c r="A132" s="464" t="s">
        <v>269</v>
      </c>
      <c r="B132" s="9" t="s">
        <v>445</v>
      </c>
      <c r="C132" s="295"/>
    </row>
    <row r="133" spans="1:3" ht="12" customHeight="1" thickBot="1">
      <c r="A133" s="473" t="s">
        <v>270</v>
      </c>
      <c r="B133" s="7" t="s">
        <v>506</v>
      </c>
      <c r="C133" s="295"/>
    </row>
    <row r="134" spans="1:3" ht="12" customHeight="1" thickBot="1">
      <c r="A134" s="37" t="s">
        <v>21</v>
      </c>
      <c r="B134" s="148" t="s">
        <v>438</v>
      </c>
      <c r="C134" s="328">
        <f>+C135+C136+C137+C138+C139+C140</f>
        <v>0</v>
      </c>
    </row>
    <row r="135" spans="1:3" ht="12" customHeight="1">
      <c r="A135" s="464" t="s">
        <v>89</v>
      </c>
      <c r="B135" s="9" t="s">
        <v>447</v>
      </c>
      <c r="C135" s="295"/>
    </row>
    <row r="136" spans="1:3" ht="12" customHeight="1">
      <c r="A136" s="464" t="s">
        <v>90</v>
      </c>
      <c r="B136" s="9" t="s">
        <v>439</v>
      </c>
      <c r="C136" s="295"/>
    </row>
    <row r="137" spans="1:3" ht="12" customHeight="1">
      <c r="A137" s="464" t="s">
        <v>91</v>
      </c>
      <c r="B137" s="9" t="s">
        <v>440</v>
      </c>
      <c r="C137" s="295"/>
    </row>
    <row r="138" spans="1:3" ht="12" customHeight="1">
      <c r="A138" s="464" t="s">
        <v>173</v>
      </c>
      <c r="B138" s="9" t="s">
        <v>505</v>
      </c>
      <c r="C138" s="295"/>
    </row>
    <row r="139" spans="1:3" ht="12" customHeight="1">
      <c r="A139" s="464" t="s">
        <v>174</v>
      </c>
      <c r="B139" s="9" t="s">
        <v>442</v>
      </c>
      <c r="C139" s="295"/>
    </row>
    <row r="140" spans="1:3" s="116" customFormat="1" ht="12" customHeight="1" thickBot="1">
      <c r="A140" s="473" t="s">
        <v>175</v>
      </c>
      <c r="B140" s="7" t="s">
        <v>443</v>
      </c>
      <c r="C140" s="295"/>
    </row>
    <row r="141" spans="1:11" ht="12" customHeight="1" thickBot="1">
      <c r="A141" s="37" t="s">
        <v>22</v>
      </c>
      <c r="B141" s="148" t="s">
        <v>522</v>
      </c>
      <c r="C141" s="334">
        <f>+C142+C143+C145+C146+C144</f>
        <v>43562025</v>
      </c>
      <c r="K141" s="277"/>
    </row>
    <row r="142" spans="1:3" ht="12.75">
      <c r="A142" s="464" t="s">
        <v>92</v>
      </c>
      <c r="B142" s="9" t="s">
        <v>376</v>
      </c>
      <c r="C142" s="295"/>
    </row>
    <row r="143" spans="1:3" ht="12" customHeight="1">
      <c r="A143" s="464" t="s">
        <v>93</v>
      </c>
      <c r="B143" s="9" t="s">
        <v>377</v>
      </c>
      <c r="C143" s="295">
        <v>2035084</v>
      </c>
    </row>
    <row r="144" spans="1:3" ht="12" customHeight="1">
      <c r="A144" s="464" t="s">
        <v>290</v>
      </c>
      <c r="B144" s="9" t="s">
        <v>521</v>
      </c>
      <c r="C144" s="295">
        <v>41526941</v>
      </c>
    </row>
    <row r="145" spans="1:3" s="116" customFormat="1" ht="12" customHeight="1">
      <c r="A145" s="464" t="s">
        <v>291</v>
      </c>
      <c r="B145" s="9" t="s">
        <v>452</v>
      </c>
      <c r="C145" s="295"/>
    </row>
    <row r="146" spans="1:3" s="116" customFormat="1" ht="12" customHeight="1" thickBot="1">
      <c r="A146" s="473" t="s">
        <v>292</v>
      </c>
      <c r="B146" s="7" t="s">
        <v>396</v>
      </c>
      <c r="C146" s="295"/>
    </row>
    <row r="147" spans="1:3" s="116" customFormat="1" ht="12" customHeight="1" thickBot="1">
      <c r="A147" s="37" t="s">
        <v>23</v>
      </c>
      <c r="B147" s="148" t="s">
        <v>453</v>
      </c>
      <c r="C147" s="337">
        <f>+C148+C149+C150+C151+C152</f>
        <v>0</v>
      </c>
    </row>
    <row r="148" spans="1:3" s="116" customFormat="1" ht="12" customHeight="1">
      <c r="A148" s="464" t="s">
        <v>94</v>
      </c>
      <c r="B148" s="9" t="s">
        <v>448</v>
      </c>
      <c r="C148" s="295"/>
    </row>
    <row r="149" spans="1:3" s="116" customFormat="1" ht="12" customHeight="1">
      <c r="A149" s="464" t="s">
        <v>95</v>
      </c>
      <c r="B149" s="9" t="s">
        <v>455</v>
      </c>
      <c r="C149" s="295"/>
    </row>
    <row r="150" spans="1:3" s="116" customFormat="1" ht="12" customHeight="1">
      <c r="A150" s="464" t="s">
        <v>302</v>
      </c>
      <c r="B150" s="9" t="s">
        <v>450</v>
      </c>
      <c r="C150" s="295"/>
    </row>
    <row r="151" spans="1:3" s="116" customFormat="1" ht="12" customHeight="1">
      <c r="A151" s="464" t="s">
        <v>303</v>
      </c>
      <c r="B151" s="9" t="s">
        <v>508</v>
      </c>
      <c r="C151" s="295"/>
    </row>
    <row r="152" spans="1:3" ht="12.75" customHeight="1" thickBot="1">
      <c r="A152" s="473" t="s">
        <v>454</v>
      </c>
      <c r="B152" s="7" t="s">
        <v>457</v>
      </c>
      <c r="C152" s="297"/>
    </row>
    <row r="153" spans="1:3" ht="12.75" customHeight="1" thickBot="1">
      <c r="A153" s="516" t="s">
        <v>24</v>
      </c>
      <c r="B153" s="148" t="s">
        <v>458</v>
      </c>
      <c r="C153" s="337"/>
    </row>
    <row r="154" spans="1:3" ht="12.75" customHeight="1" thickBot="1">
      <c r="A154" s="516" t="s">
        <v>25</v>
      </c>
      <c r="B154" s="148" t="s">
        <v>459</v>
      </c>
      <c r="C154" s="337"/>
    </row>
    <row r="155" spans="1:3" ht="12" customHeight="1" thickBot="1">
      <c r="A155" s="37" t="s">
        <v>26</v>
      </c>
      <c r="B155" s="148" t="s">
        <v>461</v>
      </c>
      <c r="C155" s="455">
        <f>+C130+C134+C141+C147+C153+C154</f>
        <v>43562025</v>
      </c>
    </row>
    <row r="156" spans="1:3" ht="15" customHeight="1" thickBot="1">
      <c r="A156" s="475" t="s">
        <v>27</v>
      </c>
      <c r="B156" s="409" t="s">
        <v>460</v>
      </c>
      <c r="C156" s="455">
        <f>+C129+C155</f>
        <v>121911258</v>
      </c>
    </row>
    <row r="157" spans="1:3" ht="13.5" thickBot="1">
      <c r="A157" s="417"/>
      <c r="B157" s="418"/>
      <c r="C157" s="419"/>
    </row>
    <row r="158" spans="1:3" ht="15" customHeight="1" thickBot="1">
      <c r="A158" s="274" t="s">
        <v>509</v>
      </c>
      <c r="B158" s="275"/>
      <c r="C158" s="145">
        <v>3</v>
      </c>
    </row>
    <row r="159" spans="1:3" ht="14.25" customHeight="1" thickBot="1">
      <c r="A159" s="274" t="s">
        <v>203</v>
      </c>
      <c r="B159" s="275"/>
      <c r="C159" s="145">
        <v>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5" sqref="C25"/>
    </sheetView>
  </sheetViews>
  <sheetFormatPr defaultColWidth="9.00390625" defaultRowHeight="12.75"/>
  <cols>
    <col min="1" max="1" width="19.50390625" style="420" customWidth="1"/>
    <col min="2" max="2" width="72.00390625" style="421" customWidth="1"/>
    <col min="3" max="3" width="25.00390625" style="422" customWidth="1"/>
    <col min="4" max="16384" width="9.375" style="3" customWidth="1"/>
  </cols>
  <sheetData>
    <row r="1" spans="1:3" s="2" customFormat="1" ht="16.5" customHeight="1" thickBot="1">
      <c r="A1" s="262"/>
      <c r="B1" s="263"/>
      <c r="C1" s="276" t="s">
        <v>571</v>
      </c>
    </row>
    <row r="2" spans="1:3" s="112" customFormat="1" ht="21" customHeight="1">
      <c r="A2" s="435" t="s">
        <v>59</v>
      </c>
      <c r="B2" s="388" t="s">
        <v>557</v>
      </c>
      <c r="C2" s="390" t="s">
        <v>53</v>
      </c>
    </row>
    <row r="3" spans="1:3" s="112" customFormat="1" ht="16.5" thickBot="1">
      <c r="A3" s="264" t="s">
        <v>201</v>
      </c>
      <c r="B3" s="389" t="s">
        <v>416</v>
      </c>
      <c r="C3" s="515" t="s">
        <v>58</v>
      </c>
    </row>
    <row r="4" spans="1:3" s="113" customFormat="1" ht="15.75" customHeight="1" thickBot="1">
      <c r="A4" s="265"/>
      <c r="B4" s="265"/>
      <c r="C4" s="266" t="s">
        <v>543</v>
      </c>
    </row>
    <row r="5" spans="1:3" ht="13.5" thickBot="1">
      <c r="A5" s="436" t="s">
        <v>202</v>
      </c>
      <c r="B5" s="267" t="s">
        <v>54</v>
      </c>
      <c r="C5" s="391" t="s">
        <v>55</v>
      </c>
    </row>
    <row r="6" spans="1:3" s="76" customFormat="1" ht="12.75" customHeight="1" thickBot="1">
      <c r="A6" s="230" t="s">
        <v>481</v>
      </c>
      <c r="B6" s="231" t="s">
        <v>482</v>
      </c>
      <c r="C6" s="232" t="s">
        <v>483</v>
      </c>
    </row>
    <row r="7" spans="1:3" s="76" customFormat="1" ht="15.75" customHeight="1" thickBot="1">
      <c r="A7" s="268"/>
      <c r="B7" s="269" t="s">
        <v>56</v>
      </c>
      <c r="C7" s="392"/>
    </row>
    <row r="8" spans="1:3" s="76" customFormat="1" ht="12" customHeight="1" thickBot="1">
      <c r="A8" s="37" t="s">
        <v>17</v>
      </c>
      <c r="B8" s="21" t="s">
        <v>250</v>
      </c>
      <c r="C8" s="328">
        <f>+C9+C10+C11+C12+C13+C14</f>
        <v>59190874</v>
      </c>
    </row>
    <row r="9" spans="1:3" s="114" customFormat="1" ht="12" customHeight="1">
      <c r="A9" s="464" t="s">
        <v>96</v>
      </c>
      <c r="B9" s="445" t="s">
        <v>251</v>
      </c>
      <c r="C9" s="331">
        <v>15950676</v>
      </c>
    </row>
    <row r="10" spans="1:3" s="115" customFormat="1" ht="12" customHeight="1">
      <c r="A10" s="465" t="s">
        <v>97</v>
      </c>
      <c r="B10" s="446" t="s">
        <v>252</v>
      </c>
      <c r="C10" s="330">
        <v>24147900</v>
      </c>
    </row>
    <row r="11" spans="1:3" s="115" customFormat="1" ht="12" customHeight="1">
      <c r="A11" s="465" t="s">
        <v>98</v>
      </c>
      <c r="B11" s="446" t="s">
        <v>253</v>
      </c>
      <c r="C11" s="330">
        <v>17292298</v>
      </c>
    </row>
    <row r="12" spans="1:3" s="115" customFormat="1" ht="12" customHeight="1">
      <c r="A12" s="465" t="s">
        <v>99</v>
      </c>
      <c r="B12" s="446" t="s">
        <v>254</v>
      </c>
      <c r="C12" s="330">
        <v>1800000</v>
      </c>
    </row>
    <row r="13" spans="1:3" s="115" customFormat="1" ht="12" customHeight="1">
      <c r="A13" s="465" t="s">
        <v>146</v>
      </c>
      <c r="B13" s="446" t="s">
        <v>495</v>
      </c>
      <c r="C13" s="330"/>
    </row>
    <row r="14" spans="1:3" s="114" customFormat="1" ht="12" customHeight="1" thickBot="1">
      <c r="A14" s="466" t="s">
        <v>100</v>
      </c>
      <c r="B14" s="447" t="s">
        <v>418</v>
      </c>
      <c r="C14" s="330"/>
    </row>
    <row r="15" spans="1:3" s="114" customFormat="1" ht="12" customHeight="1" thickBot="1">
      <c r="A15" s="37" t="s">
        <v>18</v>
      </c>
      <c r="B15" s="323" t="s">
        <v>255</v>
      </c>
      <c r="C15" s="328">
        <f>+C16+C17+C18+C19+C20</f>
        <v>6270698</v>
      </c>
    </row>
    <row r="16" spans="1:3" s="114" customFormat="1" ht="12" customHeight="1">
      <c r="A16" s="464" t="s">
        <v>102</v>
      </c>
      <c r="B16" s="445" t="s">
        <v>256</v>
      </c>
      <c r="C16" s="331"/>
    </row>
    <row r="17" spans="1:3" s="114" customFormat="1" ht="12" customHeight="1">
      <c r="A17" s="465" t="s">
        <v>103</v>
      </c>
      <c r="B17" s="446" t="s">
        <v>257</v>
      </c>
      <c r="C17" s="330"/>
    </row>
    <row r="18" spans="1:3" s="114" customFormat="1" ht="12" customHeight="1">
      <c r="A18" s="465" t="s">
        <v>104</v>
      </c>
      <c r="B18" s="446" t="s">
        <v>409</v>
      </c>
      <c r="C18" s="330"/>
    </row>
    <row r="19" spans="1:3" s="114" customFormat="1" ht="12" customHeight="1">
      <c r="A19" s="465" t="s">
        <v>105</v>
      </c>
      <c r="B19" s="446" t="s">
        <v>410</v>
      </c>
      <c r="C19" s="330"/>
    </row>
    <row r="20" spans="1:3" s="114" customFormat="1" ht="12" customHeight="1">
      <c r="A20" s="465" t="s">
        <v>106</v>
      </c>
      <c r="B20" s="446" t="s">
        <v>258</v>
      </c>
      <c r="C20" s="330">
        <v>6270698</v>
      </c>
    </row>
    <row r="21" spans="1:3" s="115" customFormat="1" ht="12" customHeight="1" thickBot="1">
      <c r="A21" s="466" t="s">
        <v>115</v>
      </c>
      <c r="B21" s="447" t="s">
        <v>259</v>
      </c>
      <c r="C21" s="332"/>
    </row>
    <row r="22" spans="1:3" s="115" customFormat="1" ht="12" customHeight="1" thickBot="1">
      <c r="A22" s="37" t="s">
        <v>19</v>
      </c>
      <c r="B22" s="21" t="s">
        <v>260</v>
      </c>
      <c r="C22" s="328">
        <f>+C23+C24+C25+C26+C27</f>
        <v>0</v>
      </c>
    </row>
    <row r="23" spans="1:3" s="115" customFormat="1" ht="12" customHeight="1">
      <c r="A23" s="464" t="s">
        <v>85</v>
      </c>
      <c r="B23" s="445" t="s">
        <v>261</v>
      </c>
      <c r="C23" s="331"/>
    </row>
    <row r="24" spans="1:3" s="114" customFormat="1" ht="12" customHeight="1">
      <c r="A24" s="465" t="s">
        <v>86</v>
      </c>
      <c r="B24" s="446" t="s">
        <v>262</v>
      </c>
      <c r="C24" s="330"/>
    </row>
    <row r="25" spans="1:3" s="115" customFormat="1" ht="12" customHeight="1">
      <c r="A25" s="465" t="s">
        <v>87</v>
      </c>
      <c r="B25" s="446" t="s">
        <v>411</v>
      </c>
      <c r="C25" s="330"/>
    </row>
    <row r="26" spans="1:3" s="115" customFormat="1" ht="12" customHeight="1">
      <c r="A26" s="465" t="s">
        <v>88</v>
      </c>
      <c r="B26" s="446" t="s">
        <v>412</v>
      </c>
      <c r="C26" s="330"/>
    </row>
    <row r="27" spans="1:3" s="115" customFormat="1" ht="12" customHeight="1">
      <c r="A27" s="465" t="s">
        <v>169</v>
      </c>
      <c r="B27" s="446" t="s">
        <v>263</v>
      </c>
      <c r="C27" s="330"/>
    </row>
    <row r="28" spans="1:3" s="115" customFormat="1" ht="12" customHeight="1" thickBot="1">
      <c r="A28" s="466" t="s">
        <v>170</v>
      </c>
      <c r="B28" s="447" t="s">
        <v>264</v>
      </c>
      <c r="C28" s="332"/>
    </row>
    <row r="29" spans="1:3" s="115" customFormat="1" ht="12" customHeight="1" thickBot="1">
      <c r="A29" s="37" t="s">
        <v>171</v>
      </c>
      <c r="B29" s="21" t="s">
        <v>265</v>
      </c>
      <c r="C29" s="334">
        <f>+C30+C34+C35+C36</f>
        <v>36170000</v>
      </c>
    </row>
    <row r="30" spans="1:3" s="115" customFormat="1" ht="12" customHeight="1">
      <c r="A30" s="464" t="s">
        <v>266</v>
      </c>
      <c r="B30" s="445" t="s">
        <v>496</v>
      </c>
      <c r="C30" s="440">
        <f>+C31+C33</f>
        <v>31500000</v>
      </c>
    </row>
    <row r="31" spans="1:3" s="115" customFormat="1" ht="12" customHeight="1">
      <c r="A31" s="465" t="s">
        <v>267</v>
      </c>
      <c r="B31" s="446" t="s">
        <v>272</v>
      </c>
      <c r="C31" s="330">
        <v>6500000</v>
      </c>
    </row>
    <row r="32" spans="1:3" s="115" customFormat="1" ht="12" customHeight="1">
      <c r="A32" s="465" t="s">
        <v>268</v>
      </c>
      <c r="B32" s="446" t="s">
        <v>273</v>
      </c>
      <c r="C32" s="330"/>
    </row>
    <row r="33" spans="1:3" s="115" customFormat="1" ht="12" customHeight="1">
      <c r="A33" s="465" t="s">
        <v>422</v>
      </c>
      <c r="B33" s="506" t="s">
        <v>423</v>
      </c>
      <c r="C33" s="330">
        <v>25000000</v>
      </c>
    </row>
    <row r="34" spans="1:3" s="115" customFormat="1" ht="12" customHeight="1">
      <c r="A34" s="465" t="s">
        <v>269</v>
      </c>
      <c r="B34" s="446" t="s">
        <v>274</v>
      </c>
      <c r="C34" s="330">
        <v>4500000</v>
      </c>
    </row>
    <row r="35" spans="1:3" s="115" customFormat="1" ht="12" customHeight="1">
      <c r="A35" s="465" t="s">
        <v>270</v>
      </c>
      <c r="B35" s="446" t="s">
        <v>275</v>
      </c>
      <c r="C35" s="330"/>
    </row>
    <row r="36" spans="1:3" s="115" customFormat="1" ht="12" customHeight="1" thickBot="1">
      <c r="A36" s="466" t="s">
        <v>271</v>
      </c>
      <c r="B36" s="447" t="s">
        <v>276</v>
      </c>
      <c r="C36" s="332">
        <v>170000</v>
      </c>
    </row>
    <row r="37" spans="1:3" s="115" customFormat="1" ht="12" customHeight="1" thickBot="1">
      <c r="A37" s="37" t="s">
        <v>21</v>
      </c>
      <c r="B37" s="21" t="s">
        <v>419</v>
      </c>
      <c r="C37" s="328">
        <f>SUM(C38:C48)</f>
        <v>2560000</v>
      </c>
    </row>
    <row r="38" spans="1:3" s="115" customFormat="1" ht="12" customHeight="1">
      <c r="A38" s="464" t="s">
        <v>89</v>
      </c>
      <c r="B38" s="445" t="s">
        <v>279</v>
      </c>
      <c r="C38" s="331"/>
    </row>
    <row r="39" spans="1:3" s="115" customFormat="1" ht="12" customHeight="1">
      <c r="A39" s="465" t="s">
        <v>90</v>
      </c>
      <c r="B39" s="446" t="s">
        <v>280</v>
      </c>
      <c r="C39" s="330">
        <v>860000</v>
      </c>
    </row>
    <row r="40" spans="1:3" s="115" customFormat="1" ht="12" customHeight="1">
      <c r="A40" s="465" t="s">
        <v>91</v>
      </c>
      <c r="B40" s="446" t="s">
        <v>281</v>
      </c>
      <c r="C40" s="330">
        <v>1700000</v>
      </c>
    </row>
    <row r="41" spans="1:3" s="115" customFormat="1" ht="12" customHeight="1">
      <c r="A41" s="465" t="s">
        <v>173</v>
      </c>
      <c r="B41" s="446" t="s">
        <v>282</v>
      </c>
      <c r="C41" s="330"/>
    </row>
    <row r="42" spans="1:3" s="115" customFormat="1" ht="12" customHeight="1">
      <c r="A42" s="465" t="s">
        <v>174</v>
      </c>
      <c r="B42" s="446" t="s">
        <v>283</v>
      </c>
      <c r="C42" s="330"/>
    </row>
    <row r="43" spans="1:3" s="115" customFormat="1" ht="12" customHeight="1">
      <c r="A43" s="465" t="s">
        <v>175</v>
      </c>
      <c r="B43" s="446" t="s">
        <v>284</v>
      </c>
      <c r="C43" s="330"/>
    </row>
    <row r="44" spans="1:3" s="115" customFormat="1" ht="12" customHeight="1">
      <c r="A44" s="465" t="s">
        <v>176</v>
      </c>
      <c r="B44" s="446" t="s">
        <v>285</v>
      </c>
      <c r="C44" s="330"/>
    </row>
    <row r="45" spans="1:3" s="115" customFormat="1" ht="12" customHeight="1">
      <c r="A45" s="465" t="s">
        <v>177</v>
      </c>
      <c r="B45" s="446" t="s">
        <v>286</v>
      </c>
      <c r="C45" s="330"/>
    </row>
    <row r="46" spans="1:3" s="115" customFormat="1" ht="12" customHeight="1">
      <c r="A46" s="465" t="s">
        <v>277</v>
      </c>
      <c r="B46" s="446" t="s">
        <v>287</v>
      </c>
      <c r="C46" s="333"/>
    </row>
    <row r="47" spans="1:3" s="115" customFormat="1" ht="12" customHeight="1">
      <c r="A47" s="466" t="s">
        <v>278</v>
      </c>
      <c r="B47" s="447" t="s">
        <v>421</v>
      </c>
      <c r="C47" s="432"/>
    </row>
    <row r="48" spans="1:3" s="115" customFormat="1" ht="12" customHeight="1" thickBot="1">
      <c r="A48" s="466" t="s">
        <v>420</v>
      </c>
      <c r="B48" s="447" t="s">
        <v>288</v>
      </c>
      <c r="C48" s="432"/>
    </row>
    <row r="49" spans="1:3" s="115" customFormat="1" ht="12" customHeight="1" thickBot="1">
      <c r="A49" s="37" t="s">
        <v>22</v>
      </c>
      <c r="B49" s="21" t="s">
        <v>289</v>
      </c>
      <c r="C49" s="328">
        <f>SUM(C50:C54)</f>
        <v>0</v>
      </c>
    </row>
    <row r="50" spans="1:3" s="115" customFormat="1" ht="12" customHeight="1">
      <c r="A50" s="464" t="s">
        <v>92</v>
      </c>
      <c r="B50" s="445" t="s">
        <v>293</v>
      </c>
      <c r="C50" s="478"/>
    </row>
    <row r="51" spans="1:3" s="115" customFormat="1" ht="12" customHeight="1">
      <c r="A51" s="465" t="s">
        <v>93</v>
      </c>
      <c r="B51" s="446" t="s">
        <v>294</v>
      </c>
      <c r="C51" s="333"/>
    </row>
    <row r="52" spans="1:3" s="115" customFormat="1" ht="12" customHeight="1">
      <c r="A52" s="465" t="s">
        <v>290</v>
      </c>
      <c r="B52" s="446" t="s">
        <v>295</v>
      </c>
      <c r="C52" s="333"/>
    </row>
    <row r="53" spans="1:3" s="115" customFormat="1" ht="12" customHeight="1">
      <c r="A53" s="465" t="s">
        <v>291</v>
      </c>
      <c r="B53" s="446" t="s">
        <v>296</v>
      </c>
      <c r="C53" s="333"/>
    </row>
    <row r="54" spans="1:3" s="115" customFormat="1" ht="12" customHeight="1" thickBot="1">
      <c r="A54" s="466" t="s">
        <v>292</v>
      </c>
      <c r="B54" s="447" t="s">
        <v>297</v>
      </c>
      <c r="C54" s="432"/>
    </row>
    <row r="55" spans="1:3" s="115" customFormat="1" ht="12" customHeight="1" thickBot="1">
      <c r="A55" s="37" t="s">
        <v>178</v>
      </c>
      <c r="B55" s="21" t="s">
        <v>298</v>
      </c>
      <c r="C55" s="328">
        <f>SUM(C56:C58)</f>
        <v>0</v>
      </c>
    </row>
    <row r="56" spans="1:3" s="115" customFormat="1" ht="12" customHeight="1">
      <c r="A56" s="464" t="s">
        <v>94</v>
      </c>
      <c r="B56" s="445" t="s">
        <v>299</v>
      </c>
      <c r="C56" s="331"/>
    </row>
    <row r="57" spans="1:3" s="115" customFormat="1" ht="12" customHeight="1">
      <c r="A57" s="465" t="s">
        <v>95</v>
      </c>
      <c r="B57" s="446" t="s">
        <v>413</v>
      </c>
      <c r="C57" s="330"/>
    </row>
    <row r="58" spans="1:3" s="115" customFormat="1" ht="12" customHeight="1">
      <c r="A58" s="465" t="s">
        <v>302</v>
      </c>
      <c r="B58" s="446" t="s">
        <v>300</v>
      </c>
      <c r="C58" s="330"/>
    </row>
    <row r="59" spans="1:3" s="115" customFormat="1" ht="12" customHeight="1" thickBot="1">
      <c r="A59" s="466" t="s">
        <v>303</v>
      </c>
      <c r="B59" s="447" t="s">
        <v>301</v>
      </c>
      <c r="C59" s="332"/>
    </row>
    <row r="60" spans="1:3" s="115" customFormat="1" ht="12" customHeight="1" thickBot="1">
      <c r="A60" s="37" t="s">
        <v>24</v>
      </c>
      <c r="B60" s="323" t="s">
        <v>304</v>
      </c>
      <c r="C60" s="328">
        <f>SUM(C61:C63)</f>
        <v>0</v>
      </c>
    </row>
    <row r="61" spans="1:3" s="115" customFormat="1" ht="12" customHeight="1">
      <c r="A61" s="464" t="s">
        <v>179</v>
      </c>
      <c r="B61" s="445" t="s">
        <v>306</v>
      </c>
      <c r="C61" s="333"/>
    </row>
    <row r="62" spans="1:3" s="115" customFormat="1" ht="12" customHeight="1">
      <c r="A62" s="465" t="s">
        <v>180</v>
      </c>
      <c r="B62" s="446" t="s">
        <v>414</v>
      </c>
      <c r="C62" s="333"/>
    </row>
    <row r="63" spans="1:3" s="115" customFormat="1" ht="12" customHeight="1">
      <c r="A63" s="465" t="s">
        <v>226</v>
      </c>
      <c r="B63" s="446" t="s">
        <v>307</v>
      </c>
      <c r="C63" s="333"/>
    </row>
    <row r="64" spans="1:3" s="115" customFormat="1" ht="12" customHeight="1" thickBot="1">
      <c r="A64" s="466" t="s">
        <v>305</v>
      </c>
      <c r="B64" s="447" t="s">
        <v>308</v>
      </c>
      <c r="C64" s="333"/>
    </row>
    <row r="65" spans="1:3" s="115" customFormat="1" ht="12" customHeight="1" thickBot="1">
      <c r="A65" s="37" t="s">
        <v>25</v>
      </c>
      <c r="B65" s="21" t="s">
        <v>309</v>
      </c>
      <c r="C65" s="334">
        <f>+C8+C15+C22+C29+C37+C49+C55+C60</f>
        <v>104191572</v>
      </c>
    </row>
    <row r="66" spans="1:3" s="115" customFormat="1" ht="12" customHeight="1" thickBot="1">
      <c r="A66" s="467" t="s">
        <v>400</v>
      </c>
      <c r="B66" s="323" t="s">
        <v>311</v>
      </c>
      <c r="C66" s="328">
        <f>SUM(C67:C69)</f>
        <v>0</v>
      </c>
    </row>
    <row r="67" spans="1:3" s="115" customFormat="1" ht="12" customHeight="1">
      <c r="A67" s="464" t="s">
        <v>342</v>
      </c>
      <c r="B67" s="445" t="s">
        <v>312</v>
      </c>
      <c r="C67" s="333"/>
    </row>
    <row r="68" spans="1:3" s="115" customFormat="1" ht="12" customHeight="1">
      <c r="A68" s="465" t="s">
        <v>351</v>
      </c>
      <c r="B68" s="446" t="s">
        <v>313</v>
      </c>
      <c r="C68" s="333"/>
    </row>
    <row r="69" spans="1:3" s="115" customFormat="1" ht="12" customHeight="1" thickBot="1">
      <c r="A69" s="466" t="s">
        <v>352</v>
      </c>
      <c r="B69" s="448" t="s">
        <v>314</v>
      </c>
      <c r="C69" s="333"/>
    </row>
    <row r="70" spans="1:3" s="115" customFormat="1" ht="12" customHeight="1" thickBot="1">
      <c r="A70" s="467" t="s">
        <v>315</v>
      </c>
      <c r="B70" s="323" t="s">
        <v>316</v>
      </c>
      <c r="C70" s="328">
        <f>SUM(C71:C74)</f>
        <v>0</v>
      </c>
    </row>
    <row r="71" spans="1:3" s="115" customFormat="1" ht="12" customHeight="1">
      <c r="A71" s="464" t="s">
        <v>147</v>
      </c>
      <c r="B71" s="445" t="s">
        <v>317</v>
      </c>
      <c r="C71" s="333"/>
    </row>
    <row r="72" spans="1:3" s="115" customFormat="1" ht="12" customHeight="1">
      <c r="A72" s="465" t="s">
        <v>148</v>
      </c>
      <c r="B72" s="446" t="s">
        <v>318</v>
      </c>
      <c r="C72" s="333"/>
    </row>
    <row r="73" spans="1:3" s="115" customFormat="1" ht="12" customHeight="1">
      <c r="A73" s="465" t="s">
        <v>343</v>
      </c>
      <c r="B73" s="446" t="s">
        <v>319</v>
      </c>
      <c r="C73" s="333"/>
    </row>
    <row r="74" spans="1:3" s="115" customFormat="1" ht="12" customHeight="1" thickBot="1">
      <c r="A74" s="466" t="s">
        <v>344</v>
      </c>
      <c r="B74" s="447" t="s">
        <v>320</v>
      </c>
      <c r="C74" s="333"/>
    </row>
    <row r="75" spans="1:3" s="115" customFormat="1" ht="12" customHeight="1" thickBot="1">
      <c r="A75" s="467" t="s">
        <v>321</v>
      </c>
      <c r="B75" s="323" t="s">
        <v>322</v>
      </c>
      <c r="C75" s="328">
        <f>SUM(C76:C77)</f>
        <v>15684602</v>
      </c>
    </row>
    <row r="76" spans="1:3" s="115" customFormat="1" ht="12" customHeight="1">
      <c r="A76" s="464" t="s">
        <v>345</v>
      </c>
      <c r="B76" s="445" t="s">
        <v>323</v>
      </c>
      <c r="C76" s="333">
        <v>15684602</v>
      </c>
    </row>
    <row r="77" spans="1:3" s="115" customFormat="1" ht="12" customHeight="1" thickBot="1">
      <c r="A77" s="466" t="s">
        <v>346</v>
      </c>
      <c r="B77" s="447" t="s">
        <v>324</v>
      </c>
      <c r="C77" s="333"/>
    </row>
    <row r="78" spans="1:3" s="114" customFormat="1" ht="12" customHeight="1" thickBot="1">
      <c r="A78" s="467" t="s">
        <v>325</v>
      </c>
      <c r="B78" s="323" t="s">
        <v>326</v>
      </c>
      <c r="C78" s="328">
        <f>SUM(C79:C81)</f>
        <v>2035084</v>
      </c>
    </row>
    <row r="79" spans="1:3" s="115" customFormat="1" ht="12" customHeight="1">
      <c r="A79" s="464" t="s">
        <v>347</v>
      </c>
      <c r="B79" s="445" t="s">
        <v>327</v>
      </c>
      <c r="C79" s="333"/>
    </row>
    <row r="80" spans="1:3" s="115" customFormat="1" ht="12" customHeight="1">
      <c r="A80" s="465" t="s">
        <v>348</v>
      </c>
      <c r="B80" s="446" t="s">
        <v>328</v>
      </c>
      <c r="C80" s="333">
        <v>2035084</v>
      </c>
    </row>
    <row r="81" spans="1:3" s="115" customFormat="1" ht="12" customHeight="1" thickBot="1">
      <c r="A81" s="466" t="s">
        <v>349</v>
      </c>
      <c r="B81" s="447" t="s">
        <v>329</v>
      </c>
      <c r="C81" s="333"/>
    </row>
    <row r="82" spans="1:3" s="115" customFormat="1" ht="12" customHeight="1" thickBot="1">
      <c r="A82" s="467" t="s">
        <v>330</v>
      </c>
      <c r="B82" s="323" t="s">
        <v>350</v>
      </c>
      <c r="C82" s="328">
        <f>SUM(C83:C86)</f>
        <v>0</v>
      </c>
    </row>
    <row r="83" spans="1:3" s="115" customFormat="1" ht="12" customHeight="1">
      <c r="A83" s="468" t="s">
        <v>331</v>
      </c>
      <c r="B83" s="445" t="s">
        <v>332</v>
      </c>
      <c r="C83" s="333"/>
    </row>
    <row r="84" spans="1:3" s="115" customFormat="1" ht="12" customHeight="1">
      <c r="A84" s="469" t="s">
        <v>333</v>
      </c>
      <c r="B84" s="446" t="s">
        <v>334</v>
      </c>
      <c r="C84" s="333"/>
    </row>
    <row r="85" spans="1:3" s="115" customFormat="1" ht="12" customHeight="1">
      <c r="A85" s="469" t="s">
        <v>335</v>
      </c>
      <c r="B85" s="446" t="s">
        <v>336</v>
      </c>
      <c r="C85" s="333"/>
    </row>
    <row r="86" spans="1:3" s="114" customFormat="1" ht="12" customHeight="1" thickBot="1">
      <c r="A86" s="470" t="s">
        <v>337</v>
      </c>
      <c r="B86" s="447" t="s">
        <v>338</v>
      </c>
      <c r="C86" s="333"/>
    </row>
    <row r="87" spans="1:3" s="114" customFormat="1" ht="12" customHeight="1" thickBot="1">
      <c r="A87" s="467" t="s">
        <v>339</v>
      </c>
      <c r="B87" s="323" t="s">
        <v>463</v>
      </c>
      <c r="C87" s="479"/>
    </row>
    <row r="88" spans="1:3" s="114" customFormat="1" ht="12" customHeight="1" thickBot="1">
      <c r="A88" s="467" t="s">
        <v>497</v>
      </c>
      <c r="B88" s="323" t="s">
        <v>340</v>
      </c>
      <c r="C88" s="479"/>
    </row>
    <row r="89" spans="1:3" s="114" customFormat="1" ht="12" customHeight="1" thickBot="1">
      <c r="A89" s="467" t="s">
        <v>498</v>
      </c>
      <c r="B89" s="452" t="s">
        <v>466</v>
      </c>
      <c r="C89" s="334">
        <f>+C66+C70+C75+C78+C82+C88+C87</f>
        <v>17719686</v>
      </c>
    </row>
    <row r="90" spans="1:3" s="114" customFormat="1" ht="12" customHeight="1" thickBot="1">
      <c r="A90" s="471" t="s">
        <v>499</v>
      </c>
      <c r="B90" s="453" t="s">
        <v>500</v>
      </c>
      <c r="C90" s="334">
        <f>+C65+C89</f>
        <v>121911258</v>
      </c>
    </row>
    <row r="91" spans="1:3" s="115" customFormat="1" ht="15" customHeight="1" thickBot="1">
      <c r="A91" s="270"/>
      <c r="B91" s="271"/>
      <c r="C91" s="394"/>
    </row>
    <row r="92" spans="1:3" s="76" customFormat="1" ht="16.5" customHeight="1" thickBot="1">
      <c r="A92" s="272"/>
      <c r="B92" s="273" t="s">
        <v>57</v>
      </c>
      <c r="C92" s="395"/>
    </row>
    <row r="93" spans="1:3" s="116" customFormat="1" ht="12" customHeight="1" thickBot="1">
      <c r="A93" s="437" t="s">
        <v>17</v>
      </c>
      <c r="B93" s="31" t="s">
        <v>504</v>
      </c>
      <c r="C93" s="327">
        <f>+C94+C95+C96+C97+C98+C111</f>
        <v>60927349</v>
      </c>
    </row>
    <row r="94" spans="1:3" ht="12" customHeight="1">
      <c r="A94" s="472" t="s">
        <v>96</v>
      </c>
      <c r="B94" s="10" t="s">
        <v>48</v>
      </c>
      <c r="C94" s="329">
        <v>17445130</v>
      </c>
    </row>
    <row r="95" spans="1:3" ht="12" customHeight="1">
      <c r="A95" s="465" t="s">
        <v>97</v>
      </c>
      <c r="B95" s="8" t="s">
        <v>181</v>
      </c>
      <c r="C95" s="330">
        <v>2927964</v>
      </c>
    </row>
    <row r="96" spans="1:3" ht="12" customHeight="1">
      <c r="A96" s="465" t="s">
        <v>98</v>
      </c>
      <c r="B96" s="8" t="s">
        <v>137</v>
      </c>
      <c r="C96" s="332">
        <v>27950220</v>
      </c>
    </row>
    <row r="97" spans="1:3" ht="12" customHeight="1">
      <c r="A97" s="465" t="s">
        <v>99</v>
      </c>
      <c r="B97" s="11" t="s">
        <v>182</v>
      </c>
      <c r="C97" s="332">
        <v>843717</v>
      </c>
    </row>
    <row r="98" spans="1:3" ht="12" customHeight="1">
      <c r="A98" s="465" t="s">
        <v>110</v>
      </c>
      <c r="B98" s="19" t="s">
        <v>183</v>
      </c>
      <c r="C98" s="332">
        <v>9617594</v>
      </c>
    </row>
    <row r="99" spans="1:3" ht="12" customHeight="1">
      <c r="A99" s="465" t="s">
        <v>100</v>
      </c>
      <c r="B99" s="8" t="s">
        <v>501</v>
      </c>
      <c r="C99" s="332">
        <v>3282411</v>
      </c>
    </row>
    <row r="100" spans="1:3" ht="12" customHeight="1">
      <c r="A100" s="465" t="s">
        <v>101</v>
      </c>
      <c r="B100" s="166" t="s">
        <v>429</v>
      </c>
      <c r="C100" s="332"/>
    </row>
    <row r="101" spans="1:3" ht="12" customHeight="1">
      <c r="A101" s="465" t="s">
        <v>111</v>
      </c>
      <c r="B101" s="166" t="s">
        <v>428</v>
      </c>
      <c r="C101" s="332">
        <v>3636</v>
      </c>
    </row>
    <row r="102" spans="1:3" ht="12" customHeight="1">
      <c r="A102" s="465" t="s">
        <v>112</v>
      </c>
      <c r="B102" s="166" t="s">
        <v>356</v>
      </c>
      <c r="C102" s="332"/>
    </row>
    <row r="103" spans="1:3" ht="12" customHeight="1">
      <c r="A103" s="465" t="s">
        <v>113</v>
      </c>
      <c r="B103" s="167" t="s">
        <v>357</v>
      </c>
      <c r="C103" s="332"/>
    </row>
    <row r="104" spans="1:3" ht="12" customHeight="1">
      <c r="A104" s="465" t="s">
        <v>114</v>
      </c>
      <c r="B104" s="167" t="s">
        <v>358</v>
      </c>
      <c r="C104" s="332"/>
    </row>
    <row r="105" spans="1:3" ht="12" customHeight="1">
      <c r="A105" s="465" t="s">
        <v>116</v>
      </c>
      <c r="B105" s="166" t="s">
        <v>359</v>
      </c>
      <c r="C105" s="332">
        <v>3145254</v>
      </c>
    </row>
    <row r="106" spans="1:3" ht="12" customHeight="1">
      <c r="A106" s="465" t="s">
        <v>184</v>
      </c>
      <c r="B106" s="166" t="s">
        <v>360</v>
      </c>
      <c r="C106" s="332"/>
    </row>
    <row r="107" spans="1:3" ht="12" customHeight="1">
      <c r="A107" s="465" t="s">
        <v>354</v>
      </c>
      <c r="B107" s="167" t="s">
        <v>361</v>
      </c>
      <c r="C107" s="332"/>
    </row>
    <row r="108" spans="1:3" ht="12" customHeight="1">
      <c r="A108" s="473" t="s">
        <v>355</v>
      </c>
      <c r="B108" s="168" t="s">
        <v>362</v>
      </c>
      <c r="C108" s="332"/>
    </row>
    <row r="109" spans="1:3" ht="12" customHeight="1">
      <c r="A109" s="465" t="s">
        <v>426</v>
      </c>
      <c r="B109" s="168" t="s">
        <v>363</v>
      </c>
      <c r="C109" s="332"/>
    </row>
    <row r="110" spans="1:3" ht="12" customHeight="1">
      <c r="A110" s="465" t="s">
        <v>427</v>
      </c>
      <c r="B110" s="167" t="s">
        <v>364</v>
      </c>
      <c r="C110" s="332">
        <v>3186293</v>
      </c>
    </row>
    <row r="111" spans="1:3" ht="12" customHeight="1">
      <c r="A111" s="465" t="s">
        <v>431</v>
      </c>
      <c r="B111" s="11" t="s">
        <v>49</v>
      </c>
      <c r="C111" s="330">
        <v>2142724</v>
      </c>
    </row>
    <row r="112" spans="1:3" ht="12" customHeight="1">
      <c r="A112" s="466" t="s">
        <v>432</v>
      </c>
      <c r="B112" s="8" t="s">
        <v>502</v>
      </c>
      <c r="C112" s="330">
        <v>2142724</v>
      </c>
    </row>
    <row r="113" spans="1:3" ht="12" customHeight="1" thickBot="1">
      <c r="A113" s="474" t="s">
        <v>433</v>
      </c>
      <c r="B113" s="169" t="s">
        <v>503</v>
      </c>
      <c r="C113" s="336"/>
    </row>
    <row r="114" spans="1:3" ht="12" customHeight="1" thickBot="1">
      <c r="A114" s="37" t="s">
        <v>18</v>
      </c>
      <c r="B114" s="30" t="s">
        <v>365</v>
      </c>
      <c r="C114" s="328">
        <f>+C115+C117+C119</f>
        <v>17421884</v>
      </c>
    </row>
    <row r="115" spans="1:3" ht="12" customHeight="1">
      <c r="A115" s="464" t="s">
        <v>102</v>
      </c>
      <c r="B115" s="8" t="s">
        <v>225</v>
      </c>
      <c r="C115" s="331"/>
    </row>
    <row r="116" spans="1:3" ht="12" customHeight="1">
      <c r="A116" s="464" t="s">
        <v>103</v>
      </c>
      <c r="B116" s="12" t="s">
        <v>369</v>
      </c>
      <c r="C116" s="331"/>
    </row>
    <row r="117" spans="1:3" ht="12" customHeight="1">
      <c r="A117" s="464" t="s">
        <v>104</v>
      </c>
      <c r="B117" s="12" t="s">
        <v>185</v>
      </c>
      <c r="C117" s="330">
        <v>17421884</v>
      </c>
    </row>
    <row r="118" spans="1:3" ht="12" customHeight="1">
      <c r="A118" s="464" t="s">
        <v>105</v>
      </c>
      <c r="B118" s="12" t="s">
        <v>370</v>
      </c>
      <c r="C118" s="330"/>
    </row>
    <row r="119" spans="1:3" ht="12" customHeight="1">
      <c r="A119" s="464" t="s">
        <v>106</v>
      </c>
      <c r="B119" s="325" t="s">
        <v>227</v>
      </c>
      <c r="C119" s="295"/>
    </row>
    <row r="120" spans="1:3" ht="12" customHeight="1">
      <c r="A120" s="464" t="s">
        <v>115</v>
      </c>
      <c r="B120" s="324" t="s">
        <v>415</v>
      </c>
      <c r="C120" s="295"/>
    </row>
    <row r="121" spans="1:3" ht="12" customHeight="1">
      <c r="A121" s="464" t="s">
        <v>117</v>
      </c>
      <c r="B121" s="441" t="s">
        <v>375</v>
      </c>
      <c r="C121" s="295"/>
    </row>
    <row r="122" spans="1:3" ht="12" customHeight="1">
      <c r="A122" s="464" t="s">
        <v>186</v>
      </c>
      <c r="B122" s="167" t="s">
        <v>358</v>
      </c>
      <c r="C122" s="295"/>
    </row>
    <row r="123" spans="1:3" ht="12" customHeight="1">
      <c r="A123" s="464" t="s">
        <v>187</v>
      </c>
      <c r="B123" s="167" t="s">
        <v>374</v>
      </c>
      <c r="C123" s="295"/>
    </row>
    <row r="124" spans="1:3" ht="12" customHeight="1">
      <c r="A124" s="464" t="s">
        <v>188</v>
      </c>
      <c r="B124" s="167" t="s">
        <v>373</v>
      </c>
      <c r="C124" s="295"/>
    </row>
    <row r="125" spans="1:3" ht="12" customHeight="1">
      <c r="A125" s="464" t="s">
        <v>366</v>
      </c>
      <c r="B125" s="167" t="s">
        <v>361</v>
      </c>
      <c r="C125" s="295"/>
    </row>
    <row r="126" spans="1:3" ht="12" customHeight="1">
      <c r="A126" s="464" t="s">
        <v>367</v>
      </c>
      <c r="B126" s="167" t="s">
        <v>372</v>
      </c>
      <c r="C126" s="295"/>
    </row>
    <row r="127" spans="1:3" ht="12" customHeight="1" thickBot="1">
      <c r="A127" s="473" t="s">
        <v>368</v>
      </c>
      <c r="B127" s="167" t="s">
        <v>371</v>
      </c>
      <c r="C127" s="297"/>
    </row>
    <row r="128" spans="1:3" ht="12" customHeight="1" thickBot="1">
      <c r="A128" s="37" t="s">
        <v>19</v>
      </c>
      <c r="B128" s="148" t="s">
        <v>436</v>
      </c>
      <c r="C128" s="328">
        <f>+C93+C114</f>
        <v>78349233</v>
      </c>
    </row>
    <row r="129" spans="1:3" ht="12" customHeight="1" thickBot="1">
      <c r="A129" s="37" t="s">
        <v>20</v>
      </c>
      <c r="B129" s="148" t="s">
        <v>437</v>
      </c>
      <c r="C129" s="328">
        <f>+C130+C131+C132</f>
        <v>0</v>
      </c>
    </row>
    <row r="130" spans="1:3" s="116" customFormat="1" ht="12" customHeight="1">
      <c r="A130" s="464" t="s">
        <v>266</v>
      </c>
      <c r="B130" s="9" t="s">
        <v>507</v>
      </c>
      <c r="C130" s="295"/>
    </row>
    <row r="131" spans="1:3" ht="12" customHeight="1">
      <c r="A131" s="464" t="s">
        <v>269</v>
      </c>
      <c r="B131" s="9" t="s">
        <v>445</v>
      </c>
      <c r="C131" s="295"/>
    </row>
    <row r="132" spans="1:3" ht="12" customHeight="1" thickBot="1">
      <c r="A132" s="473" t="s">
        <v>270</v>
      </c>
      <c r="B132" s="7" t="s">
        <v>506</v>
      </c>
      <c r="C132" s="295"/>
    </row>
    <row r="133" spans="1:3" ht="12" customHeight="1" thickBot="1">
      <c r="A133" s="37" t="s">
        <v>21</v>
      </c>
      <c r="B133" s="148" t="s">
        <v>438</v>
      </c>
      <c r="C133" s="328">
        <f>+C134+C135+C136+C137+C138+C139</f>
        <v>0</v>
      </c>
    </row>
    <row r="134" spans="1:3" ht="12" customHeight="1">
      <c r="A134" s="464" t="s">
        <v>89</v>
      </c>
      <c r="B134" s="9" t="s">
        <v>447</v>
      </c>
      <c r="C134" s="295"/>
    </row>
    <row r="135" spans="1:3" ht="12" customHeight="1">
      <c r="A135" s="464" t="s">
        <v>90</v>
      </c>
      <c r="B135" s="9" t="s">
        <v>439</v>
      </c>
      <c r="C135" s="295"/>
    </row>
    <row r="136" spans="1:3" ht="12" customHeight="1">
      <c r="A136" s="464" t="s">
        <v>91</v>
      </c>
      <c r="B136" s="9" t="s">
        <v>440</v>
      </c>
      <c r="C136" s="295"/>
    </row>
    <row r="137" spans="1:3" ht="12" customHeight="1">
      <c r="A137" s="464" t="s">
        <v>173</v>
      </c>
      <c r="B137" s="9" t="s">
        <v>505</v>
      </c>
      <c r="C137" s="295"/>
    </row>
    <row r="138" spans="1:3" ht="12" customHeight="1">
      <c r="A138" s="464" t="s">
        <v>174</v>
      </c>
      <c r="B138" s="9" t="s">
        <v>442</v>
      </c>
      <c r="C138" s="295"/>
    </row>
    <row r="139" spans="1:3" s="116" customFormat="1" ht="12" customHeight="1" thickBot="1">
      <c r="A139" s="473" t="s">
        <v>175</v>
      </c>
      <c r="B139" s="7" t="s">
        <v>443</v>
      </c>
      <c r="C139" s="295"/>
    </row>
    <row r="140" spans="1:11" ht="12" customHeight="1" thickBot="1">
      <c r="A140" s="37" t="s">
        <v>22</v>
      </c>
      <c r="B140" s="148" t="s">
        <v>522</v>
      </c>
      <c r="C140" s="334">
        <f>+C141+C142+C144+C145+C143</f>
        <v>43562025</v>
      </c>
      <c r="K140" s="277"/>
    </row>
    <row r="141" spans="1:3" ht="12.75">
      <c r="A141" s="464" t="s">
        <v>92</v>
      </c>
      <c r="B141" s="9" t="s">
        <v>376</v>
      </c>
      <c r="C141" s="295"/>
    </row>
    <row r="142" spans="1:3" ht="12" customHeight="1">
      <c r="A142" s="464" t="s">
        <v>93</v>
      </c>
      <c r="B142" s="9" t="s">
        <v>377</v>
      </c>
      <c r="C142" s="295">
        <v>2035084</v>
      </c>
    </row>
    <row r="143" spans="1:3" s="116" customFormat="1" ht="12" customHeight="1">
      <c r="A143" s="464" t="s">
        <v>290</v>
      </c>
      <c r="B143" s="9" t="s">
        <v>521</v>
      </c>
      <c r="C143" s="295">
        <v>41526941</v>
      </c>
    </row>
    <row r="144" spans="1:3" s="116" customFormat="1" ht="12" customHeight="1">
      <c r="A144" s="464" t="s">
        <v>291</v>
      </c>
      <c r="B144" s="9" t="s">
        <v>452</v>
      </c>
      <c r="C144" s="295"/>
    </row>
    <row r="145" spans="1:3" s="116" customFormat="1" ht="12" customHeight="1" thickBot="1">
      <c r="A145" s="473" t="s">
        <v>292</v>
      </c>
      <c r="B145" s="7" t="s">
        <v>396</v>
      </c>
      <c r="C145" s="295"/>
    </row>
    <row r="146" spans="1:3" s="116" customFormat="1" ht="12" customHeight="1" thickBot="1">
      <c r="A146" s="37" t="s">
        <v>23</v>
      </c>
      <c r="B146" s="148" t="s">
        <v>453</v>
      </c>
      <c r="C146" s="337">
        <f>+C147+C148+C149+C150+C151</f>
        <v>0</v>
      </c>
    </row>
    <row r="147" spans="1:3" s="116" customFormat="1" ht="12" customHeight="1">
      <c r="A147" s="464" t="s">
        <v>94</v>
      </c>
      <c r="B147" s="9" t="s">
        <v>448</v>
      </c>
      <c r="C147" s="295"/>
    </row>
    <row r="148" spans="1:3" s="116" customFormat="1" ht="12" customHeight="1">
      <c r="A148" s="464" t="s">
        <v>95</v>
      </c>
      <c r="B148" s="9" t="s">
        <v>455</v>
      </c>
      <c r="C148" s="295"/>
    </row>
    <row r="149" spans="1:3" s="116" customFormat="1" ht="12" customHeight="1">
      <c r="A149" s="464" t="s">
        <v>302</v>
      </c>
      <c r="B149" s="9" t="s">
        <v>450</v>
      </c>
      <c r="C149" s="295"/>
    </row>
    <row r="150" spans="1:3" ht="12.75" customHeight="1">
      <c r="A150" s="464" t="s">
        <v>303</v>
      </c>
      <c r="B150" s="9" t="s">
        <v>508</v>
      </c>
      <c r="C150" s="295"/>
    </row>
    <row r="151" spans="1:3" ht="12.75" customHeight="1" thickBot="1">
      <c r="A151" s="473" t="s">
        <v>454</v>
      </c>
      <c r="B151" s="7" t="s">
        <v>457</v>
      </c>
      <c r="C151" s="297"/>
    </row>
    <row r="152" spans="1:3" ht="12.75" customHeight="1" thickBot="1">
      <c r="A152" s="516" t="s">
        <v>24</v>
      </c>
      <c r="B152" s="148" t="s">
        <v>458</v>
      </c>
      <c r="C152" s="337"/>
    </row>
    <row r="153" spans="1:3" ht="12" customHeight="1" thickBot="1">
      <c r="A153" s="516" t="s">
        <v>25</v>
      </c>
      <c r="B153" s="148" t="s">
        <v>459</v>
      </c>
      <c r="C153" s="337"/>
    </row>
    <row r="154" spans="1:3" ht="15" customHeight="1" thickBot="1">
      <c r="A154" s="37" t="s">
        <v>26</v>
      </c>
      <c r="B154" s="148" t="s">
        <v>461</v>
      </c>
      <c r="C154" s="455">
        <f>+C129+C133+C140+C146+C152+C153</f>
        <v>43562025</v>
      </c>
    </row>
    <row r="155" spans="1:3" ht="13.5" thickBot="1">
      <c r="A155" s="475" t="s">
        <v>27</v>
      </c>
      <c r="B155" s="409" t="s">
        <v>460</v>
      </c>
      <c r="C155" s="455">
        <f>+C128+C154</f>
        <v>121911258</v>
      </c>
    </row>
    <row r="156" spans="1:3" ht="15" customHeight="1" thickBot="1">
      <c r="A156" s="417"/>
      <c r="B156" s="418"/>
      <c r="C156" s="419"/>
    </row>
    <row r="157" spans="1:3" ht="14.25" customHeight="1" thickBot="1">
      <c r="A157" s="274" t="s">
        <v>509</v>
      </c>
      <c r="B157" s="275"/>
      <c r="C157" s="145">
        <v>3</v>
      </c>
    </row>
    <row r="158" spans="1:3" ht="13.5" thickBot="1">
      <c r="A158" s="274" t="s">
        <v>203</v>
      </c>
      <c r="B158" s="275"/>
      <c r="C158" s="145">
        <v>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="130" zoomScaleNormal="130" zoomScaleSheetLayoutView="85" workbookViewId="0" topLeftCell="A1">
      <selection activeCell="C13" sqref="C13"/>
    </sheetView>
  </sheetViews>
  <sheetFormatPr defaultColWidth="9.00390625" defaultRowHeight="12.75"/>
  <cols>
    <col min="1" max="1" width="19.50390625" style="420" customWidth="1"/>
    <col min="2" max="2" width="72.00390625" style="421" customWidth="1"/>
    <col min="3" max="3" width="25.00390625" style="422" customWidth="1"/>
    <col min="4" max="16384" width="9.375" style="3" customWidth="1"/>
  </cols>
  <sheetData>
    <row r="1" spans="1:3" s="2" customFormat="1" ht="16.5" customHeight="1" thickBot="1">
      <c r="A1" s="262"/>
      <c r="B1" s="263"/>
      <c r="C1" s="276" t="s">
        <v>570</v>
      </c>
    </row>
    <row r="2" spans="1:3" s="112" customFormat="1" ht="21" customHeight="1">
      <c r="A2" s="435" t="s">
        <v>59</v>
      </c>
      <c r="B2" s="388" t="s">
        <v>558</v>
      </c>
      <c r="C2" s="390" t="s">
        <v>53</v>
      </c>
    </row>
    <row r="3" spans="1:3" s="112" customFormat="1" ht="16.5" thickBot="1">
      <c r="A3" s="264" t="s">
        <v>201</v>
      </c>
      <c r="B3" s="389" t="s">
        <v>404</v>
      </c>
      <c r="C3" s="515" t="s">
        <v>53</v>
      </c>
    </row>
    <row r="4" spans="1:3" s="113" customFormat="1" ht="15.75" customHeight="1" thickBot="1">
      <c r="A4" s="265"/>
      <c r="B4" s="265"/>
      <c r="C4" s="266" t="s">
        <v>543</v>
      </c>
    </row>
    <row r="5" spans="1:3" ht="13.5" thickBot="1">
      <c r="A5" s="436" t="s">
        <v>202</v>
      </c>
      <c r="B5" s="267" t="s">
        <v>54</v>
      </c>
      <c r="C5" s="391" t="s">
        <v>55</v>
      </c>
    </row>
    <row r="6" spans="1:3" s="76" customFormat="1" ht="12.75" customHeight="1" thickBot="1">
      <c r="A6" s="230" t="s">
        <v>481</v>
      </c>
      <c r="B6" s="231" t="s">
        <v>482</v>
      </c>
      <c r="C6" s="232" t="s">
        <v>483</v>
      </c>
    </row>
    <row r="7" spans="1:3" s="76" customFormat="1" ht="15.75" customHeight="1" thickBot="1">
      <c r="A7" s="268"/>
      <c r="B7" s="269" t="s">
        <v>56</v>
      </c>
      <c r="C7" s="392"/>
    </row>
    <row r="8" spans="1:3" s="76" customFormat="1" ht="12" customHeight="1" thickBot="1">
      <c r="A8" s="37" t="s">
        <v>17</v>
      </c>
      <c r="B8" s="21" t="s">
        <v>250</v>
      </c>
      <c r="C8" s="328">
        <f>+C9+C10+C11+C12+C13+C14</f>
        <v>0</v>
      </c>
    </row>
    <row r="9" spans="1:3" s="114" customFormat="1" ht="12" customHeight="1">
      <c r="A9" s="464" t="s">
        <v>96</v>
      </c>
      <c r="B9" s="445" t="s">
        <v>251</v>
      </c>
      <c r="C9" s="331"/>
    </row>
    <row r="10" spans="1:3" s="115" customFormat="1" ht="12" customHeight="1">
      <c r="A10" s="465" t="s">
        <v>97</v>
      </c>
      <c r="B10" s="446" t="s">
        <v>252</v>
      </c>
      <c r="C10" s="330"/>
    </row>
    <row r="11" spans="1:3" s="115" customFormat="1" ht="12" customHeight="1">
      <c r="A11" s="465" t="s">
        <v>98</v>
      </c>
      <c r="B11" s="446" t="s">
        <v>253</v>
      </c>
      <c r="C11" s="330"/>
    </row>
    <row r="12" spans="1:3" s="115" customFormat="1" ht="12" customHeight="1">
      <c r="A12" s="465" t="s">
        <v>99</v>
      </c>
      <c r="B12" s="446" t="s">
        <v>254</v>
      </c>
      <c r="C12" s="330"/>
    </row>
    <row r="13" spans="1:3" s="115" customFormat="1" ht="12" customHeight="1">
      <c r="A13" s="465" t="s">
        <v>146</v>
      </c>
      <c r="B13" s="446" t="s">
        <v>495</v>
      </c>
      <c r="C13" s="330"/>
    </row>
    <row r="14" spans="1:3" s="114" customFormat="1" ht="12" customHeight="1" thickBot="1">
      <c r="A14" s="466" t="s">
        <v>100</v>
      </c>
      <c r="B14" s="447" t="s">
        <v>418</v>
      </c>
      <c r="C14" s="330"/>
    </row>
    <row r="15" spans="1:3" s="114" customFormat="1" ht="12" customHeight="1" thickBot="1">
      <c r="A15" s="37" t="s">
        <v>18</v>
      </c>
      <c r="B15" s="323" t="s">
        <v>255</v>
      </c>
      <c r="C15" s="328">
        <f>+C16+C17+C18+C19+C20</f>
        <v>0</v>
      </c>
    </row>
    <row r="16" spans="1:3" s="114" customFormat="1" ht="12" customHeight="1">
      <c r="A16" s="464" t="s">
        <v>102</v>
      </c>
      <c r="B16" s="445" t="s">
        <v>256</v>
      </c>
      <c r="C16" s="331"/>
    </row>
    <row r="17" spans="1:3" s="114" customFormat="1" ht="12" customHeight="1">
      <c r="A17" s="465" t="s">
        <v>103</v>
      </c>
      <c r="B17" s="446" t="s">
        <v>257</v>
      </c>
      <c r="C17" s="330"/>
    </row>
    <row r="18" spans="1:3" s="114" customFormat="1" ht="12" customHeight="1">
      <c r="A18" s="465" t="s">
        <v>104</v>
      </c>
      <c r="B18" s="446" t="s">
        <v>409</v>
      </c>
      <c r="C18" s="330"/>
    </row>
    <row r="19" spans="1:3" s="114" customFormat="1" ht="12" customHeight="1">
      <c r="A19" s="465" t="s">
        <v>105</v>
      </c>
      <c r="B19" s="446" t="s">
        <v>410</v>
      </c>
      <c r="C19" s="330"/>
    </row>
    <row r="20" spans="1:3" s="114" customFormat="1" ht="12" customHeight="1">
      <c r="A20" s="465" t="s">
        <v>106</v>
      </c>
      <c r="B20" s="446" t="s">
        <v>258</v>
      </c>
      <c r="C20" s="330"/>
    </row>
    <row r="21" spans="1:3" s="115" customFormat="1" ht="12" customHeight="1" thickBot="1">
      <c r="A21" s="466" t="s">
        <v>115</v>
      </c>
      <c r="B21" s="447" t="s">
        <v>259</v>
      </c>
      <c r="C21" s="332"/>
    </row>
    <row r="22" spans="1:3" s="115" customFormat="1" ht="12" customHeight="1" thickBot="1">
      <c r="A22" s="37" t="s">
        <v>19</v>
      </c>
      <c r="B22" s="21" t="s">
        <v>260</v>
      </c>
      <c r="C22" s="328">
        <f>+C23+C24+C25+C26+C27</f>
        <v>0</v>
      </c>
    </row>
    <row r="23" spans="1:3" s="115" customFormat="1" ht="12" customHeight="1">
      <c r="A23" s="464" t="s">
        <v>85</v>
      </c>
      <c r="B23" s="445" t="s">
        <v>261</v>
      </c>
      <c r="C23" s="331"/>
    </row>
    <row r="24" spans="1:3" s="114" customFormat="1" ht="12" customHeight="1">
      <c r="A24" s="465" t="s">
        <v>86</v>
      </c>
      <c r="B24" s="446" t="s">
        <v>262</v>
      </c>
      <c r="C24" s="330"/>
    </row>
    <row r="25" spans="1:3" s="115" customFormat="1" ht="12" customHeight="1">
      <c r="A25" s="465" t="s">
        <v>87</v>
      </c>
      <c r="B25" s="446" t="s">
        <v>411</v>
      </c>
      <c r="C25" s="330"/>
    </row>
    <row r="26" spans="1:3" s="115" customFormat="1" ht="12" customHeight="1">
      <c r="A26" s="465" t="s">
        <v>88</v>
      </c>
      <c r="B26" s="446" t="s">
        <v>412</v>
      </c>
      <c r="C26" s="330"/>
    </row>
    <row r="27" spans="1:3" s="115" customFormat="1" ht="12" customHeight="1">
      <c r="A27" s="465" t="s">
        <v>169</v>
      </c>
      <c r="B27" s="446" t="s">
        <v>263</v>
      </c>
      <c r="C27" s="330"/>
    </row>
    <row r="28" spans="1:3" s="115" customFormat="1" ht="12" customHeight="1" thickBot="1">
      <c r="A28" s="466" t="s">
        <v>170</v>
      </c>
      <c r="B28" s="447" t="s">
        <v>264</v>
      </c>
      <c r="C28" s="332"/>
    </row>
    <row r="29" spans="1:3" s="115" customFormat="1" ht="12" customHeight="1" thickBot="1">
      <c r="A29" s="37" t="s">
        <v>171</v>
      </c>
      <c r="B29" s="21" t="s">
        <v>265</v>
      </c>
      <c r="C29" s="334">
        <f>+C30+C34+C35+C36</f>
        <v>0</v>
      </c>
    </row>
    <row r="30" spans="1:3" s="115" customFormat="1" ht="12" customHeight="1">
      <c r="A30" s="464" t="s">
        <v>266</v>
      </c>
      <c r="B30" s="445" t="s">
        <v>496</v>
      </c>
      <c r="C30" s="440"/>
    </row>
    <row r="31" spans="1:3" s="115" customFormat="1" ht="12" customHeight="1">
      <c r="A31" s="465" t="s">
        <v>267</v>
      </c>
      <c r="B31" s="446" t="s">
        <v>272</v>
      </c>
      <c r="C31" s="330"/>
    </row>
    <row r="32" spans="1:3" s="115" customFormat="1" ht="12" customHeight="1">
      <c r="A32" s="465" t="s">
        <v>268</v>
      </c>
      <c r="B32" s="446" t="s">
        <v>273</v>
      </c>
      <c r="C32" s="330"/>
    </row>
    <row r="33" spans="1:3" s="115" customFormat="1" ht="12" customHeight="1">
      <c r="A33" s="465" t="s">
        <v>422</v>
      </c>
      <c r="B33" s="506" t="s">
        <v>423</v>
      </c>
      <c r="C33" s="330"/>
    </row>
    <row r="34" spans="1:3" s="115" customFormat="1" ht="12" customHeight="1">
      <c r="A34" s="465" t="s">
        <v>269</v>
      </c>
      <c r="B34" s="446" t="s">
        <v>274</v>
      </c>
      <c r="C34" s="330"/>
    </row>
    <row r="35" spans="1:3" s="115" customFormat="1" ht="12" customHeight="1">
      <c r="A35" s="465" t="s">
        <v>270</v>
      </c>
      <c r="B35" s="446" t="s">
        <v>275</v>
      </c>
      <c r="C35" s="330"/>
    </row>
    <row r="36" spans="1:3" s="115" customFormat="1" ht="12" customHeight="1" thickBot="1">
      <c r="A36" s="466" t="s">
        <v>271</v>
      </c>
      <c r="B36" s="447" t="s">
        <v>276</v>
      </c>
      <c r="C36" s="332"/>
    </row>
    <row r="37" spans="1:3" s="115" customFormat="1" ht="12" customHeight="1" thickBot="1">
      <c r="A37" s="37" t="s">
        <v>21</v>
      </c>
      <c r="B37" s="21" t="s">
        <v>419</v>
      </c>
      <c r="C37" s="328">
        <f>SUM(C38:C48)</f>
        <v>11397335</v>
      </c>
    </row>
    <row r="38" spans="1:3" s="115" customFormat="1" ht="12" customHeight="1">
      <c r="A38" s="464" t="s">
        <v>89</v>
      </c>
      <c r="B38" s="445" t="s">
        <v>279</v>
      </c>
      <c r="C38" s="331"/>
    </row>
    <row r="39" spans="1:3" s="115" customFormat="1" ht="12" customHeight="1">
      <c r="A39" s="465" t="s">
        <v>90</v>
      </c>
      <c r="B39" s="446" t="s">
        <v>280</v>
      </c>
      <c r="C39" s="330">
        <v>2612205</v>
      </c>
    </row>
    <row r="40" spans="1:3" s="115" customFormat="1" ht="12" customHeight="1">
      <c r="A40" s="465" t="s">
        <v>91</v>
      </c>
      <c r="B40" s="446" t="s">
        <v>281</v>
      </c>
      <c r="C40" s="330"/>
    </row>
    <row r="41" spans="1:2" s="115" customFormat="1" ht="12" customHeight="1">
      <c r="A41" s="465" t="s">
        <v>173</v>
      </c>
      <c r="B41" s="446" t="s">
        <v>282</v>
      </c>
    </row>
    <row r="42" spans="1:3" s="115" customFormat="1" ht="12" customHeight="1">
      <c r="A42" s="465" t="s">
        <v>174</v>
      </c>
      <c r="B42" s="446" t="s">
        <v>283</v>
      </c>
      <c r="C42" s="330">
        <v>6362075</v>
      </c>
    </row>
    <row r="43" spans="1:3" s="115" customFormat="1" ht="12" customHeight="1">
      <c r="A43" s="465" t="s">
        <v>175</v>
      </c>
      <c r="B43" s="446" t="s">
        <v>284</v>
      </c>
      <c r="C43" s="330">
        <v>2423055</v>
      </c>
    </row>
    <row r="44" spans="1:3" s="115" customFormat="1" ht="12" customHeight="1">
      <c r="A44" s="465" t="s">
        <v>176</v>
      </c>
      <c r="B44" s="446" t="s">
        <v>285</v>
      </c>
      <c r="C44" s="330"/>
    </row>
    <row r="45" spans="1:3" s="115" customFormat="1" ht="12" customHeight="1">
      <c r="A45" s="465" t="s">
        <v>177</v>
      </c>
      <c r="B45" s="446" t="s">
        <v>286</v>
      </c>
      <c r="C45" s="330"/>
    </row>
    <row r="46" spans="1:3" s="115" customFormat="1" ht="12" customHeight="1">
      <c r="A46" s="465" t="s">
        <v>277</v>
      </c>
      <c r="B46" s="446" t="s">
        <v>287</v>
      </c>
      <c r="C46" s="333"/>
    </row>
    <row r="47" spans="1:3" s="115" customFormat="1" ht="12" customHeight="1">
      <c r="A47" s="466" t="s">
        <v>278</v>
      </c>
      <c r="B47" s="447" t="s">
        <v>421</v>
      </c>
      <c r="C47" s="432"/>
    </row>
    <row r="48" spans="1:3" s="115" customFormat="1" ht="12" customHeight="1" thickBot="1">
      <c r="A48" s="466" t="s">
        <v>420</v>
      </c>
      <c r="B48" s="447" t="s">
        <v>288</v>
      </c>
      <c r="C48" s="432"/>
    </row>
    <row r="49" spans="1:3" s="115" customFormat="1" ht="12" customHeight="1" thickBot="1">
      <c r="A49" s="37" t="s">
        <v>22</v>
      </c>
      <c r="B49" s="21" t="s">
        <v>289</v>
      </c>
      <c r="C49" s="328">
        <f>SUM(C50:C54)</f>
        <v>0</v>
      </c>
    </row>
    <row r="50" spans="1:3" s="115" customFormat="1" ht="12" customHeight="1">
      <c r="A50" s="464" t="s">
        <v>92</v>
      </c>
      <c r="B50" s="445" t="s">
        <v>293</v>
      </c>
      <c r="C50" s="478"/>
    </row>
    <row r="51" spans="1:3" s="115" customFormat="1" ht="12" customHeight="1">
      <c r="A51" s="465" t="s">
        <v>93</v>
      </c>
      <c r="B51" s="446" t="s">
        <v>294</v>
      </c>
      <c r="C51" s="333"/>
    </row>
    <row r="52" spans="1:3" s="115" customFormat="1" ht="12" customHeight="1">
      <c r="A52" s="465" t="s">
        <v>290</v>
      </c>
      <c r="B52" s="446" t="s">
        <v>295</v>
      </c>
      <c r="C52" s="333"/>
    </row>
    <row r="53" spans="1:3" s="115" customFormat="1" ht="12" customHeight="1">
      <c r="A53" s="465" t="s">
        <v>291</v>
      </c>
      <c r="B53" s="446" t="s">
        <v>296</v>
      </c>
      <c r="C53" s="333"/>
    </row>
    <row r="54" spans="1:3" s="115" customFormat="1" ht="12" customHeight="1" thickBot="1">
      <c r="A54" s="466" t="s">
        <v>292</v>
      </c>
      <c r="B54" s="447" t="s">
        <v>297</v>
      </c>
      <c r="C54" s="432"/>
    </row>
    <row r="55" spans="1:3" s="115" customFormat="1" ht="12" customHeight="1" thickBot="1">
      <c r="A55" s="37" t="s">
        <v>178</v>
      </c>
      <c r="B55" s="21" t="s">
        <v>298</v>
      </c>
      <c r="C55" s="328">
        <f>SUM(C56:C58)</f>
        <v>0</v>
      </c>
    </row>
    <row r="56" spans="1:3" s="115" customFormat="1" ht="12" customHeight="1">
      <c r="A56" s="464" t="s">
        <v>94</v>
      </c>
      <c r="B56" s="445" t="s">
        <v>299</v>
      </c>
      <c r="C56" s="331"/>
    </row>
    <row r="57" spans="1:3" s="115" customFormat="1" ht="12" customHeight="1">
      <c r="A57" s="465" t="s">
        <v>95</v>
      </c>
      <c r="B57" s="446" t="s">
        <v>413</v>
      </c>
      <c r="C57" s="330"/>
    </row>
    <row r="58" spans="1:3" s="115" customFormat="1" ht="12" customHeight="1">
      <c r="A58" s="465" t="s">
        <v>302</v>
      </c>
      <c r="B58" s="446" t="s">
        <v>300</v>
      </c>
      <c r="C58" s="330"/>
    </row>
    <row r="59" spans="1:3" s="115" customFormat="1" ht="12" customHeight="1" thickBot="1">
      <c r="A59" s="466" t="s">
        <v>303</v>
      </c>
      <c r="B59" s="447" t="s">
        <v>301</v>
      </c>
      <c r="C59" s="332"/>
    </row>
    <row r="60" spans="1:3" s="115" customFormat="1" ht="12" customHeight="1" thickBot="1">
      <c r="A60" s="37" t="s">
        <v>24</v>
      </c>
      <c r="B60" s="323" t="s">
        <v>304</v>
      </c>
      <c r="C60" s="328">
        <f>SUM(C61:C63)</f>
        <v>0</v>
      </c>
    </row>
    <row r="61" spans="1:3" s="115" customFormat="1" ht="12" customHeight="1">
      <c r="A61" s="464" t="s">
        <v>179</v>
      </c>
      <c r="B61" s="445" t="s">
        <v>306</v>
      </c>
      <c r="C61" s="333"/>
    </row>
    <row r="62" spans="1:3" s="115" customFormat="1" ht="12" customHeight="1">
      <c r="A62" s="465" t="s">
        <v>180</v>
      </c>
      <c r="B62" s="446" t="s">
        <v>414</v>
      </c>
      <c r="C62" s="333"/>
    </row>
    <row r="63" spans="1:3" s="115" customFormat="1" ht="12" customHeight="1">
      <c r="A63" s="465" t="s">
        <v>226</v>
      </c>
      <c r="B63" s="446" t="s">
        <v>307</v>
      </c>
      <c r="C63" s="333"/>
    </row>
    <row r="64" spans="1:3" s="115" customFormat="1" ht="12" customHeight="1" thickBot="1">
      <c r="A64" s="466" t="s">
        <v>305</v>
      </c>
      <c r="B64" s="447" t="s">
        <v>308</v>
      </c>
      <c r="C64" s="333"/>
    </row>
    <row r="65" spans="1:3" s="115" customFormat="1" ht="12" customHeight="1" thickBot="1">
      <c r="A65" s="37" t="s">
        <v>25</v>
      </c>
      <c r="B65" s="21" t="s">
        <v>309</v>
      </c>
      <c r="C65" s="334">
        <f>+C8+C15+C22+C29+C37+C49+C55+C60</f>
        <v>11397335</v>
      </c>
    </row>
    <row r="66" spans="1:3" s="115" customFormat="1" ht="12" customHeight="1" thickBot="1">
      <c r="A66" s="467" t="s">
        <v>400</v>
      </c>
      <c r="B66" s="323" t="s">
        <v>311</v>
      </c>
      <c r="C66" s="328">
        <f>SUM(C67:C69)</f>
        <v>0</v>
      </c>
    </row>
    <row r="67" spans="1:3" s="115" customFormat="1" ht="12" customHeight="1">
      <c r="A67" s="464" t="s">
        <v>342</v>
      </c>
      <c r="B67" s="445" t="s">
        <v>312</v>
      </c>
      <c r="C67" s="333"/>
    </row>
    <row r="68" spans="1:3" s="115" customFormat="1" ht="12" customHeight="1">
      <c r="A68" s="465" t="s">
        <v>351</v>
      </c>
      <c r="B68" s="446" t="s">
        <v>313</v>
      </c>
      <c r="C68" s="333"/>
    </row>
    <row r="69" spans="1:3" s="115" customFormat="1" ht="12" customHeight="1" thickBot="1">
      <c r="A69" s="466" t="s">
        <v>352</v>
      </c>
      <c r="B69" s="448" t="s">
        <v>314</v>
      </c>
      <c r="C69" s="333"/>
    </row>
    <row r="70" spans="1:3" s="115" customFormat="1" ht="12" customHeight="1" thickBot="1">
      <c r="A70" s="467" t="s">
        <v>315</v>
      </c>
      <c r="B70" s="323" t="s">
        <v>316</v>
      </c>
      <c r="C70" s="328">
        <f>SUM(C71:C74)</f>
        <v>0</v>
      </c>
    </row>
    <row r="71" spans="1:3" s="115" customFormat="1" ht="12" customHeight="1">
      <c r="A71" s="464" t="s">
        <v>147</v>
      </c>
      <c r="B71" s="445" t="s">
        <v>317</v>
      </c>
      <c r="C71" s="333"/>
    </row>
    <row r="72" spans="1:3" s="115" customFormat="1" ht="12" customHeight="1">
      <c r="A72" s="465" t="s">
        <v>148</v>
      </c>
      <c r="B72" s="446" t="s">
        <v>318</v>
      </c>
      <c r="C72" s="333"/>
    </row>
    <row r="73" spans="1:3" s="115" customFormat="1" ht="12" customHeight="1">
      <c r="A73" s="465" t="s">
        <v>343</v>
      </c>
      <c r="B73" s="446" t="s">
        <v>319</v>
      </c>
      <c r="C73" s="333"/>
    </row>
    <row r="74" spans="1:3" s="115" customFormat="1" ht="12" customHeight="1" thickBot="1">
      <c r="A74" s="466" t="s">
        <v>344</v>
      </c>
      <c r="B74" s="447" t="s">
        <v>320</v>
      </c>
      <c r="C74" s="333"/>
    </row>
    <row r="75" spans="1:3" s="115" customFormat="1" ht="12" customHeight="1" thickBot="1">
      <c r="A75" s="467" t="s">
        <v>321</v>
      </c>
      <c r="B75" s="323" t="s">
        <v>322</v>
      </c>
      <c r="C75" s="328">
        <f>SUM(C76:C77)</f>
        <v>320000</v>
      </c>
    </row>
    <row r="76" spans="1:3" s="115" customFormat="1" ht="12" customHeight="1">
      <c r="A76" s="464" t="s">
        <v>345</v>
      </c>
      <c r="B76" s="445" t="s">
        <v>323</v>
      </c>
      <c r="C76" s="333">
        <v>320000</v>
      </c>
    </row>
    <row r="77" spans="1:3" s="115" customFormat="1" ht="12" customHeight="1" thickBot="1">
      <c r="A77" s="466" t="s">
        <v>346</v>
      </c>
      <c r="B77" s="447" t="s">
        <v>324</v>
      </c>
      <c r="C77" s="333"/>
    </row>
    <row r="78" spans="1:3" s="114" customFormat="1" ht="12" customHeight="1" thickBot="1">
      <c r="A78" s="467" t="s">
        <v>325</v>
      </c>
      <c r="B78" s="323" t="s">
        <v>326</v>
      </c>
      <c r="C78" s="328">
        <f>SUM(C79:C82)</f>
        <v>11795331</v>
      </c>
    </row>
    <row r="79" spans="1:3" s="115" customFormat="1" ht="12" customHeight="1">
      <c r="A79" s="464" t="s">
        <v>347</v>
      </c>
      <c r="B79" s="445" t="s">
        <v>327</v>
      </c>
      <c r="C79" s="333"/>
    </row>
    <row r="80" spans="1:3" s="115" customFormat="1" ht="12" customHeight="1">
      <c r="A80" s="465" t="s">
        <v>348</v>
      </c>
      <c r="B80" s="446" t="s">
        <v>328</v>
      </c>
      <c r="C80" s="333"/>
    </row>
    <row r="81" spans="1:3" s="115" customFormat="1" ht="12" customHeight="1">
      <c r="A81" s="466" t="s">
        <v>349</v>
      </c>
      <c r="B81" s="447" t="s">
        <v>329</v>
      </c>
      <c r="C81" s="333"/>
    </row>
    <row r="82" spans="1:3" s="115" customFormat="1" ht="12" customHeight="1" thickBot="1">
      <c r="A82" s="473" t="s">
        <v>559</v>
      </c>
      <c r="B82" s="550" t="s">
        <v>521</v>
      </c>
      <c r="C82" s="548">
        <v>11795331</v>
      </c>
    </row>
    <row r="83" spans="1:3" s="115" customFormat="1" ht="12" customHeight="1" thickBot="1">
      <c r="A83" s="467" t="s">
        <v>330</v>
      </c>
      <c r="B83" s="549" t="s">
        <v>350</v>
      </c>
      <c r="C83" s="328">
        <f>SUM(C84:C87)</f>
        <v>0</v>
      </c>
    </row>
    <row r="84" spans="1:3" s="115" customFormat="1" ht="12" customHeight="1">
      <c r="A84" s="468" t="s">
        <v>331</v>
      </c>
      <c r="B84" s="445" t="s">
        <v>332</v>
      </c>
      <c r="C84" s="333"/>
    </row>
    <row r="85" spans="1:3" s="115" customFormat="1" ht="12" customHeight="1">
      <c r="A85" s="469" t="s">
        <v>333</v>
      </c>
      <c r="B85" s="446" t="s">
        <v>334</v>
      </c>
      <c r="C85" s="333"/>
    </row>
    <row r="86" spans="1:3" s="115" customFormat="1" ht="12" customHeight="1">
      <c r="A86" s="469" t="s">
        <v>335</v>
      </c>
      <c r="B86" s="446" t="s">
        <v>336</v>
      </c>
      <c r="C86" s="333"/>
    </row>
    <row r="87" spans="1:3" s="114" customFormat="1" ht="12" customHeight="1" thickBot="1">
      <c r="A87" s="470" t="s">
        <v>337</v>
      </c>
      <c r="B87" s="447" t="s">
        <v>338</v>
      </c>
      <c r="C87" s="333"/>
    </row>
    <row r="88" spans="1:3" s="114" customFormat="1" ht="12" customHeight="1" thickBot="1">
      <c r="A88" s="467" t="s">
        <v>339</v>
      </c>
      <c r="B88" s="323" t="s">
        <v>463</v>
      </c>
      <c r="C88" s="479"/>
    </row>
    <row r="89" spans="1:3" s="114" customFormat="1" ht="12" customHeight="1" thickBot="1">
      <c r="A89" s="467" t="s">
        <v>497</v>
      </c>
      <c r="B89" s="323" t="s">
        <v>340</v>
      </c>
      <c r="C89" s="479"/>
    </row>
    <row r="90" spans="1:3" s="114" customFormat="1" ht="12" customHeight="1" thickBot="1">
      <c r="A90" s="467" t="s">
        <v>498</v>
      </c>
      <c r="B90" s="452" t="s">
        <v>466</v>
      </c>
      <c r="C90" s="334">
        <f>+C66+C70+C75+C78+C83+C89+C88</f>
        <v>12115331</v>
      </c>
    </row>
    <row r="91" spans="1:3" s="114" customFormat="1" ht="12" customHeight="1" thickBot="1">
      <c r="A91" s="471" t="s">
        <v>499</v>
      </c>
      <c r="B91" s="453" t="s">
        <v>500</v>
      </c>
      <c r="C91" s="334">
        <f>+C65+C90</f>
        <v>23512666</v>
      </c>
    </row>
    <row r="92" spans="1:3" s="115" customFormat="1" ht="15" customHeight="1" thickBot="1">
      <c r="A92" s="270"/>
      <c r="B92" s="271"/>
      <c r="C92" s="394"/>
    </row>
    <row r="93" spans="1:3" s="76" customFormat="1" ht="16.5" customHeight="1" thickBot="1">
      <c r="A93" s="272"/>
      <c r="B93" s="273" t="s">
        <v>57</v>
      </c>
      <c r="C93" s="395"/>
    </row>
    <row r="94" spans="1:3" s="116" customFormat="1" ht="12" customHeight="1" thickBot="1">
      <c r="A94" s="437" t="s">
        <v>17</v>
      </c>
      <c r="B94" s="31" t="s">
        <v>504</v>
      </c>
      <c r="C94" s="327">
        <f>+C95+C96+C97+C98+C99+C112</f>
        <v>23512666</v>
      </c>
    </row>
    <row r="95" spans="1:3" ht="12" customHeight="1">
      <c r="A95" s="472" t="s">
        <v>96</v>
      </c>
      <c r="B95" s="10" t="s">
        <v>48</v>
      </c>
      <c r="C95" s="329">
        <v>6139500</v>
      </c>
    </row>
    <row r="96" spans="1:3" ht="12" customHeight="1">
      <c r="A96" s="465" t="s">
        <v>97</v>
      </c>
      <c r="B96" s="8" t="s">
        <v>181</v>
      </c>
      <c r="C96" s="330">
        <v>1197202</v>
      </c>
    </row>
    <row r="97" spans="1:3" ht="12" customHeight="1">
      <c r="A97" s="465" t="s">
        <v>98</v>
      </c>
      <c r="B97" s="8" t="s">
        <v>137</v>
      </c>
      <c r="C97" s="332">
        <v>16175964</v>
      </c>
    </row>
    <row r="98" spans="1:3" ht="12" customHeight="1">
      <c r="A98" s="465" t="s">
        <v>99</v>
      </c>
      <c r="B98" s="11" t="s">
        <v>182</v>
      </c>
      <c r="C98" s="332"/>
    </row>
    <row r="99" spans="1:3" ht="12" customHeight="1">
      <c r="A99" s="465" t="s">
        <v>110</v>
      </c>
      <c r="B99" s="19" t="s">
        <v>183</v>
      </c>
      <c r="C99" s="332"/>
    </row>
    <row r="100" spans="1:3" ht="12" customHeight="1">
      <c r="A100" s="465" t="s">
        <v>100</v>
      </c>
      <c r="B100" s="8" t="s">
        <v>501</v>
      </c>
      <c r="C100" s="332"/>
    </row>
    <row r="101" spans="1:3" ht="12" customHeight="1">
      <c r="A101" s="465" t="s">
        <v>101</v>
      </c>
      <c r="B101" s="166" t="s">
        <v>429</v>
      </c>
      <c r="C101" s="332"/>
    </row>
    <row r="102" spans="1:3" ht="12" customHeight="1">
      <c r="A102" s="465" t="s">
        <v>111</v>
      </c>
      <c r="B102" s="166" t="s">
        <v>428</v>
      </c>
      <c r="C102" s="332"/>
    </row>
    <row r="103" spans="1:3" ht="12" customHeight="1">
      <c r="A103" s="465" t="s">
        <v>112</v>
      </c>
      <c r="B103" s="166" t="s">
        <v>356</v>
      </c>
      <c r="C103" s="332"/>
    </row>
    <row r="104" spans="1:3" ht="12" customHeight="1">
      <c r="A104" s="465" t="s">
        <v>113</v>
      </c>
      <c r="B104" s="167" t="s">
        <v>357</v>
      </c>
      <c r="C104" s="332"/>
    </row>
    <row r="105" spans="1:3" ht="12" customHeight="1">
      <c r="A105" s="465" t="s">
        <v>114</v>
      </c>
      <c r="B105" s="167" t="s">
        <v>358</v>
      </c>
      <c r="C105" s="332"/>
    </row>
    <row r="106" spans="1:3" ht="12" customHeight="1">
      <c r="A106" s="465" t="s">
        <v>116</v>
      </c>
      <c r="B106" s="166" t="s">
        <v>359</v>
      </c>
      <c r="C106" s="332"/>
    </row>
    <row r="107" spans="1:3" ht="12" customHeight="1">
      <c r="A107" s="465" t="s">
        <v>184</v>
      </c>
      <c r="B107" s="166" t="s">
        <v>360</v>
      </c>
      <c r="C107" s="332"/>
    </row>
    <row r="108" spans="1:3" ht="12" customHeight="1">
      <c r="A108" s="465" t="s">
        <v>354</v>
      </c>
      <c r="B108" s="167" t="s">
        <v>361</v>
      </c>
      <c r="C108" s="332"/>
    </row>
    <row r="109" spans="1:3" ht="12" customHeight="1">
      <c r="A109" s="473" t="s">
        <v>355</v>
      </c>
      <c r="B109" s="168" t="s">
        <v>362</v>
      </c>
      <c r="C109" s="332"/>
    </row>
    <row r="110" spans="1:3" ht="12" customHeight="1">
      <c r="A110" s="465" t="s">
        <v>426</v>
      </c>
      <c r="B110" s="168" t="s">
        <v>363</v>
      </c>
      <c r="C110" s="332"/>
    </row>
    <row r="111" spans="1:3" ht="12" customHeight="1">
      <c r="A111" s="465" t="s">
        <v>427</v>
      </c>
      <c r="B111" s="167" t="s">
        <v>364</v>
      </c>
      <c r="C111" s="332"/>
    </row>
    <row r="112" spans="1:3" ht="12" customHeight="1">
      <c r="A112" s="465" t="s">
        <v>431</v>
      </c>
      <c r="B112" s="11" t="s">
        <v>49</v>
      </c>
      <c r="C112" s="330"/>
    </row>
    <row r="113" spans="1:3" ht="12" customHeight="1">
      <c r="A113" s="466" t="s">
        <v>432</v>
      </c>
      <c r="B113" s="8" t="s">
        <v>502</v>
      </c>
      <c r="C113" s="330"/>
    </row>
    <row r="114" spans="1:3" ht="12" customHeight="1" thickBot="1">
      <c r="A114" s="474" t="s">
        <v>433</v>
      </c>
      <c r="B114" s="169" t="s">
        <v>503</v>
      </c>
      <c r="C114" s="336"/>
    </row>
    <row r="115" spans="1:3" ht="12" customHeight="1" thickBot="1">
      <c r="A115" s="37" t="s">
        <v>18</v>
      </c>
      <c r="B115" s="30" t="s">
        <v>365</v>
      </c>
      <c r="C115" s="328">
        <f>+C116+C118+C120</f>
        <v>0</v>
      </c>
    </row>
    <row r="116" spans="1:3" ht="12" customHeight="1">
      <c r="A116" s="464" t="s">
        <v>102</v>
      </c>
      <c r="B116" s="8" t="s">
        <v>225</v>
      </c>
      <c r="C116" s="331"/>
    </row>
    <row r="117" spans="1:3" ht="12" customHeight="1">
      <c r="A117" s="464" t="s">
        <v>103</v>
      </c>
      <c r="B117" s="12" t="s">
        <v>369</v>
      </c>
      <c r="C117" s="331"/>
    </row>
    <row r="118" spans="1:3" ht="12" customHeight="1">
      <c r="A118" s="464" t="s">
        <v>104</v>
      </c>
      <c r="B118" s="12" t="s">
        <v>185</v>
      </c>
      <c r="C118" s="330"/>
    </row>
    <row r="119" spans="1:3" ht="12" customHeight="1">
      <c r="A119" s="464" t="s">
        <v>105</v>
      </c>
      <c r="B119" s="12" t="s">
        <v>370</v>
      </c>
      <c r="C119" s="330"/>
    </row>
    <row r="120" spans="1:3" ht="12" customHeight="1">
      <c r="A120" s="464" t="s">
        <v>106</v>
      </c>
      <c r="B120" s="325" t="s">
        <v>227</v>
      </c>
      <c r="C120" s="295"/>
    </row>
    <row r="121" spans="1:3" ht="12" customHeight="1">
      <c r="A121" s="464" t="s">
        <v>115</v>
      </c>
      <c r="B121" s="324" t="s">
        <v>415</v>
      </c>
      <c r="C121" s="295"/>
    </row>
    <row r="122" spans="1:3" ht="12" customHeight="1">
      <c r="A122" s="464" t="s">
        <v>117</v>
      </c>
      <c r="B122" s="441" t="s">
        <v>375</v>
      </c>
      <c r="C122" s="295"/>
    </row>
    <row r="123" spans="1:3" ht="12" customHeight="1">
      <c r="A123" s="464" t="s">
        <v>186</v>
      </c>
      <c r="B123" s="167" t="s">
        <v>358</v>
      </c>
      <c r="C123" s="295"/>
    </row>
    <row r="124" spans="1:3" ht="12" customHeight="1">
      <c r="A124" s="464" t="s">
        <v>187</v>
      </c>
      <c r="B124" s="167" t="s">
        <v>374</v>
      </c>
      <c r="C124" s="295"/>
    </row>
    <row r="125" spans="1:3" ht="12" customHeight="1">
      <c r="A125" s="464" t="s">
        <v>188</v>
      </c>
      <c r="B125" s="167" t="s">
        <v>373</v>
      </c>
      <c r="C125" s="295"/>
    </row>
    <row r="126" spans="1:3" ht="12" customHeight="1">
      <c r="A126" s="464" t="s">
        <v>366</v>
      </c>
      <c r="B126" s="167" t="s">
        <v>361</v>
      </c>
      <c r="C126" s="295"/>
    </row>
    <row r="127" spans="1:3" ht="12" customHeight="1">
      <c r="A127" s="464" t="s">
        <v>367</v>
      </c>
      <c r="B127" s="167" t="s">
        <v>372</v>
      </c>
      <c r="C127" s="295"/>
    </row>
    <row r="128" spans="1:3" ht="12" customHeight="1" thickBot="1">
      <c r="A128" s="473" t="s">
        <v>368</v>
      </c>
      <c r="B128" s="167" t="s">
        <v>371</v>
      </c>
      <c r="C128" s="297"/>
    </row>
    <row r="129" spans="1:3" ht="12" customHeight="1" thickBot="1">
      <c r="A129" s="37" t="s">
        <v>19</v>
      </c>
      <c r="B129" s="148" t="s">
        <v>436</v>
      </c>
      <c r="C129" s="328">
        <f>+C94+C115</f>
        <v>23512666</v>
      </c>
    </row>
    <row r="130" spans="1:3" ht="12" customHeight="1" thickBot="1">
      <c r="A130" s="37" t="s">
        <v>20</v>
      </c>
      <c r="B130" s="148" t="s">
        <v>437</v>
      </c>
      <c r="C130" s="328">
        <f>+C131+C132+C133</f>
        <v>0</v>
      </c>
    </row>
    <row r="131" spans="1:3" s="116" customFormat="1" ht="12" customHeight="1">
      <c r="A131" s="464" t="s">
        <v>266</v>
      </c>
      <c r="B131" s="9" t="s">
        <v>507</v>
      </c>
      <c r="C131" s="295"/>
    </row>
    <row r="132" spans="1:3" ht="12" customHeight="1">
      <c r="A132" s="464" t="s">
        <v>269</v>
      </c>
      <c r="B132" s="9" t="s">
        <v>445</v>
      </c>
      <c r="C132" s="295"/>
    </row>
    <row r="133" spans="1:3" ht="12" customHeight="1" thickBot="1">
      <c r="A133" s="473" t="s">
        <v>270</v>
      </c>
      <c r="B133" s="7" t="s">
        <v>506</v>
      </c>
      <c r="C133" s="295"/>
    </row>
    <row r="134" spans="1:3" ht="12" customHeight="1" thickBot="1">
      <c r="A134" s="37" t="s">
        <v>21</v>
      </c>
      <c r="B134" s="148" t="s">
        <v>438</v>
      </c>
      <c r="C134" s="328">
        <f>+C135+C136+C137+C138+C139+C140</f>
        <v>0</v>
      </c>
    </row>
    <row r="135" spans="1:3" ht="12" customHeight="1">
      <c r="A135" s="464" t="s">
        <v>89</v>
      </c>
      <c r="B135" s="9" t="s">
        <v>447</v>
      </c>
      <c r="C135" s="295"/>
    </row>
    <row r="136" spans="1:3" ht="12" customHeight="1">
      <c r="A136" s="464" t="s">
        <v>90</v>
      </c>
      <c r="B136" s="9" t="s">
        <v>439</v>
      </c>
      <c r="C136" s="295"/>
    </row>
    <row r="137" spans="1:3" ht="12" customHeight="1">
      <c r="A137" s="464" t="s">
        <v>91</v>
      </c>
      <c r="B137" s="9" t="s">
        <v>440</v>
      </c>
      <c r="C137" s="295"/>
    </row>
    <row r="138" spans="1:3" ht="12" customHeight="1">
      <c r="A138" s="464" t="s">
        <v>173</v>
      </c>
      <c r="B138" s="9" t="s">
        <v>505</v>
      </c>
      <c r="C138" s="295"/>
    </row>
    <row r="139" spans="1:3" ht="12" customHeight="1">
      <c r="A139" s="464" t="s">
        <v>174</v>
      </c>
      <c r="B139" s="9" t="s">
        <v>442</v>
      </c>
      <c r="C139" s="295"/>
    </row>
    <row r="140" spans="1:3" s="116" customFormat="1" ht="12" customHeight="1" thickBot="1">
      <c r="A140" s="473" t="s">
        <v>175</v>
      </c>
      <c r="B140" s="7" t="s">
        <v>443</v>
      </c>
      <c r="C140" s="295"/>
    </row>
    <row r="141" spans="1:11" ht="12" customHeight="1" thickBot="1">
      <c r="A141" s="37" t="s">
        <v>22</v>
      </c>
      <c r="B141" s="148" t="s">
        <v>522</v>
      </c>
      <c r="C141" s="334">
        <f>+C142+C143+C145+C146+C144</f>
        <v>0</v>
      </c>
      <c r="K141" s="277"/>
    </row>
    <row r="142" spans="1:3" ht="12.75">
      <c r="A142" s="464" t="s">
        <v>92</v>
      </c>
      <c r="B142" s="9" t="s">
        <v>376</v>
      </c>
      <c r="C142" s="295"/>
    </row>
    <row r="143" spans="1:3" ht="12" customHeight="1">
      <c r="A143" s="464" t="s">
        <v>93</v>
      </c>
      <c r="B143" s="9" t="s">
        <v>377</v>
      </c>
      <c r="C143" s="295"/>
    </row>
    <row r="144" spans="1:3" ht="12" customHeight="1">
      <c r="A144" s="464" t="s">
        <v>290</v>
      </c>
      <c r="B144" s="9" t="s">
        <v>521</v>
      </c>
      <c r="C144" s="295"/>
    </row>
    <row r="145" spans="1:3" s="116" customFormat="1" ht="12" customHeight="1">
      <c r="A145" s="464" t="s">
        <v>291</v>
      </c>
      <c r="B145" s="9" t="s">
        <v>452</v>
      </c>
      <c r="C145" s="295"/>
    </row>
    <row r="146" spans="1:3" s="116" customFormat="1" ht="12" customHeight="1" thickBot="1">
      <c r="A146" s="473" t="s">
        <v>292</v>
      </c>
      <c r="B146" s="7" t="s">
        <v>396</v>
      </c>
      <c r="C146" s="295"/>
    </row>
    <row r="147" spans="1:3" s="116" customFormat="1" ht="12" customHeight="1" thickBot="1">
      <c r="A147" s="37" t="s">
        <v>23</v>
      </c>
      <c r="B147" s="148" t="s">
        <v>453</v>
      </c>
      <c r="C147" s="337">
        <f>+C148+C149+C150+C151+C152</f>
        <v>0</v>
      </c>
    </row>
    <row r="148" spans="1:3" s="116" customFormat="1" ht="12" customHeight="1">
      <c r="A148" s="464" t="s">
        <v>94</v>
      </c>
      <c r="B148" s="9" t="s">
        <v>448</v>
      </c>
      <c r="C148" s="295"/>
    </row>
    <row r="149" spans="1:3" s="116" customFormat="1" ht="12" customHeight="1">
      <c r="A149" s="464" t="s">
        <v>95</v>
      </c>
      <c r="B149" s="9" t="s">
        <v>455</v>
      </c>
      <c r="C149" s="295"/>
    </row>
    <row r="150" spans="1:3" s="116" customFormat="1" ht="12" customHeight="1">
      <c r="A150" s="464" t="s">
        <v>302</v>
      </c>
      <c r="B150" s="9" t="s">
        <v>450</v>
      </c>
      <c r="C150" s="295"/>
    </row>
    <row r="151" spans="1:3" s="116" customFormat="1" ht="12" customHeight="1">
      <c r="A151" s="464" t="s">
        <v>303</v>
      </c>
      <c r="B151" s="9" t="s">
        <v>508</v>
      </c>
      <c r="C151" s="295"/>
    </row>
    <row r="152" spans="1:3" ht="12.75" customHeight="1" thickBot="1">
      <c r="A152" s="473" t="s">
        <v>454</v>
      </c>
      <c r="B152" s="7" t="s">
        <v>457</v>
      </c>
      <c r="C152" s="297"/>
    </row>
    <row r="153" spans="1:3" ht="12.75" customHeight="1" thickBot="1">
      <c r="A153" s="516" t="s">
        <v>24</v>
      </c>
      <c r="B153" s="148" t="s">
        <v>458</v>
      </c>
      <c r="C153" s="337"/>
    </row>
    <row r="154" spans="1:3" ht="12.75" customHeight="1" thickBot="1">
      <c r="A154" s="516" t="s">
        <v>25</v>
      </c>
      <c r="B154" s="148" t="s">
        <v>459</v>
      </c>
      <c r="C154" s="337"/>
    </row>
    <row r="155" spans="1:3" ht="12" customHeight="1" thickBot="1">
      <c r="A155" s="37" t="s">
        <v>26</v>
      </c>
      <c r="B155" s="148" t="s">
        <v>461</v>
      </c>
      <c r="C155" s="455">
        <f>+C130+C134+C141+C147+C153+C154</f>
        <v>0</v>
      </c>
    </row>
    <row r="156" spans="1:3" ht="15" customHeight="1" thickBot="1">
      <c r="A156" s="475" t="s">
        <v>27</v>
      </c>
      <c r="B156" s="409" t="s">
        <v>460</v>
      </c>
      <c r="C156" s="455">
        <f>+C129+C155</f>
        <v>23512666</v>
      </c>
    </row>
    <row r="157" spans="1:3" ht="13.5" thickBot="1">
      <c r="A157" s="417"/>
      <c r="B157" s="418"/>
      <c r="C157" s="419"/>
    </row>
    <row r="158" spans="1:3" ht="15" customHeight="1" thickBot="1">
      <c r="A158" s="274" t="s">
        <v>509</v>
      </c>
      <c r="B158" s="275"/>
      <c r="C158" s="145">
        <v>2.5</v>
      </c>
    </row>
    <row r="159" spans="1:3" ht="14.25" customHeight="1" thickBot="1">
      <c r="A159" s="274" t="s">
        <v>203</v>
      </c>
      <c r="B159" s="275"/>
      <c r="C159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="130" zoomScaleNormal="130" zoomScaleSheetLayoutView="85" workbookViewId="0" topLeftCell="A1">
      <selection activeCell="C8" sqref="C8"/>
    </sheetView>
  </sheetViews>
  <sheetFormatPr defaultColWidth="9.00390625" defaultRowHeight="12.75"/>
  <cols>
    <col min="1" max="1" width="19.50390625" style="420" customWidth="1"/>
    <col min="2" max="2" width="72.00390625" style="421" customWidth="1"/>
    <col min="3" max="3" width="25.00390625" style="422" customWidth="1"/>
    <col min="4" max="16384" width="9.375" style="3" customWidth="1"/>
  </cols>
  <sheetData>
    <row r="1" spans="1:3" s="2" customFormat="1" ht="16.5" customHeight="1" thickBot="1">
      <c r="A1" s="262"/>
      <c r="B1" s="263"/>
      <c r="C1" s="276" t="s">
        <v>571</v>
      </c>
    </row>
    <row r="2" spans="1:3" s="112" customFormat="1" ht="21" customHeight="1">
      <c r="A2" s="435" t="s">
        <v>59</v>
      </c>
      <c r="B2" s="388" t="s">
        <v>558</v>
      </c>
      <c r="C2" s="390" t="s">
        <v>53</v>
      </c>
    </row>
    <row r="3" spans="1:3" s="112" customFormat="1" ht="16.5" thickBot="1">
      <c r="A3" s="264" t="s">
        <v>201</v>
      </c>
      <c r="B3" s="389" t="s">
        <v>416</v>
      </c>
      <c r="C3" s="515" t="s">
        <v>58</v>
      </c>
    </row>
    <row r="4" spans="1:3" s="113" customFormat="1" ht="15.75" customHeight="1" thickBot="1">
      <c r="A4" s="265"/>
      <c r="B4" s="265"/>
      <c r="C4" s="266" t="s">
        <v>543</v>
      </c>
    </row>
    <row r="5" spans="1:3" ht="13.5" thickBot="1">
      <c r="A5" s="436" t="s">
        <v>202</v>
      </c>
      <c r="B5" s="267" t="s">
        <v>54</v>
      </c>
      <c r="C5" s="391" t="s">
        <v>55</v>
      </c>
    </row>
    <row r="6" spans="1:3" s="76" customFormat="1" ht="12.75" customHeight="1" thickBot="1">
      <c r="A6" s="230" t="s">
        <v>481</v>
      </c>
      <c r="B6" s="231" t="s">
        <v>482</v>
      </c>
      <c r="C6" s="232" t="s">
        <v>483</v>
      </c>
    </row>
    <row r="7" spans="1:3" s="76" customFormat="1" ht="15.75" customHeight="1" thickBot="1">
      <c r="A7" s="268"/>
      <c r="B7" s="269" t="s">
        <v>56</v>
      </c>
      <c r="C7" s="392"/>
    </row>
    <row r="8" spans="1:3" s="76" customFormat="1" ht="12" customHeight="1" thickBot="1">
      <c r="A8" s="37" t="s">
        <v>17</v>
      </c>
      <c r="B8" s="21" t="s">
        <v>250</v>
      </c>
      <c r="C8" s="328">
        <f>+C9+C10+C11+C12+C13+C14</f>
        <v>0</v>
      </c>
    </row>
    <row r="9" spans="1:3" s="114" customFormat="1" ht="12" customHeight="1">
      <c r="A9" s="464" t="s">
        <v>96</v>
      </c>
      <c r="B9" s="445" t="s">
        <v>251</v>
      </c>
      <c r="C9" s="331"/>
    </row>
    <row r="10" spans="1:3" s="115" customFormat="1" ht="12" customHeight="1">
      <c r="A10" s="465" t="s">
        <v>97</v>
      </c>
      <c r="B10" s="446" t="s">
        <v>252</v>
      </c>
      <c r="C10" s="330"/>
    </row>
    <row r="11" spans="1:3" s="115" customFormat="1" ht="12" customHeight="1">
      <c r="A11" s="465" t="s">
        <v>98</v>
      </c>
      <c r="B11" s="446" t="s">
        <v>253</v>
      </c>
      <c r="C11" s="330"/>
    </row>
    <row r="12" spans="1:3" s="115" customFormat="1" ht="12" customHeight="1">
      <c r="A12" s="465" t="s">
        <v>99</v>
      </c>
      <c r="B12" s="446" t="s">
        <v>254</v>
      </c>
      <c r="C12" s="330"/>
    </row>
    <row r="13" spans="1:3" s="115" customFormat="1" ht="12" customHeight="1">
      <c r="A13" s="465" t="s">
        <v>146</v>
      </c>
      <c r="B13" s="446" t="s">
        <v>495</v>
      </c>
      <c r="C13" s="330"/>
    </row>
    <row r="14" spans="1:3" s="114" customFormat="1" ht="12" customHeight="1" thickBot="1">
      <c r="A14" s="466" t="s">
        <v>100</v>
      </c>
      <c r="B14" s="447" t="s">
        <v>418</v>
      </c>
      <c r="C14" s="330"/>
    </row>
    <row r="15" spans="1:3" s="114" customFormat="1" ht="12" customHeight="1" thickBot="1">
      <c r="A15" s="37" t="s">
        <v>18</v>
      </c>
      <c r="B15" s="323" t="s">
        <v>255</v>
      </c>
      <c r="C15" s="328">
        <f>+C16+C17+C18+C19+C20</f>
        <v>0</v>
      </c>
    </row>
    <row r="16" spans="1:3" s="114" customFormat="1" ht="12" customHeight="1">
      <c r="A16" s="464" t="s">
        <v>102</v>
      </c>
      <c r="B16" s="445" t="s">
        <v>256</v>
      </c>
      <c r="C16" s="331"/>
    </row>
    <row r="17" spans="1:3" s="114" customFormat="1" ht="12" customHeight="1">
      <c r="A17" s="465" t="s">
        <v>103</v>
      </c>
      <c r="B17" s="446" t="s">
        <v>257</v>
      </c>
      <c r="C17" s="330"/>
    </row>
    <row r="18" spans="1:3" s="114" customFormat="1" ht="12" customHeight="1">
      <c r="A18" s="465" t="s">
        <v>104</v>
      </c>
      <c r="B18" s="446" t="s">
        <v>409</v>
      </c>
      <c r="C18" s="330"/>
    </row>
    <row r="19" spans="1:3" s="114" customFormat="1" ht="12" customHeight="1">
      <c r="A19" s="465" t="s">
        <v>105</v>
      </c>
      <c r="B19" s="446" t="s">
        <v>410</v>
      </c>
      <c r="C19" s="330"/>
    </row>
    <row r="20" spans="1:3" s="114" customFormat="1" ht="12" customHeight="1">
      <c r="A20" s="465" t="s">
        <v>106</v>
      </c>
      <c r="B20" s="446" t="s">
        <v>258</v>
      </c>
      <c r="C20" s="330"/>
    </row>
    <row r="21" spans="1:3" s="115" customFormat="1" ht="12" customHeight="1" thickBot="1">
      <c r="A21" s="466" t="s">
        <v>115</v>
      </c>
      <c r="B21" s="447" t="s">
        <v>259</v>
      </c>
      <c r="C21" s="332"/>
    </row>
    <row r="22" spans="1:3" s="115" customFormat="1" ht="12" customHeight="1" thickBot="1">
      <c r="A22" s="37" t="s">
        <v>19</v>
      </c>
      <c r="B22" s="21" t="s">
        <v>260</v>
      </c>
      <c r="C22" s="328">
        <f>+C23+C24+C25+C26+C27</f>
        <v>0</v>
      </c>
    </row>
    <row r="23" spans="1:3" s="115" customFormat="1" ht="12" customHeight="1">
      <c r="A23" s="464" t="s">
        <v>85</v>
      </c>
      <c r="B23" s="445" t="s">
        <v>261</v>
      </c>
      <c r="C23" s="331"/>
    </row>
    <row r="24" spans="1:3" s="114" customFormat="1" ht="12" customHeight="1">
      <c r="A24" s="465" t="s">
        <v>86</v>
      </c>
      <c r="B24" s="446" t="s">
        <v>262</v>
      </c>
      <c r="C24" s="330"/>
    </row>
    <row r="25" spans="1:3" s="115" customFormat="1" ht="12" customHeight="1">
      <c r="A25" s="465" t="s">
        <v>87</v>
      </c>
      <c r="B25" s="446" t="s">
        <v>411</v>
      </c>
      <c r="C25" s="330"/>
    </row>
    <row r="26" spans="1:3" s="115" customFormat="1" ht="12" customHeight="1">
      <c r="A26" s="465" t="s">
        <v>88</v>
      </c>
      <c r="B26" s="446" t="s">
        <v>412</v>
      </c>
      <c r="C26" s="330"/>
    </row>
    <row r="27" spans="1:3" s="115" customFormat="1" ht="12" customHeight="1">
      <c r="A27" s="465" t="s">
        <v>169</v>
      </c>
      <c r="B27" s="446" t="s">
        <v>263</v>
      </c>
      <c r="C27" s="330"/>
    </row>
    <row r="28" spans="1:3" s="115" customFormat="1" ht="12" customHeight="1" thickBot="1">
      <c r="A28" s="466" t="s">
        <v>170</v>
      </c>
      <c r="B28" s="447" t="s">
        <v>264</v>
      </c>
      <c r="C28" s="332"/>
    </row>
    <row r="29" spans="1:3" s="115" customFormat="1" ht="12" customHeight="1" thickBot="1">
      <c r="A29" s="37" t="s">
        <v>171</v>
      </c>
      <c r="B29" s="21" t="s">
        <v>265</v>
      </c>
      <c r="C29" s="334">
        <f>+C30+C34+C35+C36</f>
        <v>0</v>
      </c>
    </row>
    <row r="30" spans="1:3" s="115" customFormat="1" ht="12" customHeight="1">
      <c r="A30" s="464" t="s">
        <v>266</v>
      </c>
      <c r="B30" s="445" t="s">
        <v>496</v>
      </c>
      <c r="C30" s="440"/>
    </row>
    <row r="31" spans="1:3" s="115" customFormat="1" ht="12" customHeight="1">
      <c r="A31" s="465" t="s">
        <v>267</v>
      </c>
      <c r="B31" s="446" t="s">
        <v>272</v>
      </c>
      <c r="C31" s="330"/>
    </row>
    <row r="32" spans="1:3" s="115" customFormat="1" ht="12" customHeight="1">
      <c r="A32" s="465" t="s">
        <v>268</v>
      </c>
      <c r="B32" s="446" t="s">
        <v>273</v>
      </c>
      <c r="C32" s="330"/>
    </row>
    <row r="33" spans="1:3" s="115" customFormat="1" ht="12" customHeight="1">
      <c r="A33" s="465" t="s">
        <v>422</v>
      </c>
      <c r="B33" s="506" t="s">
        <v>423</v>
      </c>
      <c r="C33" s="330"/>
    </row>
    <row r="34" spans="1:3" s="115" customFormat="1" ht="12" customHeight="1">
      <c r="A34" s="465" t="s">
        <v>269</v>
      </c>
      <c r="B34" s="446" t="s">
        <v>274</v>
      </c>
      <c r="C34" s="330"/>
    </row>
    <row r="35" spans="1:3" s="115" customFormat="1" ht="12" customHeight="1">
      <c r="A35" s="465" t="s">
        <v>270</v>
      </c>
      <c r="B35" s="446" t="s">
        <v>275</v>
      </c>
      <c r="C35" s="330"/>
    </row>
    <row r="36" spans="1:3" s="115" customFormat="1" ht="12" customHeight="1" thickBot="1">
      <c r="A36" s="466" t="s">
        <v>271</v>
      </c>
      <c r="B36" s="447" t="s">
        <v>276</v>
      </c>
      <c r="C36" s="332"/>
    </row>
    <row r="37" spans="1:3" s="115" customFormat="1" ht="12" customHeight="1" thickBot="1">
      <c r="A37" s="37" t="s">
        <v>21</v>
      </c>
      <c r="B37" s="21" t="s">
        <v>419</v>
      </c>
      <c r="C37" s="328">
        <f>SUM(C38:C48)</f>
        <v>11397335</v>
      </c>
    </row>
    <row r="38" spans="1:3" s="115" customFormat="1" ht="12" customHeight="1">
      <c r="A38" s="464" t="s">
        <v>89</v>
      </c>
      <c r="B38" s="445" t="s">
        <v>279</v>
      </c>
      <c r="C38" s="331"/>
    </row>
    <row r="39" spans="1:3" s="115" customFormat="1" ht="12" customHeight="1">
      <c r="A39" s="465" t="s">
        <v>90</v>
      </c>
      <c r="B39" s="446" t="s">
        <v>280</v>
      </c>
      <c r="C39" s="330">
        <v>2612205</v>
      </c>
    </row>
    <row r="40" spans="1:3" s="115" customFormat="1" ht="12" customHeight="1">
      <c r="A40" s="465" t="s">
        <v>91</v>
      </c>
      <c r="B40" s="446" t="s">
        <v>281</v>
      </c>
      <c r="C40" s="330"/>
    </row>
    <row r="41" spans="1:2" s="115" customFormat="1" ht="12" customHeight="1">
      <c r="A41" s="465" t="s">
        <v>173</v>
      </c>
      <c r="B41" s="446" t="s">
        <v>282</v>
      </c>
    </row>
    <row r="42" spans="1:3" s="115" customFormat="1" ht="12" customHeight="1">
      <c r="A42" s="465" t="s">
        <v>174</v>
      </c>
      <c r="B42" s="446" t="s">
        <v>283</v>
      </c>
      <c r="C42" s="330">
        <v>6362075</v>
      </c>
    </row>
    <row r="43" spans="1:3" s="115" customFormat="1" ht="12" customHeight="1">
      <c r="A43" s="465" t="s">
        <v>175</v>
      </c>
      <c r="B43" s="446" t="s">
        <v>284</v>
      </c>
      <c r="C43" s="330">
        <v>2423055</v>
      </c>
    </row>
    <row r="44" spans="1:3" s="115" customFormat="1" ht="12" customHeight="1">
      <c r="A44" s="465" t="s">
        <v>176</v>
      </c>
      <c r="B44" s="446" t="s">
        <v>285</v>
      </c>
      <c r="C44" s="330"/>
    </row>
    <row r="45" spans="1:3" s="115" customFormat="1" ht="12" customHeight="1">
      <c r="A45" s="465" t="s">
        <v>177</v>
      </c>
      <c r="B45" s="446" t="s">
        <v>286</v>
      </c>
      <c r="C45" s="330"/>
    </row>
    <row r="46" spans="1:3" s="115" customFormat="1" ht="12" customHeight="1">
      <c r="A46" s="465" t="s">
        <v>277</v>
      </c>
      <c r="B46" s="446" t="s">
        <v>287</v>
      </c>
      <c r="C46" s="333"/>
    </row>
    <row r="47" spans="1:3" s="115" customFormat="1" ht="12" customHeight="1">
      <c r="A47" s="466" t="s">
        <v>278</v>
      </c>
      <c r="B47" s="447" t="s">
        <v>421</v>
      </c>
      <c r="C47" s="432"/>
    </row>
    <row r="48" spans="1:3" s="115" customFormat="1" ht="12" customHeight="1" thickBot="1">
      <c r="A48" s="466" t="s">
        <v>420</v>
      </c>
      <c r="B48" s="447" t="s">
        <v>288</v>
      </c>
      <c r="C48" s="432"/>
    </row>
    <row r="49" spans="1:3" s="115" customFormat="1" ht="12" customHeight="1" thickBot="1">
      <c r="A49" s="37" t="s">
        <v>22</v>
      </c>
      <c r="B49" s="21" t="s">
        <v>289</v>
      </c>
      <c r="C49" s="328">
        <f>SUM(C50:C54)</f>
        <v>0</v>
      </c>
    </row>
    <row r="50" spans="1:3" s="115" customFormat="1" ht="12" customHeight="1">
      <c r="A50" s="464" t="s">
        <v>92</v>
      </c>
      <c r="B50" s="445" t="s">
        <v>293</v>
      </c>
      <c r="C50" s="478"/>
    </row>
    <row r="51" spans="1:3" s="115" customFormat="1" ht="12" customHeight="1">
      <c r="A51" s="465" t="s">
        <v>93</v>
      </c>
      <c r="B51" s="446" t="s">
        <v>294</v>
      </c>
      <c r="C51" s="333"/>
    </row>
    <row r="52" spans="1:3" s="115" customFormat="1" ht="12" customHeight="1">
      <c r="A52" s="465" t="s">
        <v>290</v>
      </c>
      <c r="B52" s="446" t="s">
        <v>295</v>
      </c>
      <c r="C52" s="333"/>
    </row>
    <row r="53" spans="1:3" s="115" customFormat="1" ht="12" customHeight="1">
      <c r="A53" s="465" t="s">
        <v>291</v>
      </c>
      <c r="B53" s="446" t="s">
        <v>296</v>
      </c>
      <c r="C53" s="333"/>
    </row>
    <row r="54" spans="1:3" s="115" customFormat="1" ht="12" customHeight="1" thickBot="1">
      <c r="A54" s="466" t="s">
        <v>292</v>
      </c>
      <c r="B54" s="447" t="s">
        <v>297</v>
      </c>
      <c r="C54" s="432"/>
    </row>
    <row r="55" spans="1:3" s="115" customFormat="1" ht="12" customHeight="1" thickBot="1">
      <c r="A55" s="37" t="s">
        <v>178</v>
      </c>
      <c r="B55" s="21" t="s">
        <v>298</v>
      </c>
      <c r="C55" s="328">
        <f>SUM(C56:C58)</f>
        <v>0</v>
      </c>
    </row>
    <row r="56" spans="1:3" s="115" customFormat="1" ht="12" customHeight="1">
      <c r="A56" s="464" t="s">
        <v>94</v>
      </c>
      <c r="B56" s="445" t="s">
        <v>299</v>
      </c>
      <c r="C56" s="331"/>
    </row>
    <row r="57" spans="1:3" s="115" customFormat="1" ht="12" customHeight="1">
      <c r="A57" s="465" t="s">
        <v>95</v>
      </c>
      <c r="B57" s="446" t="s">
        <v>413</v>
      </c>
      <c r="C57" s="330"/>
    </row>
    <row r="58" spans="1:3" s="115" customFormat="1" ht="12" customHeight="1">
      <c r="A58" s="465" t="s">
        <v>302</v>
      </c>
      <c r="B58" s="446" t="s">
        <v>300</v>
      </c>
      <c r="C58" s="330"/>
    </row>
    <row r="59" spans="1:3" s="115" customFormat="1" ht="12" customHeight="1" thickBot="1">
      <c r="A59" s="466" t="s">
        <v>303</v>
      </c>
      <c r="B59" s="447" t="s">
        <v>301</v>
      </c>
      <c r="C59" s="332"/>
    </row>
    <row r="60" spans="1:3" s="115" customFormat="1" ht="12" customHeight="1" thickBot="1">
      <c r="A60" s="37" t="s">
        <v>24</v>
      </c>
      <c r="B60" s="323" t="s">
        <v>304</v>
      </c>
      <c r="C60" s="328">
        <f>SUM(C61:C63)</f>
        <v>0</v>
      </c>
    </row>
    <row r="61" spans="1:3" s="115" customFormat="1" ht="12" customHeight="1">
      <c r="A61" s="464" t="s">
        <v>179</v>
      </c>
      <c r="B61" s="445" t="s">
        <v>306</v>
      </c>
      <c r="C61" s="333"/>
    </row>
    <row r="62" spans="1:3" s="115" customFormat="1" ht="12" customHeight="1">
      <c r="A62" s="465" t="s">
        <v>180</v>
      </c>
      <c r="B62" s="446" t="s">
        <v>414</v>
      </c>
      <c r="C62" s="333"/>
    </row>
    <row r="63" spans="1:3" s="115" customFormat="1" ht="12" customHeight="1">
      <c r="A63" s="465" t="s">
        <v>226</v>
      </c>
      <c r="B63" s="446" t="s">
        <v>307</v>
      </c>
      <c r="C63" s="333"/>
    </row>
    <row r="64" spans="1:3" s="115" customFormat="1" ht="12" customHeight="1" thickBot="1">
      <c r="A64" s="466" t="s">
        <v>305</v>
      </c>
      <c r="B64" s="447" t="s">
        <v>308</v>
      </c>
      <c r="C64" s="333"/>
    </row>
    <row r="65" spans="1:3" s="115" customFormat="1" ht="12" customHeight="1" thickBot="1">
      <c r="A65" s="37" t="s">
        <v>25</v>
      </c>
      <c r="B65" s="21" t="s">
        <v>309</v>
      </c>
      <c r="C65" s="334">
        <f>+C8+C15+C22+C29+C37+C49+C55+C60</f>
        <v>11397335</v>
      </c>
    </row>
    <row r="66" spans="1:3" s="115" customFormat="1" ht="12" customHeight="1" thickBot="1">
      <c r="A66" s="467" t="s">
        <v>400</v>
      </c>
      <c r="B66" s="323" t="s">
        <v>311</v>
      </c>
      <c r="C66" s="328">
        <f>SUM(C67:C69)</f>
        <v>0</v>
      </c>
    </row>
    <row r="67" spans="1:3" s="115" customFormat="1" ht="12" customHeight="1">
      <c r="A67" s="464" t="s">
        <v>342</v>
      </c>
      <c r="B67" s="445" t="s">
        <v>312</v>
      </c>
      <c r="C67" s="333"/>
    </row>
    <row r="68" spans="1:3" s="115" customFormat="1" ht="12" customHeight="1">
      <c r="A68" s="465" t="s">
        <v>351</v>
      </c>
      <c r="B68" s="446" t="s">
        <v>313</v>
      </c>
      <c r="C68" s="333"/>
    </row>
    <row r="69" spans="1:3" s="115" customFormat="1" ht="12" customHeight="1" thickBot="1">
      <c r="A69" s="466" t="s">
        <v>352</v>
      </c>
      <c r="B69" s="448" t="s">
        <v>314</v>
      </c>
      <c r="C69" s="333"/>
    </row>
    <row r="70" spans="1:3" s="115" customFormat="1" ht="12" customHeight="1" thickBot="1">
      <c r="A70" s="467" t="s">
        <v>315</v>
      </c>
      <c r="B70" s="323" t="s">
        <v>316</v>
      </c>
      <c r="C70" s="328">
        <f>SUM(C71:C74)</f>
        <v>0</v>
      </c>
    </row>
    <row r="71" spans="1:3" s="115" customFormat="1" ht="12" customHeight="1">
      <c r="A71" s="464" t="s">
        <v>147</v>
      </c>
      <c r="B71" s="445" t="s">
        <v>317</v>
      </c>
      <c r="C71" s="333"/>
    </row>
    <row r="72" spans="1:3" s="115" customFormat="1" ht="12" customHeight="1">
      <c r="A72" s="465" t="s">
        <v>148</v>
      </c>
      <c r="B72" s="446" t="s">
        <v>318</v>
      </c>
      <c r="C72" s="333"/>
    </row>
    <row r="73" spans="1:3" s="115" customFormat="1" ht="12" customHeight="1">
      <c r="A73" s="465" t="s">
        <v>343</v>
      </c>
      <c r="B73" s="446" t="s">
        <v>319</v>
      </c>
      <c r="C73" s="333"/>
    </row>
    <row r="74" spans="1:3" s="115" customFormat="1" ht="12" customHeight="1" thickBot="1">
      <c r="A74" s="466" t="s">
        <v>344</v>
      </c>
      <c r="B74" s="447" t="s">
        <v>320</v>
      </c>
      <c r="C74" s="333"/>
    </row>
    <row r="75" spans="1:3" s="115" customFormat="1" ht="12" customHeight="1" thickBot="1">
      <c r="A75" s="467" t="s">
        <v>321</v>
      </c>
      <c r="B75" s="323" t="s">
        <v>322</v>
      </c>
      <c r="C75" s="328">
        <f>SUM(C76:C77)</f>
        <v>320000</v>
      </c>
    </row>
    <row r="76" spans="1:3" s="115" customFormat="1" ht="12" customHeight="1">
      <c r="A76" s="464" t="s">
        <v>345</v>
      </c>
      <c r="B76" s="445" t="s">
        <v>323</v>
      </c>
      <c r="C76" s="333">
        <v>320000</v>
      </c>
    </row>
    <row r="77" spans="1:3" s="115" customFormat="1" ht="12" customHeight="1" thickBot="1">
      <c r="A77" s="466" t="s">
        <v>346</v>
      </c>
      <c r="B77" s="447" t="s">
        <v>324</v>
      </c>
      <c r="C77" s="333"/>
    </row>
    <row r="78" spans="1:3" s="114" customFormat="1" ht="12" customHeight="1" thickBot="1">
      <c r="A78" s="467" t="s">
        <v>325</v>
      </c>
      <c r="B78" s="323" t="s">
        <v>326</v>
      </c>
      <c r="C78" s="328">
        <f>SUM(C79:C82)</f>
        <v>11795331</v>
      </c>
    </row>
    <row r="79" spans="1:3" s="115" customFormat="1" ht="12" customHeight="1">
      <c r="A79" s="464" t="s">
        <v>347</v>
      </c>
      <c r="B79" s="445" t="s">
        <v>327</v>
      </c>
      <c r="C79" s="333"/>
    </row>
    <row r="80" spans="1:3" s="115" customFormat="1" ht="12" customHeight="1">
      <c r="A80" s="465" t="s">
        <v>348</v>
      </c>
      <c r="B80" s="446" t="s">
        <v>328</v>
      </c>
      <c r="C80" s="333"/>
    </row>
    <row r="81" spans="1:3" s="115" customFormat="1" ht="12" customHeight="1">
      <c r="A81" s="466" t="s">
        <v>349</v>
      </c>
      <c r="B81" s="447" t="s">
        <v>329</v>
      </c>
      <c r="C81" s="432"/>
    </row>
    <row r="82" spans="1:3" ht="13.5" thickBot="1">
      <c r="A82" s="474" t="s">
        <v>560</v>
      </c>
      <c r="B82" s="550" t="s">
        <v>521</v>
      </c>
      <c r="C82" s="551">
        <v>11795331</v>
      </c>
    </row>
    <row r="83" spans="1:3" s="115" customFormat="1" ht="12" customHeight="1" thickBot="1">
      <c r="A83" s="471" t="s">
        <v>330</v>
      </c>
      <c r="B83" s="549" t="s">
        <v>350</v>
      </c>
      <c r="C83" s="510">
        <f>SUM(C84:C87)</f>
        <v>0</v>
      </c>
    </row>
    <row r="84" spans="1:3" s="115" customFormat="1" ht="12" customHeight="1">
      <c r="A84" s="468" t="s">
        <v>331</v>
      </c>
      <c r="B84" s="445" t="s">
        <v>332</v>
      </c>
      <c r="C84" s="333"/>
    </row>
    <row r="85" spans="1:3" s="115" customFormat="1" ht="12" customHeight="1">
      <c r="A85" s="469" t="s">
        <v>333</v>
      </c>
      <c r="B85" s="446" t="s">
        <v>334</v>
      </c>
      <c r="C85" s="333"/>
    </row>
    <row r="86" spans="1:3" s="115" customFormat="1" ht="12" customHeight="1">
      <c r="A86" s="469" t="s">
        <v>335</v>
      </c>
      <c r="B86" s="446" t="s">
        <v>336</v>
      </c>
      <c r="C86" s="333"/>
    </row>
    <row r="87" spans="1:3" s="114" customFormat="1" ht="12" customHeight="1" thickBot="1">
      <c r="A87" s="470" t="s">
        <v>337</v>
      </c>
      <c r="B87" s="447" t="s">
        <v>338</v>
      </c>
      <c r="C87" s="333"/>
    </row>
    <row r="88" spans="1:3" s="114" customFormat="1" ht="12" customHeight="1" thickBot="1">
      <c r="A88" s="467" t="s">
        <v>339</v>
      </c>
      <c r="B88" s="323" t="s">
        <v>463</v>
      </c>
      <c r="C88" s="479"/>
    </row>
    <row r="89" spans="1:3" s="114" customFormat="1" ht="12" customHeight="1" thickBot="1">
      <c r="A89" s="467" t="s">
        <v>497</v>
      </c>
      <c r="B89" s="323" t="s">
        <v>340</v>
      </c>
      <c r="C89" s="479"/>
    </row>
    <row r="90" spans="1:3" s="114" customFormat="1" ht="12" customHeight="1" thickBot="1">
      <c r="A90" s="467" t="s">
        <v>498</v>
      </c>
      <c r="B90" s="452" t="s">
        <v>466</v>
      </c>
      <c r="C90" s="334">
        <f>+C66+C70+C75+C78+C83+C89+C88</f>
        <v>12115331</v>
      </c>
    </row>
    <row r="91" spans="1:3" s="114" customFormat="1" ht="12" customHeight="1" thickBot="1">
      <c r="A91" s="471" t="s">
        <v>499</v>
      </c>
      <c r="B91" s="453" t="s">
        <v>500</v>
      </c>
      <c r="C91" s="334">
        <f>+C65+C90</f>
        <v>23512666</v>
      </c>
    </row>
    <row r="92" spans="1:3" s="115" customFormat="1" ht="15" customHeight="1" thickBot="1">
      <c r="A92" s="270"/>
      <c r="B92" s="271"/>
      <c r="C92" s="394"/>
    </row>
    <row r="93" spans="1:3" s="76" customFormat="1" ht="16.5" customHeight="1" thickBot="1">
      <c r="A93" s="272"/>
      <c r="B93" s="273" t="s">
        <v>57</v>
      </c>
      <c r="C93" s="395"/>
    </row>
    <row r="94" spans="1:3" s="116" customFormat="1" ht="12" customHeight="1" thickBot="1">
      <c r="A94" s="437" t="s">
        <v>17</v>
      </c>
      <c r="B94" s="31" t="s">
        <v>504</v>
      </c>
      <c r="C94" s="327">
        <f>+C95+C96+C97+C98+C99+C112</f>
        <v>23512666</v>
      </c>
    </row>
    <row r="95" spans="1:3" ht="12" customHeight="1">
      <c r="A95" s="472" t="s">
        <v>96</v>
      </c>
      <c r="B95" s="10" t="s">
        <v>48</v>
      </c>
      <c r="C95" s="329">
        <v>6139500</v>
      </c>
    </row>
    <row r="96" spans="1:3" ht="12" customHeight="1">
      <c r="A96" s="465" t="s">
        <v>97</v>
      </c>
      <c r="B96" s="8" t="s">
        <v>181</v>
      </c>
      <c r="C96" s="330">
        <v>1197202</v>
      </c>
    </row>
    <row r="97" spans="1:3" ht="12" customHeight="1">
      <c r="A97" s="465" t="s">
        <v>98</v>
      </c>
      <c r="B97" s="8" t="s">
        <v>137</v>
      </c>
      <c r="C97" s="332">
        <v>16175964</v>
      </c>
    </row>
    <row r="98" spans="1:3" ht="12" customHeight="1">
      <c r="A98" s="465" t="s">
        <v>99</v>
      </c>
      <c r="B98" s="11" t="s">
        <v>182</v>
      </c>
      <c r="C98" s="332"/>
    </row>
    <row r="99" spans="1:3" ht="12" customHeight="1">
      <c r="A99" s="465" t="s">
        <v>110</v>
      </c>
      <c r="B99" s="19" t="s">
        <v>183</v>
      </c>
      <c r="C99" s="332"/>
    </row>
    <row r="100" spans="1:3" ht="12" customHeight="1">
      <c r="A100" s="465" t="s">
        <v>100</v>
      </c>
      <c r="B100" s="8" t="s">
        <v>501</v>
      </c>
      <c r="C100" s="332"/>
    </row>
    <row r="101" spans="1:3" ht="12" customHeight="1">
      <c r="A101" s="465" t="s">
        <v>101</v>
      </c>
      <c r="B101" s="166" t="s">
        <v>429</v>
      </c>
      <c r="C101" s="332"/>
    </row>
    <row r="102" spans="1:3" ht="12" customHeight="1">
      <c r="A102" s="465" t="s">
        <v>111</v>
      </c>
      <c r="B102" s="166" t="s">
        <v>428</v>
      </c>
      <c r="C102" s="332"/>
    </row>
    <row r="103" spans="1:3" ht="12" customHeight="1">
      <c r="A103" s="465" t="s">
        <v>112</v>
      </c>
      <c r="B103" s="166" t="s">
        <v>356</v>
      </c>
      <c r="C103" s="332"/>
    </row>
    <row r="104" spans="1:3" ht="12" customHeight="1">
      <c r="A104" s="465" t="s">
        <v>113</v>
      </c>
      <c r="B104" s="167" t="s">
        <v>357</v>
      </c>
      <c r="C104" s="332"/>
    </row>
    <row r="105" spans="1:3" ht="12" customHeight="1">
      <c r="A105" s="465" t="s">
        <v>114</v>
      </c>
      <c r="B105" s="167" t="s">
        <v>358</v>
      </c>
      <c r="C105" s="332"/>
    </row>
    <row r="106" spans="1:3" ht="12" customHeight="1">
      <c r="A106" s="465" t="s">
        <v>116</v>
      </c>
      <c r="B106" s="166" t="s">
        <v>359</v>
      </c>
      <c r="C106" s="332"/>
    </row>
    <row r="107" spans="1:3" ht="12" customHeight="1">
      <c r="A107" s="465" t="s">
        <v>184</v>
      </c>
      <c r="B107" s="166" t="s">
        <v>360</v>
      </c>
      <c r="C107" s="332"/>
    </row>
    <row r="108" spans="1:3" ht="12" customHeight="1">
      <c r="A108" s="465" t="s">
        <v>354</v>
      </c>
      <c r="B108" s="167" t="s">
        <v>361</v>
      </c>
      <c r="C108" s="332"/>
    </row>
    <row r="109" spans="1:3" ht="12" customHeight="1">
      <c r="A109" s="473" t="s">
        <v>355</v>
      </c>
      <c r="B109" s="168" t="s">
        <v>362</v>
      </c>
      <c r="C109" s="332"/>
    </row>
    <row r="110" spans="1:3" ht="12" customHeight="1">
      <c r="A110" s="465" t="s">
        <v>426</v>
      </c>
      <c r="B110" s="168" t="s">
        <v>363</v>
      </c>
      <c r="C110" s="332"/>
    </row>
    <row r="111" spans="1:3" ht="12" customHeight="1">
      <c r="A111" s="465" t="s">
        <v>427</v>
      </c>
      <c r="B111" s="167" t="s">
        <v>364</v>
      </c>
      <c r="C111" s="332"/>
    </row>
    <row r="112" spans="1:3" ht="12" customHeight="1">
      <c r="A112" s="465" t="s">
        <v>431</v>
      </c>
      <c r="B112" s="11" t="s">
        <v>49</v>
      </c>
      <c r="C112" s="330"/>
    </row>
    <row r="113" spans="1:3" ht="12" customHeight="1">
      <c r="A113" s="466" t="s">
        <v>432</v>
      </c>
      <c r="B113" s="8" t="s">
        <v>502</v>
      </c>
      <c r="C113" s="330"/>
    </row>
    <row r="114" spans="1:3" ht="12" customHeight="1" thickBot="1">
      <c r="A114" s="474" t="s">
        <v>433</v>
      </c>
      <c r="B114" s="169" t="s">
        <v>503</v>
      </c>
      <c r="C114" s="336"/>
    </row>
    <row r="115" spans="1:3" ht="12" customHeight="1" thickBot="1">
      <c r="A115" s="37" t="s">
        <v>18</v>
      </c>
      <c r="B115" s="30" t="s">
        <v>365</v>
      </c>
      <c r="C115" s="328">
        <f>+C116+C118+C120</f>
        <v>0</v>
      </c>
    </row>
    <row r="116" spans="1:3" ht="12" customHeight="1">
      <c r="A116" s="464" t="s">
        <v>102</v>
      </c>
      <c r="B116" s="8" t="s">
        <v>225</v>
      </c>
      <c r="C116" s="331"/>
    </row>
    <row r="117" spans="1:3" ht="12" customHeight="1">
      <c r="A117" s="464" t="s">
        <v>103</v>
      </c>
      <c r="B117" s="12" t="s">
        <v>369</v>
      </c>
      <c r="C117" s="331"/>
    </row>
    <row r="118" spans="1:3" ht="12" customHeight="1">
      <c r="A118" s="464" t="s">
        <v>104</v>
      </c>
      <c r="B118" s="12" t="s">
        <v>185</v>
      </c>
      <c r="C118" s="330"/>
    </row>
    <row r="119" spans="1:3" ht="12" customHeight="1">
      <c r="A119" s="464" t="s">
        <v>105</v>
      </c>
      <c r="B119" s="12" t="s">
        <v>370</v>
      </c>
      <c r="C119" s="330"/>
    </row>
    <row r="120" spans="1:3" ht="12" customHeight="1">
      <c r="A120" s="464" t="s">
        <v>106</v>
      </c>
      <c r="B120" s="325" t="s">
        <v>227</v>
      </c>
      <c r="C120" s="295"/>
    </row>
    <row r="121" spans="1:3" ht="12" customHeight="1">
      <c r="A121" s="464" t="s">
        <v>115</v>
      </c>
      <c r="B121" s="324" t="s">
        <v>415</v>
      </c>
      <c r="C121" s="295"/>
    </row>
    <row r="122" spans="1:3" ht="12" customHeight="1">
      <c r="A122" s="464" t="s">
        <v>117</v>
      </c>
      <c r="B122" s="441" t="s">
        <v>375</v>
      </c>
      <c r="C122" s="295"/>
    </row>
    <row r="123" spans="1:3" ht="12" customHeight="1">
      <c r="A123" s="464" t="s">
        <v>186</v>
      </c>
      <c r="B123" s="167" t="s">
        <v>358</v>
      </c>
      <c r="C123" s="295"/>
    </row>
    <row r="124" spans="1:3" ht="12" customHeight="1">
      <c r="A124" s="464" t="s">
        <v>187</v>
      </c>
      <c r="B124" s="167" t="s">
        <v>374</v>
      </c>
      <c r="C124" s="295"/>
    </row>
    <row r="125" spans="1:3" ht="12" customHeight="1">
      <c r="A125" s="464" t="s">
        <v>188</v>
      </c>
      <c r="B125" s="167" t="s">
        <v>373</v>
      </c>
      <c r="C125" s="295"/>
    </row>
    <row r="126" spans="1:3" ht="12" customHeight="1">
      <c r="A126" s="464" t="s">
        <v>366</v>
      </c>
      <c r="B126" s="167" t="s">
        <v>361</v>
      </c>
      <c r="C126" s="295"/>
    </row>
    <row r="127" spans="1:3" ht="12" customHeight="1">
      <c r="A127" s="464" t="s">
        <v>367</v>
      </c>
      <c r="B127" s="167" t="s">
        <v>372</v>
      </c>
      <c r="C127" s="295"/>
    </row>
    <row r="128" spans="1:3" ht="12" customHeight="1" thickBot="1">
      <c r="A128" s="473" t="s">
        <v>368</v>
      </c>
      <c r="B128" s="167" t="s">
        <v>371</v>
      </c>
      <c r="C128" s="297"/>
    </row>
    <row r="129" spans="1:3" ht="12" customHeight="1" thickBot="1">
      <c r="A129" s="37" t="s">
        <v>19</v>
      </c>
      <c r="B129" s="148" t="s">
        <v>436</v>
      </c>
      <c r="C129" s="328">
        <f>+C94+C115</f>
        <v>23512666</v>
      </c>
    </row>
    <row r="130" spans="1:3" ht="12" customHeight="1" thickBot="1">
      <c r="A130" s="37" t="s">
        <v>20</v>
      </c>
      <c r="B130" s="148" t="s">
        <v>437</v>
      </c>
      <c r="C130" s="328">
        <f>+C131+C132+C133</f>
        <v>0</v>
      </c>
    </row>
    <row r="131" spans="1:3" s="116" customFormat="1" ht="12" customHeight="1">
      <c r="A131" s="464" t="s">
        <v>266</v>
      </c>
      <c r="B131" s="9" t="s">
        <v>507</v>
      </c>
      <c r="C131" s="295"/>
    </row>
    <row r="132" spans="1:3" ht="12" customHeight="1">
      <c r="A132" s="464" t="s">
        <v>269</v>
      </c>
      <c r="B132" s="9" t="s">
        <v>445</v>
      </c>
      <c r="C132" s="295"/>
    </row>
    <row r="133" spans="1:3" ht="12" customHeight="1" thickBot="1">
      <c r="A133" s="473" t="s">
        <v>270</v>
      </c>
      <c r="B133" s="7" t="s">
        <v>506</v>
      </c>
      <c r="C133" s="295"/>
    </row>
    <row r="134" spans="1:3" ht="12" customHeight="1" thickBot="1">
      <c r="A134" s="37" t="s">
        <v>21</v>
      </c>
      <c r="B134" s="148" t="s">
        <v>438</v>
      </c>
      <c r="C134" s="328">
        <f>+C135+C136+C137+C138+C139+C140</f>
        <v>0</v>
      </c>
    </row>
    <row r="135" spans="1:3" ht="12" customHeight="1">
      <c r="A135" s="464" t="s">
        <v>89</v>
      </c>
      <c r="B135" s="9" t="s">
        <v>447</v>
      </c>
      <c r="C135" s="295"/>
    </row>
    <row r="136" spans="1:3" ht="12" customHeight="1">
      <c r="A136" s="464" t="s">
        <v>90</v>
      </c>
      <c r="B136" s="9" t="s">
        <v>439</v>
      </c>
      <c r="C136" s="295"/>
    </row>
    <row r="137" spans="1:3" ht="12" customHeight="1">
      <c r="A137" s="464" t="s">
        <v>91</v>
      </c>
      <c r="B137" s="9" t="s">
        <v>440</v>
      </c>
      <c r="C137" s="295"/>
    </row>
    <row r="138" spans="1:3" ht="12" customHeight="1">
      <c r="A138" s="464" t="s">
        <v>173</v>
      </c>
      <c r="B138" s="9" t="s">
        <v>505</v>
      </c>
      <c r="C138" s="295"/>
    </row>
    <row r="139" spans="1:3" ht="12" customHeight="1">
      <c r="A139" s="464" t="s">
        <v>174</v>
      </c>
      <c r="B139" s="9" t="s">
        <v>442</v>
      </c>
      <c r="C139" s="295"/>
    </row>
    <row r="140" spans="1:3" s="116" customFormat="1" ht="12" customHeight="1" thickBot="1">
      <c r="A140" s="473" t="s">
        <v>175</v>
      </c>
      <c r="B140" s="7" t="s">
        <v>443</v>
      </c>
      <c r="C140" s="295"/>
    </row>
    <row r="141" spans="1:11" ht="12" customHeight="1" thickBot="1">
      <c r="A141" s="37" t="s">
        <v>22</v>
      </c>
      <c r="B141" s="148" t="s">
        <v>522</v>
      </c>
      <c r="C141" s="334">
        <f>+C142+C143+C145+C146+C144</f>
        <v>0</v>
      </c>
      <c r="K141" s="277"/>
    </row>
    <row r="142" spans="1:3" ht="12.75">
      <c r="A142" s="464" t="s">
        <v>92</v>
      </c>
      <c r="B142" s="9" t="s">
        <v>376</v>
      </c>
      <c r="C142" s="295"/>
    </row>
    <row r="143" spans="1:3" ht="12" customHeight="1">
      <c r="A143" s="464" t="s">
        <v>93</v>
      </c>
      <c r="B143" s="9" t="s">
        <v>377</v>
      </c>
      <c r="C143" s="295"/>
    </row>
    <row r="144" spans="1:3" s="116" customFormat="1" ht="12" customHeight="1">
      <c r="A144" s="464" t="s">
        <v>290</v>
      </c>
      <c r="B144" s="9" t="s">
        <v>521</v>
      </c>
      <c r="C144" s="295"/>
    </row>
    <row r="145" spans="1:3" s="116" customFormat="1" ht="12" customHeight="1">
      <c r="A145" s="464" t="s">
        <v>291</v>
      </c>
      <c r="B145" s="9" t="s">
        <v>452</v>
      </c>
      <c r="C145" s="295"/>
    </row>
    <row r="146" spans="1:3" s="116" customFormat="1" ht="12" customHeight="1" thickBot="1">
      <c r="A146" s="473" t="s">
        <v>292</v>
      </c>
      <c r="B146" s="7" t="s">
        <v>396</v>
      </c>
      <c r="C146" s="295"/>
    </row>
    <row r="147" spans="1:3" s="116" customFormat="1" ht="12" customHeight="1" thickBot="1">
      <c r="A147" s="37" t="s">
        <v>23</v>
      </c>
      <c r="B147" s="148" t="s">
        <v>453</v>
      </c>
      <c r="C147" s="337">
        <f>+C148+C149+C150+C151+C152</f>
        <v>0</v>
      </c>
    </row>
    <row r="148" spans="1:3" s="116" customFormat="1" ht="12" customHeight="1">
      <c r="A148" s="464" t="s">
        <v>94</v>
      </c>
      <c r="B148" s="9" t="s">
        <v>448</v>
      </c>
      <c r="C148" s="295"/>
    </row>
    <row r="149" spans="1:3" s="116" customFormat="1" ht="12" customHeight="1">
      <c r="A149" s="464" t="s">
        <v>95</v>
      </c>
      <c r="B149" s="9" t="s">
        <v>455</v>
      </c>
      <c r="C149" s="295"/>
    </row>
    <row r="150" spans="1:3" s="116" customFormat="1" ht="12" customHeight="1">
      <c r="A150" s="464" t="s">
        <v>302</v>
      </c>
      <c r="B150" s="9" t="s">
        <v>450</v>
      </c>
      <c r="C150" s="295"/>
    </row>
    <row r="151" spans="1:3" ht="12.75" customHeight="1">
      <c r="A151" s="464" t="s">
        <v>303</v>
      </c>
      <c r="B151" s="9" t="s">
        <v>508</v>
      </c>
      <c r="C151" s="295"/>
    </row>
    <row r="152" spans="1:3" ht="12.75" customHeight="1" thickBot="1">
      <c r="A152" s="473" t="s">
        <v>454</v>
      </c>
      <c r="B152" s="7" t="s">
        <v>457</v>
      </c>
      <c r="C152" s="297"/>
    </row>
    <row r="153" spans="1:3" ht="12.75" customHeight="1" thickBot="1">
      <c r="A153" s="516" t="s">
        <v>24</v>
      </c>
      <c r="B153" s="148" t="s">
        <v>458</v>
      </c>
      <c r="C153" s="337"/>
    </row>
    <row r="154" spans="1:3" ht="12" customHeight="1" thickBot="1">
      <c r="A154" s="516" t="s">
        <v>25</v>
      </c>
      <c r="B154" s="148" t="s">
        <v>459</v>
      </c>
      <c r="C154" s="337"/>
    </row>
    <row r="155" spans="1:3" ht="15" customHeight="1" thickBot="1">
      <c r="A155" s="37" t="s">
        <v>26</v>
      </c>
      <c r="B155" s="148" t="s">
        <v>461</v>
      </c>
      <c r="C155" s="455">
        <f>+C130+C134+C141+C147+C153+C154</f>
        <v>0</v>
      </c>
    </row>
    <row r="156" spans="1:3" ht="13.5" thickBot="1">
      <c r="A156" s="475" t="s">
        <v>27</v>
      </c>
      <c r="B156" s="409" t="s">
        <v>460</v>
      </c>
      <c r="C156" s="455">
        <f>+C129+C155</f>
        <v>23512666</v>
      </c>
    </row>
    <row r="157" spans="1:3" ht="15" customHeight="1" thickBot="1">
      <c r="A157" s="417"/>
      <c r="B157" s="418"/>
      <c r="C157" s="419"/>
    </row>
    <row r="158" spans="1:3" ht="14.25" customHeight="1" thickBot="1">
      <c r="A158" s="274" t="s">
        <v>509</v>
      </c>
      <c r="B158" s="275"/>
      <c r="C158" s="145">
        <v>2.5</v>
      </c>
    </row>
    <row r="159" spans="1:3" ht="13.5" thickBot="1">
      <c r="A159" s="274" t="s">
        <v>203</v>
      </c>
      <c r="B159" s="275"/>
      <c r="C159" s="14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20" customWidth="1"/>
    <col min="2" max="2" width="72.00390625" style="421" customWidth="1"/>
    <col min="3" max="3" width="25.00390625" style="422" customWidth="1"/>
    <col min="4" max="16384" width="9.375" style="3" customWidth="1"/>
  </cols>
  <sheetData>
    <row r="1" spans="1:3" s="2" customFormat="1" ht="16.5" customHeight="1" thickBot="1">
      <c r="A1" s="262"/>
      <c r="B1" s="263"/>
      <c r="C1" s="276" t="s">
        <v>570</v>
      </c>
    </row>
    <row r="2" spans="1:3" s="112" customFormat="1" ht="21" customHeight="1">
      <c r="A2" s="435" t="s">
        <v>59</v>
      </c>
      <c r="B2" s="388" t="s">
        <v>561</v>
      </c>
      <c r="C2" s="390" t="s">
        <v>53</v>
      </c>
    </row>
    <row r="3" spans="1:3" s="112" customFormat="1" ht="16.5" thickBot="1">
      <c r="A3" s="264" t="s">
        <v>201</v>
      </c>
      <c r="B3" s="389" t="s">
        <v>404</v>
      </c>
      <c r="C3" s="515" t="s">
        <v>53</v>
      </c>
    </row>
    <row r="4" spans="1:3" s="113" customFormat="1" ht="15.75" customHeight="1" thickBot="1">
      <c r="A4" s="265"/>
      <c r="B4" s="265"/>
      <c r="C4" s="266" t="s">
        <v>543</v>
      </c>
    </row>
    <row r="5" spans="1:3" ht="13.5" thickBot="1">
      <c r="A5" s="436" t="s">
        <v>202</v>
      </c>
      <c r="B5" s="267" t="s">
        <v>54</v>
      </c>
      <c r="C5" s="391" t="s">
        <v>55</v>
      </c>
    </row>
    <row r="6" spans="1:3" s="76" customFormat="1" ht="12.75" customHeight="1" thickBot="1">
      <c r="A6" s="230" t="s">
        <v>481</v>
      </c>
      <c r="B6" s="231" t="s">
        <v>482</v>
      </c>
      <c r="C6" s="232" t="s">
        <v>483</v>
      </c>
    </row>
    <row r="7" spans="1:3" s="76" customFormat="1" ht="15.75" customHeight="1" thickBot="1">
      <c r="A7" s="268"/>
      <c r="B7" s="269" t="s">
        <v>56</v>
      </c>
      <c r="C7" s="392"/>
    </row>
    <row r="8" spans="1:3" s="76" customFormat="1" ht="12" customHeight="1" thickBot="1">
      <c r="A8" s="37" t="s">
        <v>17</v>
      </c>
      <c r="B8" s="21" t="s">
        <v>250</v>
      </c>
      <c r="C8" s="328">
        <f>+C9+C10+C11+C12+C13+C14</f>
        <v>0</v>
      </c>
    </row>
    <row r="9" spans="1:3" s="114" customFormat="1" ht="12" customHeight="1">
      <c r="A9" s="464" t="s">
        <v>96</v>
      </c>
      <c r="B9" s="445" t="s">
        <v>251</v>
      </c>
      <c r="C9" s="331"/>
    </row>
    <row r="10" spans="1:3" s="115" customFormat="1" ht="12" customHeight="1">
      <c r="A10" s="465" t="s">
        <v>97</v>
      </c>
      <c r="B10" s="446" t="s">
        <v>252</v>
      </c>
      <c r="C10" s="330"/>
    </row>
    <row r="11" spans="1:3" s="115" customFormat="1" ht="12" customHeight="1">
      <c r="A11" s="465" t="s">
        <v>98</v>
      </c>
      <c r="B11" s="446" t="s">
        <v>253</v>
      </c>
      <c r="C11" s="330"/>
    </row>
    <row r="12" spans="1:3" s="115" customFormat="1" ht="12" customHeight="1">
      <c r="A12" s="465" t="s">
        <v>99</v>
      </c>
      <c r="B12" s="446" t="s">
        <v>254</v>
      </c>
      <c r="C12" s="330"/>
    </row>
    <row r="13" spans="1:3" s="115" customFormat="1" ht="12" customHeight="1">
      <c r="A13" s="465" t="s">
        <v>146</v>
      </c>
      <c r="B13" s="446" t="s">
        <v>495</v>
      </c>
      <c r="C13" s="330"/>
    </row>
    <row r="14" spans="1:3" s="114" customFormat="1" ht="12" customHeight="1" thickBot="1">
      <c r="A14" s="466" t="s">
        <v>100</v>
      </c>
      <c r="B14" s="447" t="s">
        <v>418</v>
      </c>
      <c r="C14" s="330"/>
    </row>
    <row r="15" spans="1:3" s="114" customFormat="1" ht="12" customHeight="1" thickBot="1">
      <c r="A15" s="37" t="s">
        <v>18</v>
      </c>
      <c r="B15" s="323" t="s">
        <v>255</v>
      </c>
      <c r="C15" s="328">
        <f>+C16+C17+C18+C19+C20</f>
        <v>0</v>
      </c>
    </row>
    <row r="16" spans="1:3" s="114" customFormat="1" ht="12" customHeight="1">
      <c r="A16" s="464" t="s">
        <v>102</v>
      </c>
      <c r="B16" s="445" t="s">
        <v>256</v>
      </c>
      <c r="C16" s="331"/>
    </row>
    <row r="17" spans="1:3" s="114" customFormat="1" ht="12" customHeight="1">
      <c r="A17" s="465" t="s">
        <v>103</v>
      </c>
      <c r="B17" s="446" t="s">
        <v>257</v>
      </c>
      <c r="C17" s="330"/>
    </row>
    <row r="18" spans="1:3" s="114" customFormat="1" ht="12" customHeight="1">
      <c r="A18" s="465" t="s">
        <v>104</v>
      </c>
      <c r="B18" s="446" t="s">
        <v>409</v>
      </c>
      <c r="C18" s="330"/>
    </row>
    <row r="19" spans="1:3" s="114" customFormat="1" ht="12" customHeight="1">
      <c r="A19" s="465" t="s">
        <v>105</v>
      </c>
      <c r="B19" s="446" t="s">
        <v>410</v>
      </c>
      <c r="C19" s="330"/>
    </row>
    <row r="20" spans="1:3" s="114" customFormat="1" ht="12" customHeight="1">
      <c r="A20" s="465" t="s">
        <v>106</v>
      </c>
      <c r="B20" s="446" t="s">
        <v>258</v>
      </c>
      <c r="C20" s="330"/>
    </row>
    <row r="21" spans="1:3" s="115" customFormat="1" ht="12" customHeight="1" thickBot="1">
      <c r="A21" s="466" t="s">
        <v>115</v>
      </c>
      <c r="B21" s="447" t="s">
        <v>259</v>
      </c>
      <c r="C21" s="332"/>
    </row>
    <row r="22" spans="1:3" s="115" customFormat="1" ht="12" customHeight="1" thickBot="1">
      <c r="A22" s="37" t="s">
        <v>19</v>
      </c>
      <c r="B22" s="21" t="s">
        <v>260</v>
      </c>
      <c r="C22" s="328">
        <f>+C23+C24+C25+C26+C27</f>
        <v>0</v>
      </c>
    </row>
    <row r="23" spans="1:3" s="115" customFormat="1" ht="12" customHeight="1">
      <c r="A23" s="464" t="s">
        <v>85</v>
      </c>
      <c r="B23" s="445" t="s">
        <v>261</v>
      </c>
      <c r="C23" s="331"/>
    </row>
    <row r="24" spans="1:3" s="114" customFormat="1" ht="12" customHeight="1">
      <c r="A24" s="465" t="s">
        <v>86</v>
      </c>
      <c r="B24" s="446" t="s">
        <v>262</v>
      </c>
      <c r="C24" s="330"/>
    </row>
    <row r="25" spans="1:3" s="115" customFormat="1" ht="12" customHeight="1">
      <c r="A25" s="465" t="s">
        <v>87</v>
      </c>
      <c r="B25" s="446" t="s">
        <v>411</v>
      </c>
      <c r="C25" s="330"/>
    </row>
    <row r="26" spans="1:3" s="115" customFormat="1" ht="12" customHeight="1">
      <c r="A26" s="465" t="s">
        <v>88</v>
      </c>
      <c r="B26" s="446" t="s">
        <v>412</v>
      </c>
      <c r="C26" s="330"/>
    </row>
    <row r="27" spans="1:3" s="115" customFormat="1" ht="12" customHeight="1">
      <c r="A27" s="465" t="s">
        <v>169</v>
      </c>
      <c r="B27" s="446" t="s">
        <v>263</v>
      </c>
      <c r="C27" s="330"/>
    </row>
    <row r="28" spans="1:3" s="115" customFormat="1" ht="12" customHeight="1" thickBot="1">
      <c r="A28" s="466" t="s">
        <v>170</v>
      </c>
      <c r="B28" s="447" t="s">
        <v>264</v>
      </c>
      <c r="C28" s="332"/>
    </row>
    <row r="29" spans="1:3" s="115" customFormat="1" ht="12" customHeight="1" thickBot="1">
      <c r="A29" s="37" t="s">
        <v>171</v>
      </c>
      <c r="B29" s="21" t="s">
        <v>265</v>
      </c>
      <c r="C29" s="334">
        <f>+C30+C34+C35+C36</f>
        <v>0</v>
      </c>
    </row>
    <row r="30" spans="1:3" s="115" customFormat="1" ht="12" customHeight="1">
      <c r="A30" s="464" t="s">
        <v>266</v>
      </c>
      <c r="B30" s="445" t="s">
        <v>496</v>
      </c>
      <c r="C30" s="440"/>
    </row>
    <row r="31" spans="1:3" s="115" customFormat="1" ht="12" customHeight="1">
      <c r="A31" s="465" t="s">
        <v>267</v>
      </c>
      <c r="B31" s="446" t="s">
        <v>272</v>
      </c>
      <c r="C31" s="330"/>
    </row>
    <row r="32" spans="1:3" s="115" customFormat="1" ht="12" customHeight="1">
      <c r="A32" s="465" t="s">
        <v>268</v>
      </c>
      <c r="B32" s="446" t="s">
        <v>273</v>
      </c>
      <c r="C32" s="330"/>
    </row>
    <row r="33" spans="1:3" s="115" customFormat="1" ht="12" customHeight="1">
      <c r="A33" s="465" t="s">
        <v>422</v>
      </c>
      <c r="B33" s="506" t="s">
        <v>423</v>
      </c>
      <c r="C33" s="330"/>
    </row>
    <row r="34" spans="1:3" s="115" customFormat="1" ht="12" customHeight="1">
      <c r="A34" s="465" t="s">
        <v>269</v>
      </c>
      <c r="B34" s="446" t="s">
        <v>274</v>
      </c>
      <c r="C34" s="330"/>
    </row>
    <row r="35" spans="1:3" s="115" customFormat="1" ht="12" customHeight="1">
      <c r="A35" s="465" t="s">
        <v>270</v>
      </c>
      <c r="B35" s="446" t="s">
        <v>275</v>
      </c>
      <c r="C35" s="330"/>
    </row>
    <row r="36" spans="1:3" s="115" customFormat="1" ht="12" customHeight="1" thickBot="1">
      <c r="A36" s="466" t="s">
        <v>271</v>
      </c>
      <c r="B36" s="447" t="s">
        <v>276</v>
      </c>
      <c r="C36" s="332"/>
    </row>
    <row r="37" spans="1:3" s="115" customFormat="1" ht="12" customHeight="1" thickBot="1">
      <c r="A37" s="37" t="s">
        <v>21</v>
      </c>
      <c r="B37" s="21" t="s">
        <v>419</v>
      </c>
      <c r="C37" s="328">
        <f>SUM(C38:C48)</f>
        <v>0</v>
      </c>
    </row>
    <row r="38" spans="1:3" s="115" customFormat="1" ht="12" customHeight="1">
      <c r="A38" s="464" t="s">
        <v>89</v>
      </c>
      <c r="B38" s="445" t="s">
        <v>279</v>
      </c>
      <c r="C38" s="331"/>
    </row>
    <row r="39" spans="1:3" s="115" customFormat="1" ht="12" customHeight="1">
      <c r="A39" s="465" t="s">
        <v>90</v>
      </c>
      <c r="B39" s="446" t="s">
        <v>280</v>
      </c>
      <c r="C39" s="330"/>
    </row>
    <row r="40" spans="1:3" s="115" customFormat="1" ht="12" customHeight="1">
      <c r="A40" s="465" t="s">
        <v>91</v>
      </c>
      <c r="B40" s="446" t="s">
        <v>281</v>
      </c>
      <c r="C40" s="330"/>
    </row>
    <row r="41" spans="1:3" s="115" customFormat="1" ht="12" customHeight="1">
      <c r="A41" s="465" t="s">
        <v>173</v>
      </c>
      <c r="B41" s="446" t="s">
        <v>282</v>
      </c>
      <c r="C41" s="330"/>
    </row>
    <row r="42" spans="1:3" s="115" customFormat="1" ht="12" customHeight="1">
      <c r="A42" s="465" t="s">
        <v>174</v>
      </c>
      <c r="B42" s="446" t="s">
        <v>283</v>
      </c>
      <c r="C42" s="330"/>
    </row>
    <row r="43" spans="1:3" s="115" customFormat="1" ht="12" customHeight="1">
      <c r="A43" s="465" t="s">
        <v>175</v>
      </c>
      <c r="B43" s="446" t="s">
        <v>284</v>
      </c>
      <c r="C43" s="330"/>
    </row>
    <row r="44" spans="1:3" s="115" customFormat="1" ht="12" customHeight="1">
      <c r="A44" s="465" t="s">
        <v>176</v>
      </c>
      <c r="B44" s="446" t="s">
        <v>285</v>
      </c>
      <c r="C44" s="330"/>
    </row>
    <row r="45" spans="1:3" s="115" customFormat="1" ht="12" customHeight="1">
      <c r="A45" s="465" t="s">
        <v>177</v>
      </c>
      <c r="B45" s="446" t="s">
        <v>286</v>
      </c>
      <c r="C45" s="330"/>
    </row>
    <row r="46" spans="1:3" s="115" customFormat="1" ht="12" customHeight="1">
      <c r="A46" s="465" t="s">
        <v>277</v>
      </c>
      <c r="B46" s="446" t="s">
        <v>287</v>
      </c>
      <c r="C46" s="333"/>
    </row>
    <row r="47" spans="1:3" s="115" customFormat="1" ht="12" customHeight="1">
      <c r="A47" s="466" t="s">
        <v>278</v>
      </c>
      <c r="B47" s="447" t="s">
        <v>421</v>
      </c>
      <c r="C47" s="432"/>
    </row>
    <row r="48" spans="1:3" s="115" customFormat="1" ht="12" customHeight="1" thickBot="1">
      <c r="A48" s="466" t="s">
        <v>420</v>
      </c>
      <c r="B48" s="447" t="s">
        <v>288</v>
      </c>
      <c r="C48" s="432"/>
    </row>
    <row r="49" spans="1:3" s="115" customFormat="1" ht="12" customHeight="1" thickBot="1">
      <c r="A49" s="37" t="s">
        <v>22</v>
      </c>
      <c r="B49" s="21" t="s">
        <v>289</v>
      </c>
      <c r="C49" s="328">
        <f>SUM(C50:C54)</f>
        <v>0</v>
      </c>
    </row>
    <row r="50" spans="1:3" s="115" customFormat="1" ht="12" customHeight="1">
      <c r="A50" s="464" t="s">
        <v>92</v>
      </c>
      <c r="B50" s="445" t="s">
        <v>293</v>
      </c>
      <c r="C50" s="478"/>
    </row>
    <row r="51" spans="1:3" s="115" customFormat="1" ht="12" customHeight="1">
      <c r="A51" s="465" t="s">
        <v>93</v>
      </c>
      <c r="B51" s="446" t="s">
        <v>294</v>
      </c>
      <c r="C51" s="333"/>
    </row>
    <row r="52" spans="1:3" s="115" customFormat="1" ht="12" customHeight="1">
      <c r="A52" s="465" t="s">
        <v>290</v>
      </c>
      <c r="B52" s="446" t="s">
        <v>295</v>
      </c>
      <c r="C52" s="333"/>
    </row>
    <row r="53" spans="1:3" s="115" customFormat="1" ht="12" customHeight="1">
      <c r="A53" s="465" t="s">
        <v>291</v>
      </c>
      <c r="B53" s="446" t="s">
        <v>296</v>
      </c>
      <c r="C53" s="333"/>
    </row>
    <row r="54" spans="1:3" s="115" customFormat="1" ht="12" customHeight="1" thickBot="1">
      <c r="A54" s="466" t="s">
        <v>292</v>
      </c>
      <c r="B54" s="447" t="s">
        <v>297</v>
      </c>
      <c r="C54" s="432"/>
    </row>
    <row r="55" spans="1:3" s="115" customFormat="1" ht="12" customHeight="1" thickBot="1">
      <c r="A55" s="37" t="s">
        <v>178</v>
      </c>
      <c r="B55" s="21" t="s">
        <v>298</v>
      </c>
      <c r="C55" s="328">
        <f>SUM(C56:C58)</f>
        <v>0</v>
      </c>
    </row>
    <row r="56" spans="1:3" s="115" customFormat="1" ht="12" customHeight="1">
      <c r="A56" s="464" t="s">
        <v>94</v>
      </c>
      <c r="B56" s="445" t="s">
        <v>299</v>
      </c>
      <c r="C56" s="331"/>
    </row>
    <row r="57" spans="1:3" s="115" customFormat="1" ht="12" customHeight="1">
      <c r="A57" s="465" t="s">
        <v>95</v>
      </c>
      <c r="B57" s="446" t="s">
        <v>413</v>
      </c>
      <c r="C57" s="330"/>
    </row>
    <row r="58" spans="1:3" s="115" customFormat="1" ht="12" customHeight="1">
      <c r="A58" s="465" t="s">
        <v>302</v>
      </c>
      <c r="B58" s="446" t="s">
        <v>300</v>
      </c>
      <c r="C58" s="330"/>
    </row>
    <row r="59" spans="1:3" s="115" customFormat="1" ht="12" customHeight="1" thickBot="1">
      <c r="A59" s="466" t="s">
        <v>303</v>
      </c>
      <c r="B59" s="447" t="s">
        <v>301</v>
      </c>
      <c r="C59" s="332"/>
    </row>
    <row r="60" spans="1:3" s="115" customFormat="1" ht="12" customHeight="1" thickBot="1">
      <c r="A60" s="37" t="s">
        <v>24</v>
      </c>
      <c r="B60" s="323" t="s">
        <v>304</v>
      </c>
      <c r="C60" s="328">
        <f>SUM(C61:C63)</f>
        <v>0</v>
      </c>
    </row>
    <row r="61" spans="1:3" s="115" customFormat="1" ht="12" customHeight="1">
      <c r="A61" s="464" t="s">
        <v>179</v>
      </c>
      <c r="B61" s="445" t="s">
        <v>306</v>
      </c>
      <c r="C61" s="333"/>
    </row>
    <row r="62" spans="1:3" s="115" customFormat="1" ht="12" customHeight="1">
      <c r="A62" s="465" t="s">
        <v>180</v>
      </c>
      <c r="B62" s="446" t="s">
        <v>414</v>
      </c>
      <c r="C62" s="333"/>
    </row>
    <row r="63" spans="1:3" s="115" customFormat="1" ht="12" customHeight="1">
      <c r="A63" s="465" t="s">
        <v>226</v>
      </c>
      <c r="B63" s="446" t="s">
        <v>307</v>
      </c>
      <c r="C63" s="333"/>
    </row>
    <row r="64" spans="1:3" s="115" customFormat="1" ht="12" customHeight="1" thickBot="1">
      <c r="A64" s="466" t="s">
        <v>305</v>
      </c>
      <c r="B64" s="447" t="s">
        <v>308</v>
      </c>
      <c r="C64" s="333"/>
    </row>
    <row r="65" spans="1:3" s="115" customFormat="1" ht="12" customHeight="1" thickBot="1">
      <c r="A65" s="37" t="s">
        <v>25</v>
      </c>
      <c r="B65" s="21" t="s">
        <v>309</v>
      </c>
      <c r="C65" s="334">
        <f>+C8+C15+C22+C29+C37+C49+C55+C60</f>
        <v>0</v>
      </c>
    </row>
    <row r="66" spans="1:3" s="115" customFormat="1" ht="12" customHeight="1" thickBot="1">
      <c r="A66" s="467" t="s">
        <v>400</v>
      </c>
      <c r="B66" s="323" t="s">
        <v>311</v>
      </c>
      <c r="C66" s="328">
        <f>SUM(C67:C69)</f>
        <v>0</v>
      </c>
    </row>
    <row r="67" spans="1:3" s="115" customFormat="1" ht="12" customHeight="1">
      <c r="A67" s="464" t="s">
        <v>342</v>
      </c>
      <c r="B67" s="445" t="s">
        <v>312</v>
      </c>
      <c r="C67" s="333"/>
    </row>
    <row r="68" spans="1:3" s="115" customFormat="1" ht="12" customHeight="1">
      <c r="A68" s="465" t="s">
        <v>351</v>
      </c>
      <c r="B68" s="446" t="s">
        <v>313</v>
      </c>
      <c r="C68" s="333"/>
    </row>
    <row r="69" spans="1:3" s="115" customFormat="1" ht="12" customHeight="1" thickBot="1">
      <c r="A69" s="466" t="s">
        <v>352</v>
      </c>
      <c r="B69" s="448" t="s">
        <v>314</v>
      </c>
      <c r="C69" s="333"/>
    </row>
    <row r="70" spans="1:3" s="115" customFormat="1" ht="12" customHeight="1" thickBot="1">
      <c r="A70" s="467" t="s">
        <v>315</v>
      </c>
      <c r="B70" s="323" t="s">
        <v>316</v>
      </c>
      <c r="C70" s="328">
        <f>SUM(C71:C74)</f>
        <v>0</v>
      </c>
    </row>
    <row r="71" spans="1:3" s="115" customFormat="1" ht="12" customHeight="1">
      <c r="A71" s="464" t="s">
        <v>147</v>
      </c>
      <c r="B71" s="445" t="s">
        <v>317</v>
      </c>
      <c r="C71" s="333"/>
    </row>
    <row r="72" spans="1:3" s="115" customFormat="1" ht="12" customHeight="1">
      <c r="A72" s="465" t="s">
        <v>148</v>
      </c>
      <c r="B72" s="446" t="s">
        <v>318</v>
      </c>
      <c r="C72" s="333"/>
    </row>
    <row r="73" spans="1:3" s="115" customFormat="1" ht="12" customHeight="1">
      <c r="A73" s="465" t="s">
        <v>343</v>
      </c>
      <c r="B73" s="446" t="s">
        <v>319</v>
      </c>
      <c r="C73" s="333"/>
    </row>
    <row r="74" spans="1:3" s="115" customFormat="1" ht="12" customHeight="1" thickBot="1">
      <c r="A74" s="466" t="s">
        <v>344</v>
      </c>
      <c r="B74" s="447" t="s">
        <v>320</v>
      </c>
      <c r="C74" s="333"/>
    </row>
    <row r="75" spans="1:3" s="115" customFormat="1" ht="12" customHeight="1" thickBot="1">
      <c r="A75" s="467" t="s">
        <v>321</v>
      </c>
      <c r="B75" s="323" t="s">
        <v>322</v>
      </c>
      <c r="C75" s="328">
        <f>SUM(C76:C77)</f>
        <v>0</v>
      </c>
    </row>
    <row r="76" spans="1:3" s="115" customFormat="1" ht="12" customHeight="1">
      <c r="A76" s="464" t="s">
        <v>345</v>
      </c>
      <c r="B76" s="445" t="s">
        <v>323</v>
      </c>
      <c r="C76" s="333"/>
    </row>
    <row r="77" spans="1:3" s="115" customFormat="1" ht="12" customHeight="1" thickBot="1">
      <c r="A77" s="466" t="s">
        <v>346</v>
      </c>
      <c r="B77" s="447" t="s">
        <v>324</v>
      </c>
      <c r="C77" s="333"/>
    </row>
    <row r="78" spans="1:3" s="114" customFormat="1" ht="12" customHeight="1" thickBot="1">
      <c r="A78" s="467" t="s">
        <v>325</v>
      </c>
      <c r="B78" s="323" t="s">
        <v>326</v>
      </c>
      <c r="C78" s="328">
        <f>SUM(C79:C82)</f>
        <v>29731610</v>
      </c>
    </row>
    <row r="79" spans="1:3" s="115" customFormat="1" ht="12" customHeight="1">
      <c r="A79" s="464" t="s">
        <v>347</v>
      </c>
      <c r="B79" s="445" t="s">
        <v>327</v>
      </c>
      <c r="C79" s="333"/>
    </row>
    <row r="80" spans="1:3" s="115" customFormat="1" ht="12" customHeight="1">
      <c r="A80" s="465" t="s">
        <v>348</v>
      </c>
      <c r="B80" s="446" t="s">
        <v>328</v>
      </c>
      <c r="C80" s="333"/>
    </row>
    <row r="81" spans="1:3" s="115" customFormat="1" ht="12" customHeight="1">
      <c r="A81" s="466" t="s">
        <v>349</v>
      </c>
      <c r="B81" s="447" t="s">
        <v>329</v>
      </c>
      <c r="C81" s="333"/>
    </row>
    <row r="82" spans="1:3" ht="13.5" thickBot="1">
      <c r="A82" s="474" t="s">
        <v>560</v>
      </c>
      <c r="B82" s="550" t="s">
        <v>521</v>
      </c>
      <c r="C82" s="551">
        <v>29731610</v>
      </c>
    </row>
    <row r="83" spans="1:3" s="115" customFormat="1" ht="12" customHeight="1" thickBot="1">
      <c r="A83" s="467" t="s">
        <v>330</v>
      </c>
      <c r="B83" s="323" t="s">
        <v>350</v>
      </c>
      <c r="C83" s="328">
        <f>SUM(C84:C87)</f>
        <v>0</v>
      </c>
    </row>
    <row r="84" spans="1:3" s="115" customFormat="1" ht="12" customHeight="1">
      <c r="A84" s="468" t="s">
        <v>331</v>
      </c>
      <c r="B84" s="445" t="s">
        <v>332</v>
      </c>
      <c r="C84" s="333"/>
    </row>
    <row r="85" spans="1:3" s="115" customFormat="1" ht="12" customHeight="1">
      <c r="A85" s="469" t="s">
        <v>333</v>
      </c>
      <c r="B85" s="446" t="s">
        <v>334</v>
      </c>
      <c r="C85" s="333"/>
    </row>
    <row r="86" spans="1:3" s="115" customFormat="1" ht="12" customHeight="1">
      <c r="A86" s="469" t="s">
        <v>335</v>
      </c>
      <c r="B86" s="446" t="s">
        <v>336</v>
      </c>
      <c r="C86" s="333"/>
    </row>
    <row r="87" spans="1:3" s="114" customFormat="1" ht="12" customHeight="1" thickBot="1">
      <c r="A87" s="470" t="s">
        <v>337</v>
      </c>
      <c r="B87" s="447" t="s">
        <v>338</v>
      </c>
      <c r="C87" s="333"/>
    </row>
    <row r="88" spans="1:3" s="114" customFormat="1" ht="12" customHeight="1" thickBot="1">
      <c r="A88" s="467" t="s">
        <v>339</v>
      </c>
      <c r="B88" s="323" t="s">
        <v>463</v>
      </c>
      <c r="C88" s="479"/>
    </row>
    <row r="89" spans="1:3" s="114" customFormat="1" ht="12" customHeight="1" thickBot="1">
      <c r="A89" s="467" t="s">
        <v>497</v>
      </c>
      <c r="B89" s="323" t="s">
        <v>340</v>
      </c>
      <c r="C89" s="479"/>
    </row>
    <row r="90" spans="1:3" s="114" customFormat="1" ht="12" customHeight="1" thickBot="1">
      <c r="A90" s="467" t="s">
        <v>498</v>
      </c>
      <c r="B90" s="452" t="s">
        <v>466</v>
      </c>
      <c r="C90" s="334">
        <f>+C66+C70+C75+C78+C83+C89+C88</f>
        <v>29731610</v>
      </c>
    </row>
    <row r="91" spans="1:3" s="114" customFormat="1" ht="12" customHeight="1" thickBot="1">
      <c r="A91" s="471" t="s">
        <v>499</v>
      </c>
      <c r="B91" s="453" t="s">
        <v>500</v>
      </c>
      <c r="C91" s="334">
        <f>+C65+C90</f>
        <v>29731610</v>
      </c>
    </row>
    <row r="92" spans="1:3" s="115" customFormat="1" ht="15" customHeight="1" thickBot="1">
      <c r="A92" s="270"/>
      <c r="B92" s="271"/>
      <c r="C92" s="394"/>
    </row>
    <row r="93" spans="1:3" s="76" customFormat="1" ht="16.5" customHeight="1" thickBot="1">
      <c r="A93" s="272"/>
      <c r="B93" s="273" t="s">
        <v>57</v>
      </c>
      <c r="C93" s="395"/>
    </row>
    <row r="94" spans="1:3" s="116" customFormat="1" ht="12" customHeight="1" thickBot="1">
      <c r="A94" s="437" t="s">
        <v>17</v>
      </c>
      <c r="B94" s="31" t="s">
        <v>504</v>
      </c>
      <c r="C94" s="327">
        <f>+C95+C96+C97+C98+C99+C112</f>
        <v>29731610</v>
      </c>
    </row>
    <row r="95" spans="1:3" ht="12" customHeight="1">
      <c r="A95" s="472" t="s">
        <v>96</v>
      </c>
      <c r="B95" s="10" t="s">
        <v>48</v>
      </c>
      <c r="C95" s="329">
        <v>22826250</v>
      </c>
    </row>
    <row r="96" spans="1:3" ht="12" customHeight="1">
      <c r="A96" s="465" t="s">
        <v>97</v>
      </c>
      <c r="B96" s="8" t="s">
        <v>181</v>
      </c>
      <c r="C96" s="330">
        <v>4418360</v>
      </c>
    </row>
    <row r="97" spans="1:3" ht="12" customHeight="1">
      <c r="A97" s="465" t="s">
        <v>98</v>
      </c>
      <c r="B97" s="8" t="s">
        <v>137</v>
      </c>
      <c r="C97" s="332">
        <v>2487000</v>
      </c>
    </row>
    <row r="98" spans="1:3" ht="12" customHeight="1">
      <c r="A98" s="465" t="s">
        <v>99</v>
      </c>
      <c r="B98" s="11" t="s">
        <v>182</v>
      </c>
      <c r="C98" s="332"/>
    </row>
    <row r="99" spans="1:3" ht="12" customHeight="1">
      <c r="A99" s="465" t="s">
        <v>110</v>
      </c>
      <c r="B99" s="19" t="s">
        <v>183</v>
      </c>
      <c r="C99" s="332"/>
    </row>
    <row r="100" spans="1:3" ht="12" customHeight="1">
      <c r="A100" s="465" t="s">
        <v>100</v>
      </c>
      <c r="B100" s="8" t="s">
        <v>501</v>
      </c>
      <c r="C100" s="332"/>
    </row>
    <row r="101" spans="1:3" ht="12" customHeight="1">
      <c r="A101" s="465" t="s">
        <v>101</v>
      </c>
      <c r="B101" s="166" t="s">
        <v>429</v>
      </c>
      <c r="C101" s="332"/>
    </row>
    <row r="102" spans="1:3" ht="12" customHeight="1">
      <c r="A102" s="465" t="s">
        <v>111</v>
      </c>
      <c r="B102" s="166" t="s">
        <v>428</v>
      </c>
      <c r="C102" s="332"/>
    </row>
    <row r="103" spans="1:3" ht="12" customHeight="1">
      <c r="A103" s="465" t="s">
        <v>112</v>
      </c>
      <c r="B103" s="166" t="s">
        <v>356</v>
      </c>
      <c r="C103" s="332"/>
    </row>
    <row r="104" spans="1:3" ht="12" customHeight="1">
      <c r="A104" s="465" t="s">
        <v>113</v>
      </c>
      <c r="B104" s="167" t="s">
        <v>357</v>
      </c>
      <c r="C104" s="332"/>
    </row>
    <row r="105" spans="1:3" ht="12" customHeight="1">
      <c r="A105" s="465" t="s">
        <v>114</v>
      </c>
      <c r="B105" s="167" t="s">
        <v>358</v>
      </c>
      <c r="C105" s="332"/>
    </row>
    <row r="106" spans="1:3" ht="12" customHeight="1">
      <c r="A106" s="465" t="s">
        <v>116</v>
      </c>
      <c r="B106" s="166" t="s">
        <v>359</v>
      </c>
      <c r="C106" s="332"/>
    </row>
    <row r="107" spans="1:3" ht="12" customHeight="1">
      <c r="A107" s="465" t="s">
        <v>184</v>
      </c>
      <c r="B107" s="166" t="s">
        <v>360</v>
      </c>
      <c r="C107" s="332"/>
    </row>
    <row r="108" spans="1:3" ht="12" customHeight="1">
      <c r="A108" s="465" t="s">
        <v>354</v>
      </c>
      <c r="B108" s="167" t="s">
        <v>361</v>
      </c>
      <c r="C108" s="332"/>
    </row>
    <row r="109" spans="1:3" ht="12" customHeight="1">
      <c r="A109" s="473" t="s">
        <v>355</v>
      </c>
      <c r="B109" s="168" t="s">
        <v>362</v>
      </c>
      <c r="C109" s="332"/>
    </row>
    <row r="110" spans="1:3" ht="12" customHeight="1">
      <c r="A110" s="465" t="s">
        <v>426</v>
      </c>
      <c r="B110" s="168" t="s">
        <v>363</v>
      </c>
      <c r="C110" s="332"/>
    </row>
    <row r="111" spans="1:3" ht="12" customHeight="1">
      <c r="A111" s="465" t="s">
        <v>427</v>
      </c>
      <c r="B111" s="167" t="s">
        <v>364</v>
      </c>
      <c r="C111" s="332"/>
    </row>
    <row r="112" spans="1:3" ht="12" customHeight="1">
      <c r="A112" s="465" t="s">
        <v>431</v>
      </c>
      <c r="B112" s="11" t="s">
        <v>49</v>
      </c>
      <c r="C112" s="330"/>
    </row>
    <row r="113" spans="1:3" ht="12" customHeight="1">
      <c r="A113" s="466" t="s">
        <v>432</v>
      </c>
      <c r="B113" s="8" t="s">
        <v>502</v>
      </c>
      <c r="C113" s="330"/>
    </row>
    <row r="114" spans="1:3" ht="12" customHeight="1" thickBot="1">
      <c r="A114" s="474" t="s">
        <v>433</v>
      </c>
      <c r="B114" s="169" t="s">
        <v>503</v>
      </c>
      <c r="C114" s="336"/>
    </row>
    <row r="115" spans="1:3" ht="12" customHeight="1" thickBot="1">
      <c r="A115" s="37" t="s">
        <v>18</v>
      </c>
      <c r="B115" s="30" t="s">
        <v>365</v>
      </c>
      <c r="C115" s="328">
        <f>+C116+C118+C120</f>
        <v>0</v>
      </c>
    </row>
    <row r="116" spans="1:3" ht="12" customHeight="1">
      <c r="A116" s="464" t="s">
        <v>102</v>
      </c>
      <c r="B116" s="8" t="s">
        <v>225</v>
      </c>
      <c r="C116" s="331"/>
    </row>
    <row r="117" spans="1:3" ht="12" customHeight="1">
      <c r="A117" s="464" t="s">
        <v>103</v>
      </c>
      <c r="B117" s="12" t="s">
        <v>369</v>
      </c>
      <c r="C117" s="331"/>
    </row>
    <row r="118" spans="1:3" ht="12" customHeight="1">
      <c r="A118" s="464" t="s">
        <v>104</v>
      </c>
      <c r="B118" s="12" t="s">
        <v>185</v>
      </c>
      <c r="C118" s="330"/>
    </row>
    <row r="119" spans="1:3" ht="12" customHeight="1">
      <c r="A119" s="464" t="s">
        <v>105</v>
      </c>
      <c r="B119" s="12" t="s">
        <v>370</v>
      </c>
      <c r="C119" s="330"/>
    </row>
    <row r="120" spans="1:3" ht="12" customHeight="1">
      <c r="A120" s="464" t="s">
        <v>106</v>
      </c>
      <c r="B120" s="325" t="s">
        <v>227</v>
      </c>
      <c r="C120" s="295"/>
    </row>
    <row r="121" spans="1:3" ht="12" customHeight="1">
      <c r="A121" s="464" t="s">
        <v>115</v>
      </c>
      <c r="B121" s="324" t="s">
        <v>415</v>
      </c>
      <c r="C121" s="295"/>
    </row>
    <row r="122" spans="1:3" ht="12" customHeight="1">
      <c r="A122" s="464" t="s">
        <v>117</v>
      </c>
      <c r="B122" s="441" t="s">
        <v>375</v>
      </c>
      <c r="C122" s="295"/>
    </row>
    <row r="123" spans="1:3" ht="12" customHeight="1">
      <c r="A123" s="464" t="s">
        <v>186</v>
      </c>
      <c r="B123" s="167" t="s">
        <v>358</v>
      </c>
      <c r="C123" s="295"/>
    </row>
    <row r="124" spans="1:3" ht="12" customHeight="1">
      <c r="A124" s="464" t="s">
        <v>187</v>
      </c>
      <c r="B124" s="167" t="s">
        <v>374</v>
      </c>
      <c r="C124" s="295"/>
    </row>
    <row r="125" spans="1:3" ht="12" customHeight="1">
      <c r="A125" s="464" t="s">
        <v>188</v>
      </c>
      <c r="B125" s="167" t="s">
        <v>373</v>
      </c>
      <c r="C125" s="295"/>
    </row>
    <row r="126" spans="1:3" ht="12" customHeight="1">
      <c r="A126" s="464" t="s">
        <v>366</v>
      </c>
      <c r="B126" s="167" t="s">
        <v>361</v>
      </c>
      <c r="C126" s="295"/>
    </row>
    <row r="127" spans="1:3" ht="12" customHeight="1">
      <c r="A127" s="464" t="s">
        <v>367</v>
      </c>
      <c r="B127" s="167" t="s">
        <v>372</v>
      </c>
      <c r="C127" s="295"/>
    </row>
    <row r="128" spans="1:3" ht="12" customHeight="1" thickBot="1">
      <c r="A128" s="473" t="s">
        <v>368</v>
      </c>
      <c r="B128" s="167" t="s">
        <v>371</v>
      </c>
      <c r="C128" s="297"/>
    </row>
    <row r="129" spans="1:3" ht="12" customHeight="1" thickBot="1">
      <c r="A129" s="37" t="s">
        <v>19</v>
      </c>
      <c r="B129" s="148" t="s">
        <v>436</v>
      </c>
      <c r="C129" s="328">
        <f>+C94+C115</f>
        <v>29731610</v>
      </c>
    </row>
    <row r="130" spans="1:3" ht="12" customHeight="1" thickBot="1">
      <c r="A130" s="37" t="s">
        <v>20</v>
      </c>
      <c r="B130" s="148" t="s">
        <v>437</v>
      </c>
      <c r="C130" s="328">
        <f>+C131+C132+C133</f>
        <v>0</v>
      </c>
    </row>
    <row r="131" spans="1:3" s="116" customFormat="1" ht="12" customHeight="1">
      <c r="A131" s="464" t="s">
        <v>266</v>
      </c>
      <c r="B131" s="9" t="s">
        <v>507</v>
      </c>
      <c r="C131" s="295"/>
    </row>
    <row r="132" spans="1:3" ht="12" customHeight="1">
      <c r="A132" s="464" t="s">
        <v>269</v>
      </c>
      <c r="B132" s="9" t="s">
        <v>445</v>
      </c>
      <c r="C132" s="295"/>
    </row>
    <row r="133" spans="1:3" ht="12" customHeight="1" thickBot="1">
      <c r="A133" s="473" t="s">
        <v>270</v>
      </c>
      <c r="B133" s="7" t="s">
        <v>506</v>
      </c>
      <c r="C133" s="295"/>
    </row>
    <row r="134" spans="1:3" ht="12" customHeight="1" thickBot="1">
      <c r="A134" s="37" t="s">
        <v>21</v>
      </c>
      <c r="B134" s="148" t="s">
        <v>438</v>
      </c>
      <c r="C134" s="328">
        <f>+C135+C136+C137+C138+C139+C140</f>
        <v>0</v>
      </c>
    </row>
    <row r="135" spans="1:3" ht="12" customHeight="1">
      <c r="A135" s="464" t="s">
        <v>89</v>
      </c>
      <c r="B135" s="9" t="s">
        <v>447</v>
      </c>
      <c r="C135" s="295"/>
    </row>
    <row r="136" spans="1:3" ht="12" customHeight="1">
      <c r="A136" s="464" t="s">
        <v>90</v>
      </c>
      <c r="B136" s="9" t="s">
        <v>439</v>
      </c>
      <c r="C136" s="295"/>
    </row>
    <row r="137" spans="1:3" ht="12" customHeight="1">
      <c r="A137" s="464" t="s">
        <v>91</v>
      </c>
      <c r="B137" s="9" t="s">
        <v>440</v>
      </c>
      <c r="C137" s="295"/>
    </row>
    <row r="138" spans="1:3" ht="12" customHeight="1">
      <c r="A138" s="464" t="s">
        <v>173</v>
      </c>
      <c r="B138" s="9" t="s">
        <v>505</v>
      </c>
      <c r="C138" s="295"/>
    </row>
    <row r="139" spans="1:3" ht="12" customHeight="1">
      <c r="A139" s="464" t="s">
        <v>174</v>
      </c>
      <c r="B139" s="9" t="s">
        <v>442</v>
      </c>
      <c r="C139" s="295"/>
    </row>
    <row r="140" spans="1:3" s="116" customFormat="1" ht="12" customHeight="1" thickBot="1">
      <c r="A140" s="473" t="s">
        <v>175</v>
      </c>
      <c r="B140" s="7" t="s">
        <v>443</v>
      </c>
      <c r="C140" s="295"/>
    </row>
    <row r="141" spans="1:11" ht="12" customHeight="1" thickBot="1">
      <c r="A141" s="37" t="s">
        <v>22</v>
      </c>
      <c r="B141" s="148" t="s">
        <v>522</v>
      </c>
      <c r="C141" s="334">
        <f>+C142+C143+C145+C146+C144</f>
        <v>0</v>
      </c>
      <c r="K141" s="277"/>
    </row>
    <row r="142" spans="1:3" ht="12.75">
      <c r="A142" s="464" t="s">
        <v>92</v>
      </c>
      <c r="B142" s="9" t="s">
        <v>376</v>
      </c>
      <c r="C142" s="295"/>
    </row>
    <row r="143" spans="1:3" ht="12" customHeight="1">
      <c r="A143" s="464" t="s">
        <v>93</v>
      </c>
      <c r="B143" s="9" t="s">
        <v>377</v>
      </c>
      <c r="C143" s="295"/>
    </row>
    <row r="144" spans="1:3" ht="12" customHeight="1">
      <c r="A144" s="464" t="s">
        <v>290</v>
      </c>
      <c r="B144" s="9" t="s">
        <v>521</v>
      </c>
      <c r="C144" s="295"/>
    </row>
    <row r="145" spans="1:3" s="116" customFormat="1" ht="12" customHeight="1">
      <c r="A145" s="464" t="s">
        <v>291</v>
      </c>
      <c r="B145" s="9" t="s">
        <v>452</v>
      </c>
      <c r="C145" s="295"/>
    </row>
    <row r="146" spans="1:3" s="116" customFormat="1" ht="12" customHeight="1" thickBot="1">
      <c r="A146" s="473" t="s">
        <v>292</v>
      </c>
      <c r="B146" s="7" t="s">
        <v>396</v>
      </c>
      <c r="C146" s="295"/>
    </row>
    <row r="147" spans="1:3" s="116" customFormat="1" ht="12" customHeight="1" thickBot="1">
      <c r="A147" s="37" t="s">
        <v>23</v>
      </c>
      <c r="B147" s="148" t="s">
        <v>453</v>
      </c>
      <c r="C147" s="337">
        <f>+C148+C149+C150+C151+C152</f>
        <v>0</v>
      </c>
    </row>
    <row r="148" spans="1:3" s="116" customFormat="1" ht="12" customHeight="1">
      <c r="A148" s="464" t="s">
        <v>94</v>
      </c>
      <c r="B148" s="9" t="s">
        <v>448</v>
      </c>
      <c r="C148" s="295"/>
    </row>
    <row r="149" spans="1:3" s="116" customFormat="1" ht="12" customHeight="1">
      <c r="A149" s="464" t="s">
        <v>95</v>
      </c>
      <c r="B149" s="9" t="s">
        <v>455</v>
      </c>
      <c r="C149" s="295"/>
    </row>
    <row r="150" spans="1:3" s="116" customFormat="1" ht="12" customHeight="1">
      <c r="A150" s="464" t="s">
        <v>302</v>
      </c>
      <c r="B150" s="9" t="s">
        <v>450</v>
      </c>
      <c r="C150" s="295"/>
    </row>
    <row r="151" spans="1:3" s="116" customFormat="1" ht="12" customHeight="1">
      <c r="A151" s="464" t="s">
        <v>303</v>
      </c>
      <c r="B151" s="9" t="s">
        <v>508</v>
      </c>
      <c r="C151" s="295"/>
    </row>
    <row r="152" spans="1:3" ht="12.75" customHeight="1" thickBot="1">
      <c r="A152" s="473" t="s">
        <v>454</v>
      </c>
      <c r="B152" s="7" t="s">
        <v>457</v>
      </c>
      <c r="C152" s="297"/>
    </row>
    <row r="153" spans="1:3" ht="12.75" customHeight="1" thickBot="1">
      <c r="A153" s="516" t="s">
        <v>24</v>
      </c>
      <c r="B153" s="148" t="s">
        <v>458</v>
      </c>
      <c r="C153" s="337"/>
    </row>
    <row r="154" spans="1:3" ht="12.75" customHeight="1" thickBot="1">
      <c r="A154" s="516" t="s">
        <v>25</v>
      </c>
      <c r="B154" s="148" t="s">
        <v>459</v>
      </c>
      <c r="C154" s="337"/>
    </row>
    <row r="155" spans="1:3" ht="12" customHeight="1" thickBot="1">
      <c r="A155" s="37" t="s">
        <v>26</v>
      </c>
      <c r="B155" s="148" t="s">
        <v>461</v>
      </c>
      <c r="C155" s="455">
        <f>+C130+C134+C141+C147+C153+C154</f>
        <v>0</v>
      </c>
    </row>
    <row r="156" spans="1:3" ht="15" customHeight="1" thickBot="1">
      <c r="A156" s="475" t="s">
        <v>27</v>
      </c>
      <c r="B156" s="409" t="s">
        <v>460</v>
      </c>
      <c r="C156" s="455">
        <f>+C129+C155</f>
        <v>29731610</v>
      </c>
    </row>
    <row r="157" spans="1:3" ht="13.5" thickBot="1">
      <c r="A157" s="417"/>
      <c r="B157" s="418"/>
      <c r="C157" s="419"/>
    </row>
    <row r="158" spans="1:3" ht="15" customHeight="1" thickBot="1">
      <c r="A158" s="274" t="s">
        <v>509</v>
      </c>
      <c r="B158" s="275"/>
      <c r="C158" s="145">
        <v>7</v>
      </c>
    </row>
    <row r="159" spans="1:3" ht="14.25" customHeight="1" thickBot="1">
      <c r="A159" s="274" t="s">
        <v>203</v>
      </c>
      <c r="B159" s="275"/>
      <c r="C159" s="14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="130" zoomScaleNormal="130" zoomScaleSheetLayoutView="85" workbookViewId="0" topLeftCell="A1">
      <selection activeCell="C16" sqref="C16"/>
    </sheetView>
  </sheetViews>
  <sheetFormatPr defaultColWidth="9.00390625" defaultRowHeight="12.75"/>
  <cols>
    <col min="1" max="1" width="19.50390625" style="420" customWidth="1"/>
    <col min="2" max="2" width="72.00390625" style="421" customWidth="1"/>
    <col min="3" max="3" width="25.00390625" style="422" customWidth="1"/>
    <col min="4" max="16384" width="9.375" style="3" customWidth="1"/>
  </cols>
  <sheetData>
    <row r="1" spans="1:3" s="2" customFormat="1" ht="16.5" customHeight="1" thickBot="1">
      <c r="A1" s="262"/>
      <c r="B1" s="263"/>
      <c r="C1" s="276" t="s">
        <v>571</v>
      </c>
    </row>
    <row r="2" spans="1:3" s="112" customFormat="1" ht="21" customHeight="1">
      <c r="A2" s="435" t="s">
        <v>59</v>
      </c>
      <c r="B2" s="388" t="s">
        <v>561</v>
      </c>
      <c r="C2" s="390" t="s">
        <v>53</v>
      </c>
    </row>
    <row r="3" spans="1:3" s="112" customFormat="1" ht="16.5" thickBot="1">
      <c r="A3" s="264" t="s">
        <v>201</v>
      </c>
      <c r="B3" s="389" t="s">
        <v>416</v>
      </c>
      <c r="C3" s="515" t="s">
        <v>58</v>
      </c>
    </row>
    <row r="4" spans="1:3" s="113" customFormat="1" ht="15.75" customHeight="1" thickBot="1">
      <c r="A4" s="265"/>
      <c r="B4" s="265"/>
      <c r="C4" s="266" t="s">
        <v>543</v>
      </c>
    </row>
    <row r="5" spans="1:3" ht="13.5" thickBot="1">
      <c r="A5" s="436" t="s">
        <v>202</v>
      </c>
      <c r="B5" s="267" t="s">
        <v>54</v>
      </c>
      <c r="C5" s="391" t="s">
        <v>55</v>
      </c>
    </row>
    <row r="6" spans="1:3" s="76" customFormat="1" ht="12.75" customHeight="1" thickBot="1">
      <c r="A6" s="230" t="s">
        <v>481</v>
      </c>
      <c r="B6" s="231" t="s">
        <v>482</v>
      </c>
      <c r="C6" s="232" t="s">
        <v>483</v>
      </c>
    </row>
    <row r="7" spans="1:3" s="76" customFormat="1" ht="15.75" customHeight="1" thickBot="1">
      <c r="A7" s="268"/>
      <c r="B7" s="269" t="s">
        <v>56</v>
      </c>
      <c r="C7" s="392"/>
    </row>
    <row r="8" spans="1:3" s="76" customFormat="1" ht="12" customHeight="1" thickBot="1">
      <c r="A8" s="37" t="s">
        <v>17</v>
      </c>
      <c r="B8" s="21" t="s">
        <v>250</v>
      </c>
      <c r="C8" s="328">
        <f>+C9+C10+C11+C12+C13+C14</f>
        <v>0</v>
      </c>
    </row>
    <row r="9" spans="1:3" s="114" customFormat="1" ht="12" customHeight="1">
      <c r="A9" s="464" t="s">
        <v>96</v>
      </c>
      <c r="B9" s="445" t="s">
        <v>251</v>
      </c>
      <c r="C9" s="331"/>
    </row>
    <row r="10" spans="1:3" s="115" customFormat="1" ht="12" customHeight="1">
      <c r="A10" s="465" t="s">
        <v>97</v>
      </c>
      <c r="B10" s="446" t="s">
        <v>252</v>
      </c>
      <c r="C10" s="330"/>
    </row>
    <row r="11" spans="1:3" s="115" customFormat="1" ht="12" customHeight="1">
      <c r="A11" s="465" t="s">
        <v>98</v>
      </c>
      <c r="B11" s="446" t="s">
        <v>253</v>
      </c>
      <c r="C11" s="330"/>
    </row>
    <row r="12" spans="1:3" s="115" customFormat="1" ht="12" customHeight="1">
      <c r="A12" s="465" t="s">
        <v>99</v>
      </c>
      <c r="B12" s="446" t="s">
        <v>254</v>
      </c>
      <c r="C12" s="330"/>
    </row>
    <row r="13" spans="1:3" s="115" customFormat="1" ht="12" customHeight="1">
      <c r="A13" s="465" t="s">
        <v>146</v>
      </c>
      <c r="B13" s="446" t="s">
        <v>495</v>
      </c>
      <c r="C13" s="330"/>
    </row>
    <row r="14" spans="1:3" s="114" customFormat="1" ht="12" customHeight="1" thickBot="1">
      <c r="A14" s="466" t="s">
        <v>100</v>
      </c>
      <c r="B14" s="447" t="s">
        <v>418</v>
      </c>
      <c r="C14" s="330"/>
    </row>
    <row r="15" spans="1:3" s="114" customFormat="1" ht="12" customHeight="1" thickBot="1">
      <c r="A15" s="37" t="s">
        <v>18</v>
      </c>
      <c r="B15" s="323" t="s">
        <v>255</v>
      </c>
      <c r="C15" s="328">
        <f>+C16+C17+C18+C19+C20</f>
        <v>0</v>
      </c>
    </row>
    <row r="16" spans="1:3" s="114" customFormat="1" ht="12" customHeight="1">
      <c r="A16" s="464" t="s">
        <v>102</v>
      </c>
      <c r="B16" s="445" t="s">
        <v>256</v>
      </c>
      <c r="C16" s="331"/>
    </row>
    <row r="17" spans="1:3" s="114" customFormat="1" ht="12" customHeight="1">
      <c r="A17" s="465" t="s">
        <v>103</v>
      </c>
      <c r="B17" s="446" t="s">
        <v>257</v>
      </c>
      <c r="C17" s="330"/>
    </row>
    <row r="18" spans="1:3" s="114" customFormat="1" ht="12" customHeight="1">
      <c r="A18" s="465" t="s">
        <v>104</v>
      </c>
      <c r="B18" s="446" t="s">
        <v>409</v>
      </c>
      <c r="C18" s="330"/>
    </row>
    <row r="19" spans="1:3" s="114" customFormat="1" ht="12" customHeight="1">
      <c r="A19" s="465" t="s">
        <v>105</v>
      </c>
      <c r="B19" s="446" t="s">
        <v>410</v>
      </c>
      <c r="C19" s="330"/>
    </row>
    <row r="20" spans="1:3" s="114" customFormat="1" ht="12" customHeight="1">
      <c r="A20" s="465" t="s">
        <v>106</v>
      </c>
      <c r="B20" s="446" t="s">
        <v>258</v>
      </c>
      <c r="C20" s="330"/>
    </row>
    <row r="21" spans="1:3" s="115" customFormat="1" ht="12" customHeight="1" thickBot="1">
      <c r="A21" s="466" t="s">
        <v>115</v>
      </c>
      <c r="B21" s="447" t="s">
        <v>259</v>
      </c>
      <c r="C21" s="332"/>
    </row>
    <row r="22" spans="1:3" s="115" customFormat="1" ht="12" customHeight="1" thickBot="1">
      <c r="A22" s="37" t="s">
        <v>19</v>
      </c>
      <c r="B22" s="21" t="s">
        <v>260</v>
      </c>
      <c r="C22" s="328">
        <f>+C23+C24+C25+C26+C27</f>
        <v>0</v>
      </c>
    </row>
    <row r="23" spans="1:3" s="115" customFormat="1" ht="12" customHeight="1">
      <c r="A23" s="464" t="s">
        <v>85</v>
      </c>
      <c r="B23" s="445" t="s">
        <v>261</v>
      </c>
      <c r="C23" s="331"/>
    </row>
    <row r="24" spans="1:3" s="114" customFormat="1" ht="12" customHeight="1">
      <c r="A24" s="465" t="s">
        <v>86</v>
      </c>
      <c r="B24" s="446" t="s">
        <v>262</v>
      </c>
      <c r="C24" s="330"/>
    </row>
    <row r="25" spans="1:3" s="115" customFormat="1" ht="12" customHeight="1">
      <c r="A25" s="465" t="s">
        <v>87</v>
      </c>
      <c r="B25" s="446" t="s">
        <v>411</v>
      </c>
      <c r="C25" s="330"/>
    </row>
    <row r="26" spans="1:3" s="115" customFormat="1" ht="12" customHeight="1">
      <c r="A26" s="465" t="s">
        <v>88</v>
      </c>
      <c r="B26" s="446" t="s">
        <v>412</v>
      </c>
      <c r="C26" s="330"/>
    </row>
    <row r="27" spans="1:3" s="115" customFormat="1" ht="12" customHeight="1">
      <c r="A27" s="465" t="s">
        <v>169</v>
      </c>
      <c r="B27" s="446" t="s">
        <v>263</v>
      </c>
      <c r="C27" s="330"/>
    </row>
    <row r="28" spans="1:3" s="115" customFormat="1" ht="12" customHeight="1" thickBot="1">
      <c r="A28" s="466" t="s">
        <v>170</v>
      </c>
      <c r="B28" s="447" t="s">
        <v>264</v>
      </c>
      <c r="C28" s="332"/>
    </row>
    <row r="29" spans="1:3" s="115" customFormat="1" ht="12" customHeight="1" thickBot="1">
      <c r="A29" s="37" t="s">
        <v>171</v>
      </c>
      <c r="B29" s="21" t="s">
        <v>265</v>
      </c>
      <c r="C29" s="334">
        <f>+C30+C34+C35+C36</f>
        <v>0</v>
      </c>
    </row>
    <row r="30" spans="1:3" s="115" customFormat="1" ht="12" customHeight="1">
      <c r="A30" s="464" t="s">
        <v>266</v>
      </c>
      <c r="B30" s="445" t="s">
        <v>496</v>
      </c>
      <c r="C30" s="440"/>
    </row>
    <row r="31" spans="1:3" s="115" customFormat="1" ht="12" customHeight="1">
      <c r="A31" s="465" t="s">
        <v>267</v>
      </c>
      <c r="B31" s="446" t="s">
        <v>272</v>
      </c>
      <c r="C31" s="330"/>
    </row>
    <row r="32" spans="1:3" s="115" customFormat="1" ht="12" customHeight="1">
      <c r="A32" s="465" t="s">
        <v>268</v>
      </c>
      <c r="B32" s="446" t="s">
        <v>273</v>
      </c>
      <c r="C32" s="330"/>
    </row>
    <row r="33" spans="1:3" s="115" customFormat="1" ht="12" customHeight="1">
      <c r="A33" s="465" t="s">
        <v>422</v>
      </c>
      <c r="B33" s="506" t="s">
        <v>423</v>
      </c>
      <c r="C33" s="330"/>
    </row>
    <row r="34" spans="1:3" s="115" customFormat="1" ht="12" customHeight="1">
      <c r="A34" s="465" t="s">
        <v>269</v>
      </c>
      <c r="B34" s="446" t="s">
        <v>274</v>
      </c>
      <c r="C34" s="330"/>
    </row>
    <row r="35" spans="1:3" s="115" customFormat="1" ht="12" customHeight="1">
      <c r="A35" s="465" t="s">
        <v>270</v>
      </c>
      <c r="B35" s="446" t="s">
        <v>275</v>
      </c>
      <c r="C35" s="330"/>
    </row>
    <row r="36" spans="1:3" s="115" customFormat="1" ht="12" customHeight="1" thickBot="1">
      <c r="A36" s="466" t="s">
        <v>271</v>
      </c>
      <c r="B36" s="447" t="s">
        <v>276</v>
      </c>
      <c r="C36" s="332"/>
    </row>
    <row r="37" spans="1:3" s="115" customFormat="1" ht="12" customHeight="1" thickBot="1">
      <c r="A37" s="37" t="s">
        <v>21</v>
      </c>
      <c r="B37" s="21" t="s">
        <v>419</v>
      </c>
      <c r="C37" s="328">
        <f>SUM(C38:C48)</f>
        <v>0</v>
      </c>
    </row>
    <row r="38" spans="1:3" s="115" customFormat="1" ht="12" customHeight="1">
      <c r="A38" s="464" t="s">
        <v>89</v>
      </c>
      <c r="B38" s="445" t="s">
        <v>279</v>
      </c>
      <c r="C38" s="331"/>
    </row>
    <row r="39" spans="1:3" s="115" customFormat="1" ht="12" customHeight="1">
      <c r="A39" s="465" t="s">
        <v>90</v>
      </c>
      <c r="B39" s="446" t="s">
        <v>280</v>
      </c>
      <c r="C39" s="330"/>
    </row>
    <row r="40" spans="1:3" s="115" customFormat="1" ht="12" customHeight="1">
      <c r="A40" s="465" t="s">
        <v>91</v>
      </c>
      <c r="B40" s="446" t="s">
        <v>281</v>
      </c>
      <c r="C40" s="330"/>
    </row>
    <row r="41" spans="1:3" s="115" customFormat="1" ht="12" customHeight="1">
      <c r="A41" s="465" t="s">
        <v>173</v>
      </c>
      <c r="B41" s="446" t="s">
        <v>282</v>
      </c>
      <c r="C41" s="330"/>
    </row>
    <row r="42" spans="1:3" s="115" customFormat="1" ht="12" customHeight="1">
      <c r="A42" s="465" t="s">
        <v>174</v>
      </c>
      <c r="B42" s="446" t="s">
        <v>283</v>
      </c>
      <c r="C42" s="330"/>
    </row>
    <row r="43" spans="1:3" s="115" customFormat="1" ht="12" customHeight="1">
      <c r="A43" s="465" t="s">
        <v>175</v>
      </c>
      <c r="B43" s="446" t="s">
        <v>284</v>
      </c>
      <c r="C43" s="330"/>
    </row>
    <row r="44" spans="1:3" s="115" customFormat="1" ht="12" customHeight="1">
      <c r="A44" s="465" t="s">
        <v>176</v>
      </c>
      <c r="B44" s="446" t="s">
        <v>285</v>
      </c>
      <c r="C44" s="330"/>
    </row>
    <row r="45" spans="1:3" s="115" customFormat="1" ht="12" customHeight="1">
      <c r="A45" s="465" t="s">
        <v>177</v>
      </c>
      <c r="B45" s="446" t="s">
        <v>286</v>
      </c>
      <c r="C45" s="330"/>
    </row>
    <row r="46" spans="1:3" s="115" customFormat="1" ht="12" customHeight="1">
      <c r="A46" s="465" t="s">
        <v>277</v>
      </c>
      <c r="B46" s="446" t="s">
        <v>287</v>
      </c>
      <c r="C46" s="333"/>
    </row>
    <row r="47" spans="1:3" s="115" customFormat="1" ht="12" customHeight="1">
      <c r="A47" s="466" t="s">
        <v>278</v>
      </c>
      <c r="B47" s="447" t="s">
        <v>421</v>
      </c>
      <c r="C47" s="432"/>
    </row>
    <row r="48" spans="1:3" s="115" customFormat="1" ht="12" customHeight="1" thickBot="1">
      <c r="A48" s="466" t="s">
        <v>420</v>
      </c>
      <c r="B48" s="447" t="s">
        <v>288</v>
      </c>
      <c r="C48" s="432"/>
    </row>
    <row r="49" spans="1:3" s="115" customFormat="1" ht="12" customHeight="1" thickBot="1">
      <c r="A49" s="37" t="s">
        <v>22</v>
      </c>
      <c r="B49" s="21" t="s">
        <v>289</v>
      </c>
      <c r="C49" s="328">
        <f>SUM(C50:C54)</f>
        <v>0</v>
      </c>
    </row>
    <row r="50" spans="1:3" s="115" customFormat="1" ht="12" customHeight="1">
      <c r="A50" s="464" t="s">
        <v>92</v>
      </c>
      <c r="B50" s="445" t="s">
        <v>293</v>
      </c>
      <c r="C50" s="478"/>
    </row>
    <row r="51" spans="1:3" s="115" customFormat="1" ht="12" customHeight="1">
      <c r="A51" s="465" t="s">
        <v>93</v>
      </c>
      <c r="B51" s="446" t="s">
        <v>294</v>
      </c>
      <c r="C51" s="333"/>
    </row>
    <row r="52" spans="1:3" s="115" customFormat="1" ht="12" customHeight="1">
      <c r="A52" s="465" t="s">
        <v>290</v>
      </c>
      <c r="B52" s="446" t="s">
        <v>295</v>
      </c>
      <c r="C52" s="333"/>
    </row>
    <row r="53" spans="1:3" s="115" customFormat="1" ht="12" customHeight="1">
      <c r="A53" s="465" t="s">
        <v>291</v>
      </c>
      <c r="B53" s="446" t="s">
        <v>296</v>
      </c>
      <c r="C53" s="333"/>
    </row>
    <row r="54" spans="1:3" s="115" customFormat="1" ht="12" customHeight="1" thickBot="1">
      <c r="A54" s="466" t="s">
        <v>292</v>
      </c>
      <c r="B54" s="447" t="s">
        <v>297</v>
      </c>
      <c r="C54" s="432"/>
    </row>
    <row r="55" spans="1:3" s="115" customFormat="1" ht="12" customHeight="1" thickBot="1">
      <c r="A55" s="37" t="s">
        <v>178</v>
      </c>
      <c r="B55" s="21" t="s">
        <v>298</v>
      </c>
      <c r="C55" s="328">
        <f>SUM(C56:C58)</f>
        <v>0</v>
      </c>
    </row>
    <row r="56" spans="1:3" s="115" customFormat="1" ht="12" customHeight="1">
      <c r="A56" s="464" t="s">
        <v>94</v>
      </c>
      <c r="B56" s="445" t="s">
        <v>299</v>
      </c>
      <c r="C56" s="331"/>
    </row>
    <row r="57" spans="1:3" s="115" customFormat="1" ht="12" customHeight="1">
      <c r="A57" s="465" t="s">
        <v>95</v>
      </c>
      <c r="B57" s="446" t="s">
        <v>413</v>
      </c>
      <c r="C57" s="330"/>
    </row>
    <row r="58" spans="1:3" s="115" customFormat="1" ht="12" customHeight="1">
      <c r="A58" s="465" t="s">
        <v>302</v>
      </c>
      <c r="B58" s="446" t="s">
        <v>300</v>
      </c>
      <c r="C58" s="330"/>
    </row>
    <row r="59" spans="1:3" s="115" customFormat="1" ht="12" customHeight="1" thickBot="1">
      <c r="A59" s="466" t="s">
        <v>303</v>
      </c>
      <c r="B59" s="447" t="s">
        <v>301</v>
      </c>
      <c r="C59" s="332"/>
    </row>
    <row r="60" spans="1:3" s="115" customFormat="1" ht="12" customHeight="1" thickBot="1">
      <c r="A60" s="37" t="s">
        <v>24</v>
      </c>
      <c r="B60" s="323" t="s">
        <v>304</v>
      </c>
      <c r="C60" s="328">
        <f>SUM(C61:C63)</f>
        <v>0</v>
      </c>
    </row>
    <row r="61" spans="1:3" s="115" customFormat="1" ht="12" customHeight="1">
      <c r="A61" s="464" t="s">
        <v>179</v>
      </c>
      <c r="B61" s="445" t="s">
        <v>306</v>
      </c>
      <c r="C61" s="333"/>
    </row>
    <row r="62" spans="1:3" s="115" customFormat="1" ht="12" customHeight="1">
      <c r="A62" s="465" t="s">
        <v>180</v>
      </c>
      <c r="B62" s="446" t="s">
        <v>414</v>
      </c>
      <c r="C62" s="333"/>
    </row>
    <row r="63" spans="1:3" s="115" customFormat="1" ht="12" customHeight="1">
      <c r="A63" s="465" t="s">
        <v>226</v>
      </c>
      <c r="B63" s="446" t="s">
        <v>307</v>
      </c>
      <c r="C63" s="333"/>
    </row>
    <row r="64" spans="1:3" s="115" customFormat="1" ht="12" customHeight="1" thickBot="1">
      <c r="A64" s="466" t="s">
        <v>305</v>
      </c>
      <c r="B64" s="447" t="s">
        <v>308</v>
      </c>
      <c r="C64" s="333"/>
    </row>
    <row r="65" spans="1:3" s="115" customFormat="1" ht="12" customHeight="1" thickBot="1">
      <c r="A65" s="37" t="s">
        <v>25</v>
      </c>
      <c r="B65" s="21" t="s">
        <v>309</v>
      </c>
      <c r="C65" s="334">
        <f>+C8+C15+C22+C29+C37+C49+C55+C60</f>
        <v>0</v>
      </c>
    </row>
    <row r="66" spans="1:3" s="115" customFormat="1" ht="12" customHeight="1" thickBot="1">
      <c r="A66" s="467" t="s">
        <v>400</v>
      </c>
      <c r="B66" s="323" t="s">
        <v>311</v>
      </c>
      <c r="C66" s="328">
        <f>SUM(C67:C69)</f>
        <v>0</v>
      </c>
    </row>
    <row r="67" spans="1:3" s="115" customFormat="1" ht="12" customHeight="1">
      <c r="A67" s="464" t="s">
        <v>342</v>
      </c>
      <c r="B67" s="445" t="s">
        <v>312</v>
      </c>
      <c r="C67" s="333"/>
    </row>
    <row r="68" spans="1:3" s="115" customFormat="1" ht="12" customHeight="1">
      <c r="A68" s="465" t="s">
        <v>351</v>
      </c>
      <c r="B68" s="446" t="s">
        <v>313</v>
      </c>
      <c r="C68" s="333"/>
    </row>
    <row r="69" spans="1:3" s="115" customFormat="1" ht="12" customHeight="1" thickBot="1">
      <c r="A69" s="466" t="s">
        <v>352</v>
      </c>
      <c r="B69" s="448" t="s">
        <v>314</v>
      </c>
      <c r="C69" s="333"/>
    </row>
    <row r="70" spans="1:3" s="115" customFormat="1" ht="12" customHeight="1" thickBot="1">
      <c r="A70" s="467" t="s">
        <v>315</v>
      </c>
      <c r="B70" s="323" t="s">
        <v>316</v>
      </c>
      <c r="C70" s="328">
        <f>SUM(C71:C74)</f>
        <v>0</v>
      </c>
    </row>
    <row r="71" spans="1:3" s="115" customFormat="1" ht="12" customHeight="1">
      <c r="A71" s="464" t="s">
        <v>147</v>
      </c>
      <c r="B71" s="445" t="s">
        <v>317</v>
      </c>
      <c r="C71" s="333"/>
    </row>
    <row r="72" spans="1:3" s="115" customFormat="1" ht="12" customHeight="1">
      <c r="A72" s="465" t="s">
        <v>148</v>
      </c>
      <c r="B72" s="446" t="s">
        <v>318</v>
      </c>
      <c r="C72" s="333"/>
    </row>
    <row r="73" spans="1:3" s="115" customFormat="1" ht="12" customHeight="1">
      <c r="A73" s="465" t="s">
        <v>343</v>
      </c>
      <c r="B73" s="446" t="s">
        <v>319</v>
      </c>
      <c r="C73" s="333"/>
    </row>
    <row r="74" spans="1:3" s="115" customFormat="1" ht="12" customHeight="1" thickBot="1">
      <c r="A74" s="466" t="s">
        <v>344</v>
      </c>
      <c r="B74" s="447" t="s">
        <v>320</v>
      </c>
      <c r="C74" s="333"/>
    </row>
    <row r="75" spans="1:3" s="115" customFormat="1" ht="12" customHeight="1" thickBot="1">
      <c r="A75" s="467" t="s">
        <v>321</v>
      </c>
      <c r="B75" s="323" t="s">
        <v>322</v>
      </c>
      <c r="C75" s="328">
        <f>SUM(C76:C77)</f>
        <v>0</v>
      </c>
    </row>
    <row r="76" spans="1:3" s="115" customFormat="1" ht="12" customHeight="1">
      <c r="A76" s="464" t="s">
        <v>345</v>
      </c>
      <c r="B76" s="445" t="s">
        <v>323</v>
      </c>
      <c r="C76" s="333"/>
    </row>
    <row r="77" spans="1:3" s="115" customFormat="1" ht="12" customHeight="1" thickBot="1">
      <c r="A77" s="466" t="s">
        <v>346</v>
      </c>
      <c r="B77" s="447" t="s">
        <v>324</v>
      </c>
      <c r="C77" s="333"/>
    </row>
    <row r="78" spans="1:3" s="114" customFormat="1" ht="12" customHeight="1" thickBot="1">
      <c r="A78" s="467" t="s">
        <v>325</v>
      </c>
      <c r="B78" s="323" t="s">
        <v>326</v>
      </c>
      <c r="C78" s="328">
        <f>SUM(C79:C82)</f>
        <v>29731610</v>
      </c>
    </row>
    <row r="79" spans="1:3" s="115" customFormat="1" ht="12" customHeight="1">
      <c r="A79" s="464" t="s">
        <v>347</v>
      </c>
      <c r="B79" s="445" t="s">
        <v>327</v>
      </c>
      <c r="C79" s="333"/>
    </row>
    <row r="80" spans="1:3" s="115" customFormat="1" ht="12" customHeight="1">
      <c r="A80" s="465" t="s">
        <v>348</v>
      </c>
      <c r="B80" s="446" t="s">
        <v>328</v>
      </c>
      <c r="C80" s="333"/>
    </row>
    <row r="81" spans="1:3" s="115" customFormat="1" ht="12" customHeight="1">
      <c r="A81" s="466" t="s">
        <v>349</v>
      </c>
      <c r="B81" s="447" t="s">
        <v>329</v>
      </c>
      <c r="C81" s="333"/>
    </row>
    <row r="82" spans="1:3" ht="13.5" thickBot="1">
      <c r="A82" s="474" t="s">
        <v>560</v>
      </c>
      <c r="B82" s="550" t="s">
        <v>521</v>
      </c>
      <c r="C82" s="551">
        <v>29731610</v>
      </c>
    </row>
    <row r="83" spans="1:3" s="115" customFormat="1" ht="12" customHeight="1" thickBot="1">
      <c r="A83" s="467" t="s">
        <v>330</v>
      </c>
      <c r="B83" s="323" t="s">
        <v>350</v>
      </c>
      <c r="C83" s="328">
        <f>SUM(C84:C87)</f>
        <v>0</v>
      </c>
    </row>
    <row r="84" spans="1:3" s="115" customFormat="1" ht="12" customHeight="1">
      <c r="A84" s="468" t="s">
        <v>331</v>
      </c>
      <c r="B84" s="445" t="s">
        <v>332</v>
      </c>
      <c r="C84" s="333"/>
    </row>
    <row r="85" spans="1:3" s="115" customFormat="1" ht="12" customHeight="1">
      <c r="A85" s="469" t="s">
        <v>333</v>
      </c>
      <c r="B85" s="446" t="s">
        <v>334</v>
      </c>
      <c r="C85" s="333"/>
    </row>
    <row r="86" spans="1:3" s="115" customFormat="1" ht="12" customHeight="1">
      <c r="A86" s="469" t="s">
        <v>335</v>
      </c>
      <c r="B86" s="446" t="s">
        <v>336</v>
      </c>
      <c r="C86" s="333"/>
    </row>
    <row r="87" spans="1:3" s="114" customFormat="1" ht="12" customHeight="1" thickBot="1">
      <c r="A87" s="470" t="s">
        <v>337</v>
      </c>
      <c r="B87" s="447" t="s">
        <v>338</v>
      </c>
      <c r="C87" s="333"/>
    </row>
    <row r="88" spans="1:3" s="114" customFormat="1" ht="12" customHeight="1" thickBot="1">
      <c r="A88" s="467" t="s">
        <v>339</v>
      </c>
      <c r="B88" s="323" t="s">
        <v>463</v>
      </c>
      <c r="C88" s="479"/>
    </row>
    <row r="89" spans="1:3" s="114" customFormat="1" ht="12" customHeight="1" thickBot="1">
      <c r="A89" s="467" t="s">
        <v>497</v>
      </c>
      <c r="B89" s="323" t="s">
        <v>340</v>
      </c>
      <c r="C89" s="479"/>
    </row>
    <row r="90" spans="1:3" s="114" customFormat="1" ht="12" customHeight="1" thickBot="1">
      <c r="A90" s="467" t="s">
        <v>498</v>
      </c>
      <c r="B90" s="452" t="s">
        <v>466</v>
      </c>
      <c r="C90" s="334">
        <f>+C66+C70+C75+C78+C83+C89+C88</f>
        <v>29731610</v>
      </c>
    </row>
    <row r="91" spans="1:3" s="114" customFormat="1" ht="12" customHeight="1" thickBot="1">
      <c r="A91" s="471" t="s">
        <v>499</v>
      </c>
      <c r="B91" s="453" t="s">
        <v>500</v>
      </c>
      <c r="C91" s="334">
        <f>+C65+C90</f>
        <v>29731610</v>
      </c>
    </row>
    <row r="92" spans="1:3" s="115" customFormat="1" ht="15" customHeight="1" thickBot="1">
      <c r="A92" s="270"/>
      <c r="B92" s="271"/>
      <c r="C92" s="394"/>
    </row>
    <row r="93" spans="1:3" s="76" customFormat="1" ht="16.5" customHeight="1" thickBot="1">
      <c r="A93" s="272"/>
      <c r="B93" s="273" t="s">
        <v>57</v>
      </c>
      <c r="C93" s="395"/>
    </row>
    <row r="94" spans="1:3" s="116" customFormat="1" ht="12" customHeight="1" thickBot="1">
      <c r="A94" s="437" t="s">
        <v>17</v>
      </c>
      <c r="B94" s="31" t="s">
        <v>504</v>
      </c>
      <c r="C94" s="327">
        <f>+C95+C96+C97+C98+C99+C112</f>
        <v>29731610</v>
      </c>
    </row>
    <row r="95" spans="1:3" ht="12" customHeight="1">
      <c r="A95" s="472" t="s">
        <v>96</v>
      </c>
      <c r="B95" s="10" t="s">
        <v>48</v>
      </c>
      <c r="C95" s="329">
        <v>22826250</v>
      </c>
    </row>
    <row r="96" spans="1:3" ht="12" customHeight="1">
      <c r="A96" s="465" t="s">
        <v>97</v>
      </c>
      <c r="B96" s="8" t="s">
        <v>181</v>
      </c>
      <c r="C96" s="330">
        <v>4418360</v>
      </c>
    </row>
    <row r="97" spans="1:3" ht="12" customHeight="1">
      <c r="A97" s="465" t="s">
        <v>98</v>
      </c>
      <c r="B97" s="8" t="s">
        <v>137</v>
      </c>
      <c r="C97" s="332">
        <v>2487000</v>
      </c>
    </row>
    <row r="98" spans="1:3" ht="12" customHeight="1">
      <c r="A98" s="465" t="s">
        <v>99</v>
      </c>
      <c r="B98" s="11" t="s">
        <v>182</v>
      </c>
      <c r="C98" s="332"/>
    </row>
    <row r="99" spans="1:3" ht="12" customHeight="1">
      <c r="A99" s="465" t="s">
        <v>110</v>
      </c>
      <c r="B99" s="19" t="s">
        <v>183</v>
      </c>
      <c r="C99" s="332"/>
    </row>
    <row r="100" spans="1:3" ht="12" customHeight="1">
      <c r="A100" s="465" t="s">
        <v>100</v>
      </c>
      <c r="B100" s="8" t="s">
        <v>501</v>
      </c>
      <c r="C100" s="332"/>
    </row>
    <row r="101" spans="1:3" ht="12" customHeight="1">
      <c r="A101" s="465" t="s">
        <v>101</v>
      </c>
      <c r="B101" s="166" t="s">
        <v>429</v>
      </c>
      <c r="C101" s="332"/>
    </row>
    <row r="102" spans="1:3" ht="12" customHeight="1">
      <c r="A102" s="465" t="s">
        <v>111</v>
      </c>
      <c r="B102" s="166" t="s">
        <v>428</v>
      </c>
      <c r="C102" s="332"/>
    </row>
    <row r="103" spans="1:3" ht="12" customHeight="1">
      <c r="A103" s="465" t="s">
        <v>112</v>
      </c>
      <c r="B103" s="166" t="s">
        <v>356</v>
      </c>
      <c r="C103" s="332"/>
    </row>
    <row r="104" spans="1:3" ht="12" customHeight="1">
      <c r="A104" s="465" t="s">
        <v>113</v>
      </c>
      <c r="B104" s="167" t="s">
        <v>357</v>
      </c>
      <c r="C104" s="332"/>
    </row>
    <row r="105" spans="1:3" ht="12" customHeight="1">
      <c r="A105" s="465" t="s">
        <v>114</v>
      </c>
      <c r="B105" s="167" t="s">
        <v>358</v>
      </c>
      <c r="C105" s="332"/>
    </row>
    <row r="106" spans="1:3" ht="12" customHeight="1">
      <c r="A106" s="465" t="s">
        <v>116</v>
      </c>
      <c r="B106" s="166" t="s">
        <v>359</v>
      </c>
      <c r="C106" s="332"/>
    </row>
    <row r="107" spans="1:3" ht="12" customHeight="1">
      <c r="A107" s="465" t="s">
        <v>184</v>
      </c>
      <c r="B107" s="166" t="s">
        <v>360</v>
      </c>
      <c r="C107" s="332"/>
    </row>
    <row r="108" spans="1:3" ht="12" customHeight="1">
      <c r="A108" s="465" t="s">
        <v>354</v>
      </c>
      <c r="B108" s="167" t="s">
        <v>361</v>
      </c>
      <c r="C108" s="332"/>
    </row>
    <row r="109" spans="1:3" ht="12" customHeight="1">
      <c r="A109" s="473" t="s">
        <v>355</v>
      </c>
      <c r="B109" s="168" t="s">
        <v>362</v>
      </c>
      <c r="C109" s="332"/>
    </row>
    <row r="110" spans="1:3" ht="12" customHeight="1">
      <c r="A110" s="465" t="s">
        <v>426</v>
      </c>
      <c r="B110" s="168" t="s">
        <v>363</v>
      </c>
      <c r="C110" s="332"/>
    </row>
    <row r="111" spans="1:3" ht="12" customHeight="1">
      <c r="A111" s="465" t="s">
        <v>427</v>
      </c>
      <c r="B111" s="167" t="s">
        <v>364</v>
      </c>
      <c r="C111" s="332"/>
    </row>
    <row r="112" spans="1:3" ht="12" customHeight="1">
      <c r="A112" s="465" t="s">
        <v>431</v>
      </c>
      <c r="B112" s="11" t="s">
        <v>49</v>
      </c>
      <c r="C112" s="330"/>
    </row>
    <row r="113" spans="1:3" ht="12" customHeight="1">
      <c r="A113" s="466" t="s">
        <v>432</v>
      </c>
      <c r="B113" s="8" t="s">
        <v>502</v>
      </c>
      <c r="C113" s="330"/>
    </row>
    <row r="114" spans="1:3" ht="12" customHeight="1" thickBot="1">
      <c r="A114" s="474" t="s">
        <v>433</v>
      </c>
      <c r="B114" s="169" t="s">
        <v>503</v>
      </c>
      <c r="C114" s="336"/>
    </row>
    <row r="115" spans="1:3" ht="12" customHeight="1" thickBot="1">
      <c r="A115" s="37" t="s">
        <v>18</v>
      </c>
      <c r="B115" s="30" t="s">
        <v>365</v>
      </c>
      <c r="C115" s="328">
        <f>+C116+C118+C120</f>
        <v>0</v>
      </c>
    </row>
    <row r="116" spans="1:3" ht="12" customHeight="1">
      <c r="A116" s="464" t="s">
        <v>102</v>
      </c>
      <c r="B116" s="8" t="s">
        <v>225</v>
      </c>
      <c r="C116" s="331"/>
    </row>
    <row r="117" spans="1:3" ht="12" customHeight="1">
      <c r="A117" s="464" t="s">
        <v>103</v>
      </c>
      <c r="B117" s="12" t="s">
        <v>369</v>
      </c>
      <c r="C117" s="331"/>
    </row>
    <row r="118" spans="1:3" ht="12" customHeight="1">
      <c r="A118" s="464" t="s">
        <v>104</v>
      </c>
      <c r="B118" s="12" t="s">
        <v>185</v>
      </c>
      <c r="C118" s="330"/>
    </row>
    <row r="119" spans="1:3" ht="12" customHeight="1">
      <c r="A119" s="464" t="s">
        <v>105</v>
      </c>
      <c r="B119" s="12" t="s">
        <v>370</v>
      </c>
      <c r="C119" s="330"/>
    </row>
    <row r="120" spans="1:3" ht="12" customHeight="1">
      <c r="A120" s="464" t="s">
        <v>106</v>
      </c>
      <c r="B120" s="325" t="s">
        <v>227</v>
      </c>
      <c r="C120" s="295"/>
    </row>
    <row r="121" spans="1:3" ht="12" customHeight="1">
      <c r="A121" s="464" t="s">
        <v>115</v>
      </c>
      <c r="B121" s="324" t="s">
        <v>415</v>
      </c>
      <c r="C121" s="295"/>
    </row>
    <row r="122" spans="1:3" ht="12" customHeight="1">
      <c r="A122" s="464" t="s">
        <v>117</v>
      </c>
      <c r="B122" s="441" t="s">
        <v>375</v>
      </c>
      <c r="C122" s="295"/>
    </row>
    <row r="123" spans="1:3" ht="12" customHeight="1">
      <c r="A123" s="464" t="s">
        <v>186</v>
      </c>
      <c r="B123" s="167" t="s">
        <v>358</v>
      </c>
      <c r="C123" s="295"/>
    </row>
    <row r="124" spans="1:3" ht="12" customHeight="1">
      <c r="A124" s="464" t="s">
        <v>187</v>
      </c>
      <c r="B124" s="167" t="s">
        <v>374</v>
      </c>
      <c r="C124" s="295"/>
    </row>
    <row r="125" spans="1:3" ht="12" customHeight="1">
      <c r="A125" s="464" t="s">
        <v>188</v>
      </c>
      <c r="B125" s="167" t="s">
        <v>373</v>
      </c>
      <c r="C125" s="295"/>
    </row>
    <row r="126" spans="1:3" ht="12" customHeight="1">
      <c r="A126" s="464" t="s">
        <v>366</v>
      </c>
      <c r="B126" s="167" t="s">
        <v>361</v>
      </c>
      <c r="C126" s="295"/>
    </row>
    <row r="127" spans="1:3" ht="12" customHeight="1">
      <c r="A127" s="464" t="s">
        <v>367</v>
      </c>
      <c r="B127" s="167" t="s">
        <v>372</v>
      </c>
      <c r="C127" s="295"/>
    </row>
    <row r="128" spans="1:3" ht="12" customHeight="1" thickBot="1">
      <c r="A128" s="473" t="s">
        <v>368</v>
      </c>
      <c r="B128" s="167" t="s">
        <v>371</v>
      </c>
      <c r="C128" s="297"/>
    </row>
    <row r="129" spans="1:3" ht="12" customHeight="1" thickBot="1">
      <c r="A129" s="37" t="s">
        <v>19</v>
      </c>
      <c r="B129" s="148" t="s">
        <v>436</v>
      </c>
      <c r="C129" s="328">
        <f>+C94+C115</f>
        <v>29731610</v>
      </c>
    </row>
    <row r="130" spans="1:3" ht="12" customHeight="1" thickBot="1">
      <c r="A130" s="37" t="s">
        <v>20</v>
      </c>
      <c r="B130" s="148" t="s">
        <v>437</v>
      </c>
      <c r="C130" s="328">
        <f>+C131+C132+C133</f>
        <v>0</v>
      </c>
    </row>
    <row r="131" spans="1:3" s="116" customFormat="1" ht="12" customHeight="1">
      <c r="A131" s="464" t="s">
        <v>266</v>
      </c>
      <c r="B131" s="9" t="s">
        <v>507</v>
      </c>
      <c r="C131" s="295"/>
    </row>
    <row r="132" spans="1:3" ht="12" customHeight="1">
      <c r="A132" s="464" t="s">
        <v>269</v>
      </c>
      <c r="B132" s="9" t="s">
        <v>445</v>
      </c>
      <c r="C132" s="295"/>
    </row>
    <row r="133" spans="1:3" ht="12" customHeight="1" thickBot="1">
      <c r="A133" s="473" t="s">
        <v>270</v>
      </c>
      <c r="B133" s="7" t="s">
        <v>506</v>
      </c>
      <c r="C133" s="295"/>
    </row>
    <row r="134" spans="1:3" ht="12" customHeight="1" thickBot="1">
      <c r="A134" s="37" t="s">
        <v>21</v>
      </c>
      <c r="B134" s="148" t="s">
        <v>438</v>
      </c>
      <c r="C134" s="328">
        <f>+C135+C136+C137+C138+C139+C140</f>
        <v>0</v>
      </c>
    </row>
    <row r="135" spans="1:3" ht="12" customHeight="1">
      <c r="A135" s="464" t="s">
        <v>89</v>
      </c>
      <c r="B135" s="9" t="s">
        <v>447</v>
      </c>
      <c r="C135" s="295"/>
    </row>
    <row r="136" spans="1:3" ht="12" customHeight="1">
      <c r="A136" s="464" t="s">
        <v>90</v>
      </c>
      <c r="B136" s="9" t="s">
        <v>439</v>
      </c>
      <c r="C136" s="295"/>
    </row>
    <row r="137" spans="1:3" ht="12" customHeight="1">
      <c r="A137" s="464" t="s">
        <v>91</v>
      </c>
      <c r="B137" s="9" t="s">
        <v>440</v>
      </c>
      <c r="C137" s="295"/>
    </row>
    <row r="138" spans="1:3" ht="12" customHeight="1">
      <c r="A138" s="464" t="s">
        <v>173</v>
      </c>
      <c r="B138" s="9" t="s">
        <v>505</v>
      </c>
      <c r="C138" s="295"/>
    </row>
    <row r="139" spans="1:3" ht="12" customHeight="1">
      <c r="A139" s="464" t="s">
        <v>174</v>
      </c>
      <c r="B139" s="9" t="s">
        <v>442</v>
      </c>
      <c r="C139" s="295"/>
    </row>
    <row r="140" spans="1:3" s="116" customFormat="1" ht="12" customHeight="1" thickBot="1">
      <c r="A140" s="473" t="s">
        <v>175</v>
      </c>
      <c r="B140" s="7" t="s">
        <v>443</v>
      </c>
      <c r="C140" s="295"/>
    </row>
    <row r="141" spans="1:11" ht="12" customHeight="1" thickBot="1">
      <c r="A141" s="37" t="s">
        <v>22</v>
      </c>
      <c r="B141" s="148" t="s">
        <v>522</v>
      </c>
      <c r="C141" s="334">
        <f>+C142+C143+C145+C146+C144</f>
        <v>0</v>
      </c>
      <c r="K141" s="277"/>
    </row>
    <row r="142" spans="1:3" ht="12.75">
      <c r="A142" s="464" t="s">
        <v>92</v>
      </c>
      <c r="B142" s="9" t="s">
        <v>376</v>
      </c>
      <c r="C142" s="295"/>
    </row>
    <row r="143" spans="1:3" ht="12" customHeight="1">
      <c r="A143" s="464" t="s">
        <v>93</v>
      </c>
      <c r="B143" s="9" t="s">
        <v>377</v>
      </c>
      <c r="C143" s="295"/>
    </row>
    <row r="144" spans="1:3" s="116" customFormat="1" ht="12" customHeight="1">
      <c r="A144" s="464" t="s">
        <v>290</v>
      </c>
      <c r="B144" s="9" t="s">
        <v>521</v>
      </c>
      <c r="C144" s="295"/>
    </row>
    <row r="145" spans="1:3" s="116" customFormat="1" ht="12" customHeight="1">
      <c r="A145" s="464" t="s">
        <v>291</v>
      </c>
      <c r="B145" s="9" t="s">
        <v>452</v>
      </c>
      <c r="C145" s="295"/>
    </row>
    <row r="146" spans="1:3" s="116" customFormat="1" ht="12" customHeight="1" thickBot="1">
      <c r="A146" s="473" t="s">
        <v>292</v>
      </c>
      <c r="B146" s="7" t="s">
        <v>396</v>
      </c>
      <c r="C146" s="295"/>
    </row>
    <row r="147" spans="1:3" s="116" customFormat="1" ht="12" customHeight="1" thickBot="1">
      <c r="A147" s="37" t="s">
        <v>23</v>
      </c>
      <c r="B147" s="148" t="s">
        <v>453</v>
      </c>
      <c r="C147" s="337">
        <f>+C148+C149+C150+C151+C152</f>
        <v>0</v>
      </c>
    </row>
    <row r="148" spans="1:3" s="116" customFormat="1" ht="12" customHeight="1">
      <c r="A148" s="464" t="s">
        <v>94</v>
      </c>
      <c r="B148" s="9" t="s">
        <v>448</v>
      </c>
      <c r="C148" s="295"/>
    </row>
    <row r="149" spans="1:3" s="116" customFormat="1" ht="12" customHeight="1">
      <c r="A149" s="464" t="s">
        <v>95</v>
      </c>
      <c r="B149" s="9" t="s">
        <v>455</v>
      </c>
      <c r="C149" s="295"/>
    </row>
    <row r="150" spans="1:3" s="116" customFormat="1" ht="12" customHeight="1">
      <c r="A150" s="464" t="s">
        <v>302</v>
      </c>
      <c r="B150" s="9" t="s">
        <v>450</v>
      </c>
      <c r="C150" s="295"/>
    </row>
    <row r="151" spans="1:3" ht="12.75" customHeight="1">
      <c r="A151" s="464" t="s">
        <v>303</v>
      </c>
      <c r="B151" s="9" t="s">
        <v>508</v>
      </c>
      <c r="C151" s="295"/>
    </row>
    <row r="152" spans="1:3" ht="12.75" customHeight="1" thickBot="1">
      <c r="A152" s="473" t="s">
        <v>454</v>
      </c>
      <c r="B152" s="7" t="s">
        <v>457</v>
      </c>
      <c r="C152" s="297"/>
    </row>
    <row r="153" spans="1:3" ht="12.75" customHeight="1" thickBot="1">
      <c r="A153" s="516" t="s">
        <v>24</v>
      </c>
      <c r="B153" s="148" t="s">
        <v>458</v>
      </c>
      <c r="C153" s="337"/>
    </row>
    <row r="154" spans="1:3" ht="12" customHeight="1" thickBot="1">
      <c r="A154" s="516" t="s">
        <v>25</v>
      </c>
      <c r="B154" s="148" t="s">
        <v>459</v>
      </c>
      <c r="C154" s="337"/>
    </row>
    <row r="155" spans="1:3" ht="15" customHeight="1" thickBot="1">
      <c r="A155" s="37" t="s">
        <v>26</v>
      </c>
      <c r="B155" s="148" t="s">
        <v>461</v>
      </c>
      <c r="C155" s="455">
        <f>+C130+C134+C141+C147+C153+C154</f>
        <v>0</v>
      </c>
    </row>
    <row r="156" spans="1:3" ht="13.5" thickBot="1">
      <c r="A156" s="475" t="s">
        <v>27</v>
      </c>
      <c r="B156" s="409" t="s">
        <v>460</v>
      </c>
      <c r="C156" s="455">
        <f>+C129+C155</f>
        <v>29731610</v>
      </c>
    </row>
    <row r="157" spans="1:3" ht="15" customHeight="1" thickBot="1">
      <c r="A157" s="417"/>
      <c r="B157" s="418"/>
      <c r="C157" s="419"/>
    </row>
    <row r="158" spans="1:3" ht="14.25" customHeight="1" thickBot="1">
      <c r="A158" s="274" t="s">
        <v>509</v>
      </c>
      <c r="B158" s="275"/>
      <c r="C158" s="145">
        <v>7</v>
      </c>
    </row>
    <row r="159" spans="1:3" ht="13.5" thickBot="1">
      <c r="A159" s="274" t="s">
        <v>203</v>
      </c>
      <c r="B159" s="275"/>
      <c r="C159" s="14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6"/>
  <sheetViews>
    <sheetView workbookViewId="0" topLeftCell="A1">
      <selection activeCell="A21" sqref="A21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09" t="s">
        <v>2</v>
      </c>
      <c r="B1" s="609"/>
      <c r="C1" s="609"/>
      <c r="D1" s="609"/>
      <c r="E1" s="609"/>
      <c r="F1" s="609"/>
      <c r="G1" s="609"/>
    </row>
    <row r="3" spans="1:7" s="189" customFormat="1" ht="27" customHeight="1">
      <c r="A3" s="187" t="s">
        <v>207</v>
      </c>
      <c r="B3" s="188"/>
      <c r="C3" s="608" t="s">
        <v>562</v>
      </c>
      <c r="D3" s="608"/>
      <c r="E3" s="608"/>
      <c r="F3" s="608"/>
      <c r="G3" s="608"/>
    </row>
    <row r="4" spans="1:7" s="189" customFormat="1" ht="16.5" thickBot="1">
      <c r="A4" s="188"/>
      <c r="B4" s="188"/>
      <c r="C4" s="188"/>
      <c r="D4" s="188"/>
      <c r="E4" s="188"/>
      <c r="F4" s="188"/>
      <c r="G4" s="188"/>
    </row>
    <row r="5" spans="1:10" s="189" customFormat="1" ht="24.75" customHeight="1" thickBot="1">
      <c r="A5" s="187" t="s">
        <v>208</v>
      </c>
      <c r="B5" s="188"/>
      <c r="C5" s="608" t="s">
        <v>564</v>
      </c>
      <c r="D5" s="608"/>
      <c r="E5" s="608"/>
      <c r="F5" s="608"/>
      <c r="G5" s="188"/>
      <c r="J5" s="536"/>
    </row>
    <row r="6" spans="1:7" s="190" customFormat="1" ht="12.75">
      <c r="A6" s="247"/>
      <c r="B6" s="247"/>
      <c r="C6" s="247"/>
      <c r="D6" s="247"/>
      <c r="E6" s="247"/>
      <c r="F6" s="247"/>
      <c r="G6" s="247"/>
    </row>
    <row r="7" spans="1:7" s="191" customFormat="1" ht="15" customHeight="1">
      <c r="A7" s="293" t="s">
        <v>565</v>
      </c>
      <c r="B7" s="292"/>
      <c r="C7" s="292"/>
      <c r="D7" s="278"/>
      <c r="E7" s="278"/>
      <c r="F7" s="278"/>
      <c r="G7" s="278"/>
    </row>
    <row r="8" spans="1:7" s="191" customFormat="1" ht="15" customHeight="1" thickBot="1">
      <c r="A8" s="293" t="s">
        <v>563</v>
      </c>
      <c r="B8" s="278"/>
      <c r="C8" s="278"/>
      <c r="D8" s="278"/>
      <c r="E8" s="278"/>
      <c r="F8" s="278"/>
      <c r="G8" s="278"/>
    </row>
    <row r="9" spans="1:7" s="92" customFormat="1" ht="42" customHeight="1" thickBot="1">
      <c r="A9" s="227" t="s">
        <v>15</v>
      </c>
      <c r="B9" s="228" t="s">
        <v>209</v>
      </c>
      <c r="C9" s="228" t="s">
        <v>210</v>
      </c>
      <c r="D9" s="228" t="s">
        <v>211</v>
      </c>
      <c r="E9" s="228" t="s">
        <v>212</v>
      </c>
      <c r="F9" s="228" t="s">
        <v>213</v>
      </c>
      <c r="G9" s="229" t="s">
        <v>52</v>
      </c>
    </row>
    <row r="10" spans="1:7" ht="24" customHeight="1">
      <c r="A10" s="279" t="s">
        <v>17</v>
      </c>
      <c r="B10" s="236" t="s">
        <v>214</v>
      </c>
      <c r="C10" s="192"/>
      <c r="D10" s="192"/>
      <c r="E10" s="192"/>
      <c r="F10" s="192"/>
      <c r="G10" s="280">
        <f>SUM(C10:F10)</f>
        <v>0</v>
      </c>
    </row>
    <row r="11" spans="1:7" ht="24" customHeight="1">
      <c r="A11" s="281" t="s">
        <v>18</v>
      </c>
      <c r="B11" s="237" t="s">
        <v>215</v>
      </c>
      <c r="C11" s="193"/>
      <c r="D11" s="193"/>
      <c r="E11" s="193">
        <v>3286047</v>
      </c>
      <c r="F11" s="193"/>
      <c r="G11" s="282">
        <f aca="true" t="shared" si="0" ref="G11:G16">SUM(C11:F11)</f>
        <v>3286047</v>
      </c>
    </row>
    <row r="12" spans="1:7" ht="24" customHeight="1">
      <c r="A12" s="281" t="s">
        <v>19</v>
      </c>
      <c r="B12" s="237" t="s">
        <v>216</v>
      </c>
      <c r="C12" s="193"/>
      <c r="D12" s="193"/>
      <c r="E12" s="193"/>
      <c r="F12" s="193"/>
      <c r="G12" s="282">
        <f t="shared" si="0"/>
        <v>0</v>
      </c>
    </row>
    <row r="13" spans="1:7" ht="24" customHeight="1">
      <c r="A13" s="281" t="s">
        <v>20</v>
      </c>
      <c r="B13" s="237" t="s">
        <v>217</v>
      </c>
      <c r="C13" s="193"/>
      <c r="D13" s="193"/>
      <c r="E13" s="193"/>
      <c r="F13" s="193"/>
      <c r="G13" s="282">
        <f t="shared" si="0"/>
        <v>0</v>
      </c>
    </row>
    <row r="14" spans="1:7" ht="24" customHeight="1">
      <c r="A14" s="281" t="s">
        <v>21</v>
      </c>
      <c r="B14" s="237" t="s">
        <v>218</v>
      </c>
      <c r="C14" s="193"/>
      <c r="D14" s="193"/>
      <c r="E14" s="193"/>
      <c r="F14" s="193"/>
      <c r="G14" s="282">
        <f t="shared" si="0"/>
        <v>0</v>
      </c>
    </row>
    <row r="15" spans="1:7" ht="24" customHeight="1" thickBot="1">
      <c r="A15" s="283" t="s">
        <v>22</v>
      </c>
      <c r="B15" s="284" t="s">
        <v>219</v>
      </c>
      <c r="C15" s="194"/>
      <c r="D15" s="194"/>
      <c r="E15" s="194"/>
      <c r="F15" s="194"/>
      <c r="G15" s="285">
        <f t="shared" si="0"/>
        <v>0</v>
      </c>
    </row>
    <row r="16" spans="1:7" s="195" customFormat="1" ht="24" customHeight="1" thickBot="1">
      <c r="A16" s="286" t="s">
        <v>23</v>
      </c>
      <c r="B16" s="287" t="s">
        <v>52</v>
      </c>
      <c r="C16" s="288">
        <f>SUM(C10:C15)</f>
        <v>0</v>
      </c>
      <c r="D16" s="288">
        <f>SUM(D10:D15)</f>
        <v>0</v>
      </c>
      <c r="E16" s="288">
        <f>SUM(E10:E15)</f>
        <v>3286047</v>
      </c>
      <c r="F16" s="288">
        <f>SUM(F10:F15)</f>
        <v>0</v>
      </c>
      <c r="G16" s="289">
        <f t="shared" si="0"/>
        <v>3286047</v>
      </c>
    </row>
    <row r="17" spans="1:7" s="190" customFormat="1" ht="12.75">
      <c r="A17" s="247"/>
      <c r="B17" s="247"/>
      <c r="C17" s="247"/>
      <c r="D17" s="247"/>
      <c r="E17" s="247"/>
      <c r="F17" s="247"/>
      <c r="G17" s="247"/>
    </row>
    <row r="18" spans="1:7" s="190" customFormat="1" ht="12.75">
      <c r="A18" s="247"/>
      <c r="B18" s="247"/>
      <c r="C18" s="247"/>
      <c r="D18" s="247"/>
      <c r="E18" s="247"/>
      <c r="F18" s="247"/>
      <c r="G18" s="247"/>
    </row>
    <row r="19" spans="1:7" s="190" customFormat="1" ht="12.75">
      <c r="A19" s="247"/>
      <c r="B19" s="247"/>
      <c r="C19" s="247"/>
      <c r="D19" s="247"/>
      <c r="E19" s="247"/>
      <c r="F19" s="247"/>
      <c r="G19" s="247"/>
    </row>
    <row r="20" spans="1:7" s="190" customFormat="1" ht="15.75">
      <c r="A20" s="189" t="s">
        <v>566</v>
      </c>
      <c r="B20" s="247"/>
      <c r="C20" s="247"/>
      <c r="D20" s="247"/>
      <c r="E20" s="247"/>
      <c r="F20" s="247"/>
      <c r="G20" s="247"/>
    </row>
    <row r="21" spans="1:7" s="190" customFormat="1" ht="12.75">
      <c r="A21" s="247"/>
      <c r="B21" s="247"/>
      <c r="C21" s="247"/>
      <c r="D21" s="247"/>
      <c r="E21" s="247"/>
      <c r="F21" s="247"/>
      <c r="G21" s="247"/>
    </row>
    <row r="22" spans="1:7" ht="12.75">
      <c r="A22" s="247"/>
      <c r="B22" s="247"/>
      <c r="C22" s="247"/>
      <c r="D22" s="247"/>
      <c r="E22" s="247"/>
      <c r="F22" s="247"/>
      <c r="G22" s="247"/>
    </row>
    <row r="23" spans="1:7" ht="12.75">
      <c r="A23" s="247"/>
      <c r="B23" s="247"/>
      <c r="C23" s="190"/>
      <c r="D23" s="190"/>
      <c r="E23" s="190"/>
      <c r="F23" s="190"/>
      <c r="G23" s="247"/>
    </row>
    <row r="24" spans="1:7" ht="13.5">
      <c r="A24" s="247"/>
      <c r="B24" s="247"/>
      <c r="C24" s="290"/>
      <c r="D24" s="291" t="s">
        <v>220</v>
      </c>
      <c r="E24" s="291"/>
      <c r="F24" s="290"/>
      <c r="G24" s="247"/>
    </row>
    <row r="25" spans="3:6" ht="13.5">
      <c r="C25" s="196"/>
      <c r="D25" s="197"/>
      <c r="E25" s="197"/>
      <c r="F25" s="196"/>
    </row>
    <row r="26" spans="3:6" ht="13.5">
      <c r="C26" s="196"/>
      <c r="D26" s="197"/>
      <c r="E26" s="197"/>
      <c r="F26" s="196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……/2015. (….)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zoomScale="130" zoomScaleNormal="130" zoomScaleSheetLayoutView="100" workbookViewId="0" topLeftCell="A142">
      <selection activeCell="C76" sqref="C76"/>
    </sheetView>
  </sheetViews>
  <sheetFormatPr defaultColWidth="9.00390625" defaultRowHeight="12.75"/>
  <cols>
    <col min="1" max="1" width="9.50390625" style="410" customWidth="1"/>
    <col min="2" max="2" width="91.625" style="410" customWidth="1"/>
    <col min="3" max="3" width="21.625" style="411" customWidth="1"/>
    <col min="4" max="4" width="9.00390625" style="442" customWidth="1"/>
    <col min="5" max="16384" width="9.375" style="442" customWidth="1"/>
  </cols>
  <sheetData>
    <row r="1" spans="1:3" ht="15.75" customHeight="1">
      <c r="A1" s="563" t="s">
        <v>14</v>
      </c>
      <c r="B1" s="563"/>
      <c r="C1" s="563"/>
    </row>
    <row r="2" spans="1:3" ht="15.75" customHeight="1" thickBot="1">
      <c r="A2" s="562" t="s">
        <v>150</v>
      </c>
      <c r="B2" s="562"/>
      <c r="C2" s="338" t="s">
        <v>542</v>
      </c>
    </row>
    <row r="3" spans="1:3" ht="37.5" customHeight="1" thickBot="1">
      <c r="A3" s="23" t="s">
        <v>67</v>
      </c>
      <c r="B3" s="24" t="s">
        <v>16</v>
      </c>
      <c r="C3" s="45" t="s">
        <v>548</v>
      </c>
    </row>
    <row r="4" spans="1:3" s="443" customFormat="1" ht="12" customHeight="1" thickBot="1">
      <c r="A4" s="437" t="s">
        <v>481</v>
      </c>
      <c r="B4" s="438" t="s">
        <v>482</v>
      </c>
      <c r="C4" s="439" t="s">
        <v>483</v>
      </c>
    </row>
    <row r="5" spans="1:3" s="444" customFormat="1" ht="12" customHeight="1" thickBot="1">
      <c r="A5" s="20" t="s">
        <v>17</v>
      </c>
      <c r="B5" s="21" t="s">
        <v>250</v>
      </c>
      <c r="C5" s="328">
        <f>+C6+C7+C8+C9+C10+C11</f>
        <v>59190874</v>
      </c>
    </row>
    <row r="6" spans="1:3" s="444" customFormat="1" ht="12" customHeight="1">
      <c r="A6" s="15" t="s">
        <v>96</v>
      </c>
      <c r="B6" s="445" t="s">
        <v>251</v>
      </c>
      <c r="C6" s="331">
        <f>+'9.1. sz. mell'!C9+'9.2. sz. mell'!C9+'9.3. sz. mell'!C9</f>
        <v>15950676</v>
      </c>
    </row>
    <row r="7" spans="1:3" s="444" customFormat="1" ht="12" customHeight="1">
      <c r="A7" s="14" t="s">
        <v>97</v>
      </c>
      <c r="B7" s="446" t="s">
        <v>252</v>
      </c>
      <c r="C7" s="331">
        <f>+'9.1. sz. mell'!C10+'9.2. sz. mell'!C10+'9.3. sz. mell'!C10</f>
        <v>24147900</v>
      </c>
    </row>
    <row r="8" spans="1:3" s="444" customFormat="1" ht="12" customHeight="1">
      <c r="A8" s="14" t="s">
        <v>98</v>
      </c>
      <c r="B8" s="446" t="s">
        <v>253</v>
      </c>
      <c r="C8" s="331">
        <f>+'9.1. sz. mell'!C11+'9.2. sz. mell'!C11+'9.3. sz. mell'!C11</f>
        <v>17292298</v>
      </c>
    </row>
    <row r="9" spans="1:3" s="444" customFormat="1" ht="12" customHeight="1">
      <c r="A9" s="14" t="s">
        <v>99</v>
      </c>
      <c r="B9" s="446" t="s">
        <v>254</v>
      </c>
      <c r="C9" s="331">
        <f>+'9.1. sz. mell'!C12+'9.2. sz. mell'!C12+'9.3. sz. mell'!C12</f>
        <v>1800000</v>
      </c>
    </row>
    <row r="10" spans="1:3" s="444" customFormat="1" ht="12" customHeight="1">
      <c r="A10" s="14" t="s">
        <v>146</v>
      </c>
      <c r="B10" s="324" t="s">
        <v>417</v>
      </c>
      <c r="C10" s="331">
        <f>+'9.1. sz. mell'!C13+'9.2. sz. mell'!C13+'9.3. sz. mell'!C13</f>
        <v>0</v>
      </c>
    </row>
    <row r="11" spans="1:3" s="444" customFormat="1" ht="12" customHeight="1" thickBot="1">
      <c r="A11" s="16" t="s">
        <v>100</v>
      </c>
      <c r="B11" s="325" t="s">
        <v>418</v>
      </c>
      <c r="C11" s="331">
        <f>+'9.1. sz. mell'!C14+'9.2. sz. mell'!C14+'9.3. sz. mell'!C14</f>
        <v>0</v>
      </c>
    </row>
    <row r="12" spans="1:3" s="444" customFormat="1" ht="12" customHeight="1" thickBot="1">
      <c r="A12" s="20" t="s">
        <v>18</v>
      </c>
      <c r="B12" s="323" t="s">
        <v>255</v>
      </c>
      <c r="C12" s="328">
        <f>+C13+C14+C15+C16+C17</f>
        <v>6270698</v>
      </c>
    </row>
    <row r="13" spans="1:3" s="444" customFormat="1" ht="12" customHeight="1">
      <c r="A13" s="15" t="s">
        <v>102</v>
      </c>
      <c r="B13" s="445" t="s">
        <v>256</v>
      </c>
      <c r="C13" s="331">
        <f>+'9.1. sz. mell'!C16+'9.2. sz. mell'!C16+'9.3. sz. mell'!C16</f>
        <v>0</v>
      </c>
    </row>
    <row r="14" spans="1:3" s="444" customFormat="1" ht="12" customHeight="1">
      <c r="A14" s="14" t="s">
        <v>103</v>
      </c>
      <c r="B14" s="446" t="s">
        <v>257</v>
      </c>
      <c r="C14" s="331">
        <f>+'9.1. sz. mell'!C17+'9.2. sz. mell'!C17+'9.3. sz. mell'!C17</f>
        <v>0</v>
      </c>
    </row>
    <row r="15" spans="1:3" s="444" customFormat="1" ht="12" customHeight="1">
      <c r="A15" s="14" t="s">
        <v>104</v>
      </c>
      <c r="B15" s="446" t="s">
        <v>409</v>
      </c>
      <c r="C15" s="331">
        <f>+'9.1. sz. mell'!C18+'9.2. sz. mell'!C18+'9.3. sz. mell'!C18</f>
        <v>0</v>
      </c>
    </row>
    <row r="16" spans="1:3" s="444" customFormat="1" ht="12" customHeight="1">
      <c r="A16" s="14" t="s">
        <v>105</v>
      </c>
      <c r="B16" s="446" t="s">
        <v>410</v>
      </c>
      <c r="C16" s="331">
        <f>+'9.1. sz. mell'!C19+'9.2. sz. mell'!C19+'9.3. sz. mell'!C19</f>
        <v>0</v>
      </c>
    </row>
    <row r="17" spans="1:3" s="444" customFormat="1" ht="12" customHeight="1">
      <c r="A17" s="14" t="s">
        <v>106</v>
      </c>
      <c r="B17" s="446" t="s">
        <v>258</v>
      </c>
      <c r="C17" s="331">
        <f>+'9.1. sz. mell'!C20+'9.2. sz. mell'!C20+'9.3. sz. mell'!C20</f>
        <v>6270698</v>
      </c>
    </row>
    <row r="18" spans="1:3" s="444" customFormat="1" ht="12" customHeight="1" thickBot="1">
      <c r="A18" s="16" t="s">
        <v>115</v>
      </c>
      <c r="B18" s="325" t="s">
        <v>259</v>
      </c>
      <c r="C18" s="331">
        <f>+'9.1. sz. mell'!C21+'9.2. sz. mell'!C21+'9.3. sz. mell'!C21</f>
        <v>0</v>
      </c>
    </row>
    <row r="19" spans="1:3" s="444" customFormat="1" ht="12" customHeight="1" thickBot="1">
      <c r="A19" s="20" t="s">
        <v>19</v>
      </c>
      <c r="B19" s="21" t="s">
        <v>260</v>
      </c>
      <c r="C19" s="328">
        <f>+C20+C21+C22+C23+C24</f>
        <v>0</v>
      </c>
    </row>
    <row r="20" spans="1:3" s="444" customFormat="1" ht="12" customHeight="1">
      <c r="A20" s="15" t="s">
        <v>85</v>
      </c>
      <c r="B20" s="445" t="s">
        <v>261</v>
      </c>
      <c r="C20" s="331">
        <f>+'9.1. sz. mell'!C23+'9.2. sz. mell'!C23+'9.3. sz. mell'!C23</f>
        <v>0</v>
      </c>
    </row>
    <row r="21" spans="1:3" s="444" customFormat="1" ht="12" customHeight="1">
      <c r="A21" s="14" t="s">
        <v>86</v>
      </c>
      <c r="B21" s="446" t="s">
        <v>262</v>
      </c>
      <c r="C21" s="331">
        <f>+'9.1. sz. mell'!C24+'9.2. sz. mell'!C24+'9.3. sz. mell'!C24</f>
        <v>0</v>
      </c>
    </row>
    <row r="22" spans="1:3" s="444" customFormat="1" ht="12" customHeight="1">
      <c r="A22" s="14" t="s">
        <v>87</v>
      </c>
      <c r="B22" s="446" t="s">
        <v>411</v>
      </c>
      <c r="C22" s="331">
        <f>+'9.1. sz. mell'!C25+'9.2. sz. mell'!C25+'9.3. sz. mell'!C25</f>
        <v>0</v>
      </c>
    </row>
    <row r="23" spans="1:3" s="444" customFormat="1" ht="12" customHeight="1">
      <c r="A23" s="14" t="s">
        <v>88</v>
      </c>
      <c r="B23" s="446" t="s">
        <v>412</v>
      </c>
      <c r="C23" s="331">
        <f>+'9.1. sz. mell'!C26+'9.2. sz. mell'!C26+'9.3. sz. mell'!C26</f>
        <v>0</v>
      </c>
    </row>
    <row r="24" spans="1:3" s="444" customFormat="1" ht="12" customHeight="1">
      <c r="A24" s="14" t="s">
        <v>169</v>
      </c>
      <c r="B24" s="446" t="s">
        <v>263</v>
      </c>
      <c r="C24" s="331">
        <f>+'9.1. sz. mell'!C27+'9.2. sz. mell'!C27+'9.3. sz. mell'!C27</f>
        <v>0</v>
      </c>
    </row>
    <row r="25" spans="1:3" s="444" customFormat="1" ht="12" customHeight="1" thickBot="1">
      <c r="A25" s="16" t="s">
        <v>170</v>
      </c>
      <c r="B25" s="447" t="s">
        <v>264</v>
      </c>
      <c r="C25" s="331">
        <f>+'9.1. sz. mell'!C28+'9.2. sz. mell'!C28+'9.3. sz. mell'!C28</f>
        <v>0</v>
      </c>
    </row>
    <row r="26" spans="1:3" s="444" customFormat="1" ht="12" customHeight="1" thickBot="1">
      <c r="A26" s="20" t="s">
        <v>171</v>
      </c>
      <c r="B26" s="21" t="s">
        <v>265</v>
      </c>
      <c r="C26" s="334">
        <f>+C27+C31+C32+C33</f>
        <v>36170000</v>
      </c>
    </row>
    <row r="27" spans="1:3" s="444" customFormat="1" ht="12" customHeight="1">
      <c r="A27" s="15" t="s">
        <v>266</v>
      </c>
      <c r="B27" s="445" t="s">
        <v>424</v>
      </c>
      <c r="C27" s="331">
        <f>+'9.1. sz. mell'!C30+'9.2. sz. mell'!C30+'9.3. sz. mell'!C30</f>
        <v>31500000</v>
      </c>
    </row>
    <row r="28" spans="1:3" s="444" customFormat="1" ht="12" customHeight="1">
      <c r="A28" s="14" t="s">
        <v>267</v>
      </c>
      <c r="B28" s="446" t="s">
        <v>272</v>
      </c>
      <c r="C28" s="331">
        <f>+'9.1. sz. mell'!C31+'9.2. sz. mell'!C31+'9.3. sz. mell'!C31</f>
        <v>6500000</v>
      </c>
    </row>
    <row r="29" spans="1:3" s="444" customFormat="1" ht="12" customHeight="1">
      <c r="A29" s="14" t="s">
        <v>268</v>
      </c>
      <c r="B29" s="446" t="s">
        <v>273</v>
      </c>
      <c r="C29" s="331">
        <f>+'9.1. sz. mell'!C32+'9.2. sz. mell'!C32+'9.3. sz. mell'!C32</f>
        <v>0</v>
      </c>
    </row>
    <row r="30" spans="1:3" s="444" customFormat="1" ht="12" customHeight="1">
      <c r="A30" s="14" t="s">
        <v>422</v>
      </c>
      <c r="B30" s="506" t="s">
        <v>423</v>
      </c>
      <c r="C30" s="331">
        <f>+'9.1. sz. mell'!C33+'9.2. sz. mell'!C33+'9.3. sz. mell'!C33</f>
        <v>25000000</v>
      </c>
    </row>
    <row r="31" spans="1:3" s="444" customFormat="1" ht="12" customHeight="1">
      <c r="A31" s="14" t="s">
        <v>269</v>
      </c>
      <c r="B31" s="446" t="s">
        <v>274</v>
      </c>
      <c r="C31" s="331">
        <f>+'9.1. sz. mell'!C34+'9.2. sz. mell'!C34+'9.3. sz. mell'!C34</f>
        <v>4500000</v>
      </c>
    </row>
    <row r="32" spans="1:3" s="444" customFormat="1" ht="12" customHeight="1">
      <c r="A32" s="14" t="s">
        <v>270</v>
      </c>
      <c r="B32" s="446" t="s">
        <v>275</v>
      </c>
      <c r="C32" s="331">
        <f>+'9.1. sz. mell'!C35+'9.2. sz. mell'!C35+'9.3. sz. mell'!C35</f>
        <v>0</v>
      </c>
    </row>
    <row r="33" spans="1:3" s="444" customFormat="1" ht="12" customHeight="1" thickBot="1">
      <c r="A33" s="16" t="s">
        <v>271</v>
      </c>
      <c r="B33" s="447" t="s">
        <v>276</v>
      </c>
      <c r="C33" s="331">
        <f>+'9.1. sz. mell'!C36+'9.2. sz. mell'!C36+'9.3. sz. mell'!C36</f>
        <v>170000</v>
      </c>
    </row>
    <row r="34" spans="1:3" s="444" customFormat="1" ht="12" customHeight="1" thickBot="1">
      <c r="A34" s="20" t="s">
        <v>21</v>
      </c>
      <c r="B34" s="21" t="s">
        <v>419</v>
      </c>
      <c r="C34" s="328">
        <f>SUM(C35:C45)</f>
        <v>13957335</v>
      </c>
    </row>
    <row r="35" spans="1:3" s="444" customFormat="1" ht="12" customHeight="1">
      <c r="A35" s="15" t="s">
        <v>89</v>
      </c>
      <c r="B35" s="445" t="s">
        <v>279</v>
      </c>
      <c r="C35" s="331">
        <f>+'9.1. sz. mell'!C38+'9.2. sz. mell'!C38+'9.3. sz. mell'!C38</f>
        <v>0</v>
      </c>
    </row>
    <row r="36" spans="1:3" s="444" customFormat="1" ht="12" customHeight="1">
      <c r="A36" s="14" t="s">
        <v>90</v>
      </c>
      <c r="B36" s="446" t="s">
        <v>280</v>
      </c>
      <c r="C36" s="331">
        <f>+'9.1. sz. mell'!C39+'9.2. sz. mell'!C39+'9.3. sz. mell'!C39</f>
        <v>3472205</v>
      </c>
    </row>
    <row r="37" spans="1:3" s="444" customFormat="1" ht="12" customHeight="1">
      <c r="A37" s="14" t="s">
        <v>91</v>
      </c>
      <c r="B37" s="446" t="s">
        <v>281</v>
      </c>
      <c r="C37" s="331">
        <f>+'9.1. sz. mell'!C40+'9.2. sz. mell'!C40+'9.3. sz. mell'!C40</f>
        <v>1700000</v>
      </c>
    </row>
    <row r="38" spans="1:3" s="444" customFormat="1" ht="12" customHeight="1">
      <c r="A38" s="14" t="s">
        <v>173</v>
      </c>
      <c r="B38" s="446" t="s">
        <v>282</v>
      </c>
      <c r="C38" s="331">
        <f>+'9.1. sz. mell'!C41+'9.2. sz. mell'!C41+'9.3. sz. mell'!C41</f>
        <v>0</v>
      </c>
    </row>
    <row r="39" spans="1:3" s="444" customFormat="1" ht="12" customHeight="1">
      <c r="A39" s="14" t="s">
        <v>174</v>
      </c>
      <c r="B39" s="446" t="s">
        <v>283</v>
      </c>
      <c r="C39" s="331">
        <f>+'9.1. sz. mell'!C42+'9.2. sz. mell'!C42+'9.3. sz. mell'!C42</f>
        <v>6362075</v>
      </c>
    </row>
    <row r="40" spans="1:3" s="444" customFormat="1" ht="12" customHeight="1">
      <c r="A40" s="14" t="s">
        <v>175</v>
      </c>
      <c r="B40" s="446" t="s">
        <v>284</v>
      </c>
      <c r="C40" s="331">
        <f>+'9.1. sz. mell'!C43+'9.2. sz. mell'!C43+'9.3. sz. mell'!C43</f>
        <v>2423055</v>
      </c>
    </row>
    <row r="41" spans="1:3" s="444" customFormat="1" ht="12" customHeight="1">
      <c r="A41" s="14" t="s">
        <v>176</v>
      </c>
      <c r="B41" s="446" t="s">
        <v>285</v>
      </c>
      <c r="C41" s="331">
        <f>+'9.1. sz. mell'!C44+'9.2. sz. mell'!C44+'9.3. sz. mell'!C44</f>
        <v>0</v>
      </c>
    </row>
    <row r="42" spans="1:3" s="444" customFormat="1" ht="12" customHeight="1">
      <c r="A42" s="14" t="s">
        <v>177</v>
      </c>
      <c r="B42" s="446" t="s">
        <v>286</v>
      </c>
      <c r="C42" s="331">
        <f>+'9.1. sz. mell'!C45+'9.2. sz. mell'!C45+'9.3. sz. mell'!C45</f>
        <v>0</v>
      </c>
    </row>
    <row r="43" spans="1:3" s="444" customFormat="1" ht="12" customHeight="1">
      <c r="A43" s="14" t="s">
        <v>277</v>
      </c>
      <c r="B43" s="446" t="s">
        <v>287</v>
      </c>
      <c r="C43" s="331">
        <f>+'9.1. sz. mell'!C46+'9.2. sz. mell'!C46+'9.3. sz. mell'!C46</f>
        <v>0</v>
      </c>
    </row>
    <row r="44" spans="1:3" s="444" customFormat="1" ht="12" customHeight="1">
      <c r="A44" s="16" t="s">
        <v>278</v>
      </c>
      <c r="B44" s="447" t="s">
        <v>421</v>
      </c>
      <c r="C44" s="331">
        <f>+'9.1. sz. mell'!C47+'9.2. sz. mell'!C47+'9.3. sz. mell'!C47</f>
        <v>0</v>
      </c>
    </row>
    <row r="45" spans="1:3" s="444" customFormat="1" ht="12" customHeight="1" thickBot="1">
      <c r="A45" s="16" t="s">
        <v>420</v>
      </c>
      <c r="B45" s="325" t="s">
        <v>288</v>
      </c>
      <c r="C45" s="331">
        <f>+'9.1. sz. mell'!C48+'9.2. sz. mell'!C48+'9.3. sz. mell'!C48</f>
        <v>0</v>
      </c>
    </row>
    <row r="46" spans="1:3" s="444" customFormat="1" ht="12" customHeight="1" thickBot="1">
      <c r="A46" s="20" t="s">
        <v>22</v>
      </c>
      <c r="B46" s="21" t="s">
        <v>289</v>
      </c>
      <c r="C46" s="328">
        <f>SUM(C47:C51)</f>
        <v>0</v>
      </c>
    </row>
    <row r="47" spans="1:3" s="444" customFormat="1" ht="12" customHeight="1">
      <c r="A47" s="15" t="s">
        <v>92</v>
      </c>
      <c r="B47" s="445" t="s">
        <v>293</v>
      </c>
      <c r="C47" s="331">
        <f>+'9.1. sz. mell'!C50+'9.2. sz. mell'!C50+'9.3. sz. mell'!C50</f>
        <v>0</v>
      </c>
    </row>
    <row r="48" spans="1:3" s="444" customFormat="1" ht="12" customHeight="1">
      <c r="A48" s="14" t="s">
        <v>93</v>
      </c>
      <c r="B48" s="446" t="s">
        <v>294</v>
      </c>
      <c r="C48" s="331">
        <f>+'9.1. sz. mell'!C51+'9.2. sz. mell'!C51+'9.3. sz. mell'!C51</f>
        <v>0</v>
      </c>
    </row>
    <row r="49" spans="1:3" s="444" customFormat="1" ht="12" customHeight="1">
      <c r="A49" s="14" t="s">
        <v>290</v>
      </c>
      <c r="B49" s="446" t="s">
        <v>295</v>
      </c>
      <c r="C49" s="331">
        <f>+'9.1. sz. mell'!C52+'9.2. sz. mell'!C52+'9.3. sz. mell'!C52</f>
        <v>0</v>
      </c>
    </row>
    <row r="50" spans="1:3" s="444" customFormat="1" ht="12" customHeight="1">
      <c r="A50" s="14" t="s">
        <v>291</v>
      </c>
      <c r="B50" s="446" t="s">
        <v>296</v>
      </c>
      <c r="C50" s="331">
        <f>+'9.1. sz. mell'!C53+'9.2. sz. mell'!C53+'9.3. sz. mell'!C53</f>
        <v>0</v>
      </c>
    </row>
    <row r="51" spans="1:3" s="444" customFormat="1" ht="12" customHeight="1" thickBot="1">
      <c r="A51" s="16" t="s">
        <v>292</v>
      </c>
      <c r="B51" s="325" t="s">
        <v>297</v>
      </c>
      <c r="C51" s="331">
        <f>+'9.1. sz. mell'!C54+'9.2. sz. mell'!C54+'9.3. sz. mell'!C54</f>
        <v>0</v>
      </c>
    </row>
    <row r="52" spans="1:3" s="444" customFormat="1" ht="12" customHeight="1" thickBot="1">
      <c r="A52" s="20" t="s">
        <v>178</v>
      </c>
      <c r="B52" s="21" t="s">
        <v>298</v>
      </c>
      <c r="C52" s="328">
        <f>SUM(C53:C55)</f>
        <v>0</v>
      </c>
    </row>
    <row r="53" spans="1:3" s="444" customFormat="1" ht="12" customHeight="1">
      <c r="A53" s="15" t="s">
        <v>94</v>
      </c>
      <c r="B53" s="445" t="s">
        <v>299</v>
      </c>
      <c r="C53" s="331">
        <f>+'9.1. sz. mell'!C56+'9.2. sz. mell'!C56+'9.3. sz. mell'!C56</f>
        <v>0</v>
      </c>
    </row>
    <row r="54" spans="1:3" s="444" customFormat="1" ht="12" customHeight="1">
      <c r="A54" s="14" t="s">
        <v>95</v>
      </c>
      <c r="B54" s="446" t="s">
        <v>413</v>
      </c>
      <c r="C54" s="331">
        <f>+'9.1. sz. mell'!C57+'9.2. sz. mell'!C57+'9.3. sz. mell'!C57</f>
        <v>0</v>
      </c>
    </row>
    <row r="55" spans="1:3" s="444" customFormat="1" ht="12" customHeight="1">
      <c r="A55" s="14" t="s">
        <v>302</v>
      </c>
      <c r="B55" s="446" t="s">
        <v>300</v>
      </c>
      <c r="C55" s="331">
        <f>+'9.1. sz. mell'!C58+'9.2. sz. mell'!C58+'9.3. sz. mell'!C58</f>
        <v>0</v>
      </c>
    </row>
    <row r="56" spans="1:3" s="444" customFormat="1" ht="12" customHeight="1" thickBot="1">
      <c r="A56" s="16" t="s">
        <v>303</v>
      </c>
      <c r="B56" s="325" t="s">
        <v>301</v>
      </c>
      <c r="C56" s="331">
        <f>+'9.1. sz. mell'!C59+'9.2. sz. mell'!C59+'9.3. sz. mell'!C59</f>
        <v>0</v>
      </c>
    </row>
    <row r="57" spans="1:3" s="444" customFormat="1" ht="12" customHeight="1" thickBot="1">
      <c r="A57" s="20" t="s">
        <v>24</v>
      </c>
      <c r="B57" s="323" t="s">
        <v>304</v>
      </c>
      <c r="C57" s="328">
        <f>SUM(C58:C60)</f>
        <v>0</v>
      </c>
    </row>
    <row r="58" spans="1:3" s="444" customFormat="1" ht="12" customHeight="1">
      <c r="A58" s="15" t="s">
        <v>179</v>
      </c>
      <c r="B58" s="445" t="s">
        <v>306</v>
      </c>
      <c r="C58" s="331">
        <f>+'9.1. sz. mell'!C61+'9.2. sz. mell'!C61+'9.3. sz. mell'!C61</f>
        <v>0</v>
      </c>
    </row>
    <row r="59" spans="1:3" s="444" customFormat="1" ht="12" customHeight="1">
      <c r="A59" s="14" t="s">
        <v>180</v>
      </c>
      <c r="B59" s="446" t="s">
        <v>414</v>
      </c>
      <c r="C59" s="331">
        <f>+'9.1. sz. mell'!C62+'9.2. sz. mell'!C62+'9.3. sz. mell'!C62</f>
        <v>0</v>
      </c>
    </row>
    <row r="60" spans="1:3" s="444" customFormat="1" ht="12" customHeight="1">
      <c r="A60" s="14" t="s">
        <v>226</v>
      </c>
      <c r="B60" s="446" t="s">
        <v>307</v>
      </c>
      <c r="C60" s="331">
        <f>+'9.1. sz. mell'!C63+'9.2. sz. mell'!C63+'9.3. sz. mell'!C63</f>
        <v>0</v>
      </c>
    </row>
    <row r="61" spans="1:3" s="444" customFormat="1" ht="12" customHeight="1" thickBot="1">
      <c r="A61" s="16" t="s">
        <v>305</v>
      </c>
      <c r="B61" s="325" t="s">
        <v>308</v>
      </c>
      <c r="C61" s="331">
        <f>+'9.1. sz. mell'!C64+'9.2. sz. mell'!C64+'9.3. sz. mell'!C64</f>
        <v>0</v>
      </c>
    </row>
    <row r="62" spans="1:3" s="444" customFormat="1" ht="12" customHeight="1" thickBot="1">
      <c r="A62" s="513" t="s">
        <v>464</v>
      </c>
      <c r="B62" s="21" t="s">
        <v>309</v>
      </c>
      <c r="C62" s="334">
        <f>+C5+C12+C19+C26+C34+C46+C52+C57</f>
        <v>115588907</v>
      </c>
    </row>
    <row r="63" spans="1:3" s="444" customFormat="1" ht="12" customHeight="1" thickBot="1">
      <c r="A63" s="480" t="s">
        <v>310</v>
      </c>
      <c r="B63" s="323" t="s">
        <v>311</v>
      </c>
      <c r="C63" s="328">
        <f>SUM(C64:C66)</f>
        <v>0</v>
      </c>
    </row>
    <row r="64" spans="1:3" s="444" customFormat="1" ht="12" customHeight="1">
      <c r="A64" s="15" t="s">
        <v>342</v>
      </c>
      <c r="B64" s="445" t="s">
        <v>312</v>
      </c>
      <c r="C64" s="331">
        <f>+'9.1. sz. mell'!C67+'9.2. sz. mell'!C67+'9.3. sz. mell'!C67</f>
        <v>0</v>
      </c>
    </row>
    <row r="65" spans="1:3" s="444" customFormat="1" ht="12" customHeight="1">
      <c r="A65" s="14" t="s">
        <v>351</v>
      </c>
      <c r="B65" s="446" t="s">
        <v>313</v>
      </c>
      <c r="C65" s="331">
        <f>+'9.1. sz. mell'!C68+'9.2. sz. mell'!C68+'9.3. sz. mell'!C68</f>
        <v>0</v>
      </c>
    </row>
    <row r="66" spans="1:3" s="444" customFormat="1" ht="12" customHeight="1" thickBot="1">
      <c r="A66" s="16" t="s">
        <v>352</v>
      </c>
      <c r="B66" s="507" t="s">
        <v>449</v>
      </c>
      <c r="C66" s="331">
        <f>+'9.1. sz. mell'!C69+'9.2. sz. mell'!C69+'9.3. sz. mell'!C69</f>
        <v>0</v>
      </c>
    </row>
    <row r="67" spans="1:3" s="444" customFormat="1" ht="12" customHeight="1" thickBot="1">
      <c r="A67" s="480" t="s">
        <v>315</v>
      </c>
      <c r="B67" s="323" t="s">
        <v>316</v>
      </c>
      <c r="C67" s="328">
        <f>SUM(C68:C71)</f>
        <v>0</v>
      </c>
    </row>
    <row r="68" spans="1:3" s="444" customFormat="1" ht="12" customHeight="1">
      <c r="A68" s="15" t="s">
        <v>147</v>
      </c>
      <c r="B68" s="445" t="s">
        <v>317</v>
      </c>
      <c r="C68" s="331">
        <f>+'9.1. sz. mell'!C71+'9.2. sz. mell'!C71+'9.3. sz. mell'!C71</f>
        <v>0</v>
      </c>
    </row>
    <row r="69" spans="1:3" s="444" customFormat="1" ht="12" customHeight="1">
      <c r="A69" s="14" t="s">
        <v>148</v>
      </c>
      <c r="B69" s="446" t="s">
        <v>318</v>
      </c>
      <c r="C69" s="331">
        <f>+'9.1. sz. mell'!C72+'9.2. sz. mell'!C72+'9.3. sz. mell'!C72</f>
        <v>0</v>
      </c>
    </row>
    <row r="70" spans="1:3" s="444" customFormat="1" ht="12" customHeight="1">
      <c r="A70" s="14" t="s">
        <v>343</v>
      </c>
      <c r="B70" s="446" t="s">
        <v>319</v>
      </c>
      <c r="C70" s="331">
        <f>+'9.1. sz. mell'!C73+'9.2. sz. mell'!C73+'9.3. sz. mell'!C73</f>
        <v>0</v>
      </c>
    </row>
    <row r="71" spans="1:3" s="444" customFormat="1" ht="12" customHeight="1" thickBot="1">
      <c r="A71" s="16" t="s">
        <v>344</v>
      </c>
      <c r="B71" s="325" t="s">
        <v>320</v>
      </c>
      <c r="C71" s="331">
        <f>+'9.1. sz. mell'!C74+'9.2. sz. mell'!C74+'9.3. sz. mell'!C74</f>
        <v>0</v>
      </c>
    </row>
    <row r="72" spans="1:3" s="444" customFormat="1" ht="12" customHeight="1" thickBot="1">
      <c r="A72" s="480" t="s">
        <v>321</v>
      </c>
      <c r="B72" s="323" t="s">
        <v>322</v>
      </c>
      <c r="C72" s="328">
        <f>SUM(C73:C74)</f>
        <v>16004602</v>
      </c>
    </row>
    <row r="73" spans="1:3" s="444" customFormat="1" ht="12" customHeight="1">
      <c r="A73" s="15" t="s">
        <v>345</v>
      </c>
      <c r="B73" s="445" t="s">
        <v>323</v>
      </c>
      <c r="C73" s="331">
        <f>+'9.1. sz. mell'!C76+'9.2. sz. mell'!C76+'9.3. sz. mell'!C76</f>
        <v>16004602</v>
      </c>
    </row>
    <row r="74" spans="1:3" s="444" customFormat="1" ht="12" customHeight="1" thickBot="1">
      <c r="A74" s="16" t="s">
        <v>346</v>
      </c>
      <c r="B74" s="325" t="s">
        <v>324</v>
      </c>
      <c r="C74" s="331">
        <f>+'9.1. sz. mell'!C77+'9.2. sz. mell'!C77+'9.3. sz. mell'!C77</f>
        <v>0</v>
      </c>
    </row>
    <row r="75" spans="1:3" s="444" customFormat="1" ht="12" customHeight="1" thickBot="1">
      <c r="A75" s="480" t="s">
        <v>325</v>
      </c>
      <c r="B75" s="323" t="s">
        <v>326</v>
      </c>
      <c r="C75" s="328">
        <f>SUM(C76:C79)</f>
        <v>2035084</v>
      </c>
    </row>
    <row r="76" spans="1:3" s="444" customFormat="1" ht="12" customHeight="1">
      <c r="A76" s="15" t="s">
        <v>347</v>
      </c>
      <c r="B76" s="445" t="s">
        <v>327</v>
      </c>
      <c r="C76" s="331">
        <v>2035084</v>
      </c>
    </row>
    <row r="77" spans="1:3" s="444" customFormat="1" ht="12" customHeight="1">
      <c r="A77" s="14" t="s">
        <v>348</v>
      </c>
      <c r="B77" s="446" t="s">
        <v>328</v>
      </c>
      <c r="C77" s="331"/>
    </row>
    <row r="78" spans="1:3" s="444" customFormat="1" ht="12" customHeight="1">
      <c r="A78" s="16" t="s">
        <v>349</v>
      </c>
      <c r="B78" s="325" t="s">
        <v>329</v>
      </c>
      <c r="C78" s="331">
        <f>+'9.1. sz. mell'!C81+'9.2. sz. mell'!C81+'9.3. sz. mell'!C81</f>
        <v>0</v>
      </c>
    </row>
    <row r="79" spans="1:3" s="115" customFormat="1" ht="12" customHeight="1" thickBot="1">
      <c r="A79" s="473" t="s">
        <v>559</v>
      </c>
      <c r="B79" s="550" t="s">
        <v>521</v>
      </c>
      <c r="C79" s="331"/>
    </row>
    <row r="80" spans="1:3" s="444" customFormat="1" ht="12" customHeight="1" thickBot="1">
      <c r="A80" s="480" t="s">
        <v>330</v>
      </c>
      <c r="B80" s="323" t="s">
        <v>350</v>
      </c>
      <c r="C80" s="328">
        <f>SUM(C81:C84)</f>
        <v>0</v>
      </c>
    </row>
    <row r="81" spans="1:3" s="444" customFormat="1" ht="12" customHeight="1">
      <c r="A81" s="449" t="s">
        <v>331</v>
      </c>
      <c r="B81" s="445" t="s">
        <v>332</v>
      </c>
      <c r="C81" s="331">
        <f>+'9.1. sz. mell'!C84+'9.2. sz. mell'!C84+'9.3. sz. mell'!C84</f>
        <v>0</v>
      </c>
    </row>
    <row r="82" spans="1:3" s="444" customFormat="1" ht="12" customHeight="1">
      <c r="A82" s="450" t="s">
        <v>333</v>
      </c>
      <c r="B82" s="446" t="s">
        <v>334</v>
      </c>
      <c r="C82" s="331">
        <f>+'9.1. sz. mell'!C85+'9.2. sz. mell'!C85+'9.3. sz. mell'!C85</f>
        <v>0</v>
      </c>
    </row>
    <row r="83" spans="1:3" s="444" customFormat="1" ht="12" customHeight="1">
      <c r="A83" s="450" t="s">
        <v>335</v>
      </c>
      <c r="B83" s="446" t="s">
        <v>336</v>
      </c>
      <c r="C83" s="331">
        <f>+'9.1. sz. mell'!C86+'9.2. sz. mell'!C86+'9.3. sz. mell'!C86</f>
        <v>0</v>
      </c>
    </row>
    <row r="84" spans="1:3" s="444" customFormat="1" ht="12" customHeight="1" thickBot="1">
      <c r="A84" s="451" t="s">
        <v>337</v>
      </c>
      <c r="B84" s="325" t="s">
        <v>338</v>
      </c>
      <c r="C84" s="331">
        <f>+'9.1. sz. mell'!C87+'9.2. sz. mell'!C87+'9.3. sz. mell'!C87</f>
        <v>0</v>
      </c>
    </row>
    <row r="85" spans="1:3" s="444" customFormat="1" ht="12" customHeight="1" thickBot="1">
      <c r="A85" s="480" t="s">
        <v>339</v>
      </c>
      <c r="B85" s="323" t="s">
        <v>463</v>
      </c>
      <c r="C85" s="479"/>
    </row>
    <row r="86" spans="1:3" s="444" customFormat="1" ht="13.5" customHeight="1" thickBot="1">
      <c r="A86" s="480" t="s">
        <v>341</v>
      </c>
      <c r="B86" s="323" t="s">
        <v>340</v>
      </c>
      <c r="C86" s="479"/>
    </row>
    <row r="87" spans="1:3" s="444" customFormat="1" ht="15.75" customHeight="1" thickBot="1">
      <c r="A87" s="480" t="s">
        <v>353</v>
      </c>
      <c r="B87" s="452" t="s">
        <v>466</v>
      </c>
      <c r="C87" s="334">
        <f>+C63+C67+C72+C75+C80+C86+C85</f>
        <v>18039686</v>
      </c>
    </row>
    <row r="88" spans="1:3" s="444" customFormat="1" ht="16.5" customHeight="1" thickBot="1">
      <c r="A88" s="481" t="s">
        <v>465</v>
      </c>
      <c r="B88" s="453" t="s">
        <v>467</v>
      </c>
      <c r="C88" s="334">
        <f>+C62+C87</f>
        <v>133628593</v>
      </c>
    </row>
    <row r="89" spans="1:3" s="444" customFormat="1" ht="83.25" customHeight="1">
      <c r="A89" s="5"/>
      <c r="B89" s="6"/>
      <c r="C89" s="335"/>
    </row>
    <row r="90" spans="1:3" ht="16.5" customHeight="1">
      <c r="A90" s="563" t="s">
        <v>46</v>
      </c>
      <c r="B90" s="563"/>
      <c r="C90" s="563"/>
    </row>
    <row r="91" spans="1:3" s="454" customFormat="1" ht="16.5" customHeight="1" thickBot="1">
      <c r="A91" s="564" t="s">
        <v>151</v>
      </c>
      <c r="B91" s="564"/>
      <c r="C91" s="164" t="s">
        <v>542</v>
      </c>
    </row>
    <row r="92" spans="1:3" ht="37.5" customHeight="1" thickBot="1">
      <c r="A92" s="23" t="s">
        <v>67</v>
      </c>
      <c r="B92" s="24" t="s">
        <v>47</v>
      </c>
      <c r="C92" s="45" t="str">
        <f>+C3</f>
        <v>2019. évi előirányzat</v>
      </c>
    </row>
    <row r="93" spans="1:3" s="443" customFormat="1" ht="12" customHeight="1" thickBot="1">
      <c r="A93" s="37" t="s">
        <v>481</v>
      </c>
      <c r="B93" s="38" t="s">
        <v>482</v>
      </c>
      <c r="C93" s="39" t="s">
        <v>483</v>
      </c>
    </row>
    <row r="94" spans="1:3" ht="12" customHeight="1" thickBot="1">
      <c r="A94" s="22" t="s">
        <v>17</v>
      </c>
      <c r="B94" s="31" t="s">
        <v>425</v>
      </c>
      <c r="C94" s="328">
        <f>C95+C96+C97+C98+C99+C112</f>
        <v>114171625</v>
      </c>
    </row>
    <row r="95" spans="1:3" ht="12" customHeight="1">
      <c r="A95" s="17" t="s">
        <v>96</v>
      </c>
      <c r="B95" s="10" t="s">
        <v>48</v>
      </c>
      <c r="C95" s="429">
        <f>+'9.1. sz. mell'!C95+'9.2. sz. mell'!C95+'9.3. sz. mell'!C95</f>
        <v>46410880</v>
      </c>
    </row>
    <row r="96" spans="1:3" ht="12" customHeight="1">
      <c r="A96" s="14" t="s">
        <v>97</v>
      </c>
      <c r="B96" s="8" t="s">
        <v>181</v>
      </c>
      <c r="C96" s="428">
        <f>+'9.1. sz. mell'!C96+'9.2. sz. mell'!C96+'9.3. sz. mell'!C96</f>
        <v>8543526</v>
      </c>
    </row>
    <row r="97" spans="1:3" ht="12" customHeight="1">
      <c r="A97" s="14" t="s">
        <v>98</v>
      </c>
      <c r="B97" s="8" t="s">
        <v>137</v>
      </c>
      <c r="C97" s="428">
        <f>+'9.1. sz. mell'!C97+'9.2. sz. mell'!C97+'9.3. sz. mell'!C97</f>
        <v>46613184</v>
      </c>
    </row>
    <row r="98" spans="1:3" ht="12" customHeight="1">
      <c r="A98" s="14" t="s">
        <v>99</v>
      </c>
      <c r="B98" s="11" t="s">
        <v>182</v>
      </c>
      <c r="C98" s="428">
        <f>+'9.1. sz. mell'!C98+'9.2. sz. mell'!C98+'9.3. sz. mell'!C98</f>
        <v>843717</v>
      </c>
    </row>
    <row r="99" spans="1:3" ht="12" customHeight="1">
      <c r="A99" s="14" t="s">
        <v>110</v>
      </c>
      <c r="B99" s="19" t="s">
        <v>183</v>
      </c>
      <c r="C99" s="428">
        <f>+'9.1. sz. mell'!C99+'9.2. sz. mell'!C99+'9.3. sz. mell'!C99</f>
        <v>9617594</v>
      </c>
    </row>
    <row r="100" spans="1:3" ht="12" customHeight="1">
      <c r="A100" s="14" t="s">
        <v>100</v>
      </c>
      <c r="B100" s="8" t="s">
        <v>430</v>
      </c>
      <c r="C100" s="428">
        <f>+'9.1. sz. mell'!C100+'9.2. sz. mell'!C100+'9.3. sz. mell'!C100</f>
        <v>3282411</v>
      </c>
    </row>
    <row r="101" spans="1:3" ht="12" customHeight="1">
      <c r="A101" s="14" t="s">
        <v>101</v>
      </c>
      <c r="B101" s="168" t="s">
        <v>429</v>
      </c>
      <c r="C101" s="428">
        <f>+'9.1. sz. mell'!C101+'9.2. sz. mell'!C101+'9.3. sz. mell'!C101</f>
        <v>0</v>
      </c>
    </row>
    <row r="102" spans="1:3" ht="12" customHeight="1">
      <c r="A102" s="14" t="s">
        <v>111</v>
      </c>
      <c r="B102" s="168" t="s">
        <v>428</v>
      </c>
      <c r="C102" s="428">
        <f>+'9.1. sz. mell'!C102+'9.2. sz. mell'!C102+'9.3. sz. mell'!C102</f>
        <v>3636</v>
      </c>
    </row>
    <row r="103" spans="1:3" ht="12" customHeight="1">
      <c r="A103" s="14" t="s">
        <v>112</v>
      </c>
      <c r="B103" s="166" t="s">
        <v>356</v>
      </c>
      <c r="C103" s="428">
        <f>+'9.1. sz. mell'!C103+'9.2. sz. mell'!C103+'9.3. sz. mell'!C103</f>
        <v>0</v>
      </c>
    </row>
    <row r="104" spans="1:3" ht="12" customHeight="1">
      <c r="A104" s="14" t="s">
        <v>113</v>
      </c>
      <c r="B104" s="167" t="s">
        <v>357</v>
      </c>
      <c r="C104" s="428">
        <f>+'9.1. sz. mell'!C104+'9.2. sz. mell'!C104+'9.3. sz. mell'!C104</f>
        <v>0</v>
      </c>
    </row>
    <row r="105" spans="1:3" ht="12" customHeight="1">
      <c r="A105" s="14" t="s">
        <v>114</v>
      </c>
      <c r="B105" s="167" t="s">
        <v>358</v>
      </c>
      <c r="C105" s="428">
        <f>+'9.1. sz. mell'!C105+'9.2. sz. mell'!C105+'9.3. sz. mell'!C105</f>
        <v>0</v>
      </c>
    </row>
    <row r="106" spans="1:3" ht="12" customHeight="1">
      <c r="A106" s="14" t="s">
        <v>116</v>
      </c>
      <c r="B106" s="166" t="s">
        <v>359</v>
      </c>
      <c r="C106" s="428">
        <f>+'9.1. sz. mell'!C106+'9.2. sz. mell'!C106+'9.3. sz. mell'!C106</f>
        <v>3145254</v>
      </c>
    </row>
    <row r="107" spans="1:3" ht="12" customHeight="1">
      <c r="A107" s="14" t="s">
        <v>184</v>
      </c>
      <c r="B107" s="166" t="s">
        <v>360</v>
      </c>
      <c r="C107" s="428">
        <f>+'9.1. sz. mell'!C107+'9.2. sz. mell'!C107+'9.3. sz. mell'!C107</f>
        <v>0</v>
      </c>
    </row>
    <row r="108" spans="1:3" ht="12" customHeight="1">
      <c r="A108" s="14" t="s">
        <v>354</v>
      </c>
      <c r="B108" s="167" t="s">
        <v>361</v>
      </c>
      <c r="C108" s="428">
        <f>+'9.1. sz. mell'!C108+'9.2. sz. mell'!C108+'9.3. sz. mell'!C108</f>
        <v>0</v>
      </c>
    </row>
    <row r="109" spans="1:3" ht="12" customHeight="1">
      <c r="A109" s="13" t="s">
        <v>355</v>
      </c>
      <c r="B109" s="168" t="s">
        <v>362</v>
      </c>
      <c r="C109" s="428">
        <f>+'9.1. sz. mell'!C109+'9.2. sz. mell'!C109+'9.3. sz. mell'!C109</f>
        <v>0</v>
      </c>
    </row>
    <row r="110" spans="1:3" ht="12" customHeight="1">
      <c r="A110" s="14" t="s">
        <v>426</v>
      </c>
      <c r="B110" s="168" t="s">
        <v>363</v>
      </c>
      <c r="C110" s="428">
        <f>+'9.1. sz. mell'!C110+'9.2. sz. mell'!C110+'9.3. sz. mell'!C110</f>
        <v>0</v>
      </c>
    </row>
    <row r="111" spans="1:3" ht="12" customHeight="1">
      <c r="A111" s="16" t="s">
        <v>427</v>
      </c>
      <c r="B111" s="168" t="s">
        <v>364</v>
      </c>
      <c r="C111" s="428">
        <f>+'9.1. sz. mell'!C111+'9.2. sz. mell'!C111+'9.3. sz. mell'!C111</f>
        <v>3186293</v>
      </c>
    </row>
    <row r="112" spans="1:3" ht="12" customHeight="1">
      <c r="A112" s="14" t="s">
        <v>431</v>
      </c>
      <c r="B112" s="11" t="s">
        <v>49</v>
      </c>
      <c r="C112" s="428">
        <f>+'9.1. sz. mell'!C112+'9.2. sz. mell'!C112+'9.3. sz. mell'!C112</f>
        <v>2142724</v>
      </c>
    </row>
    <row r="113" spans="1:3" ht="12" customHeight="1">
      <c r="A113" s="14" t="s">
        <v>432</v>
      </c>
      <c r="B113" s="8" t="s">
        <v>434</v>
      </c>
      <c r="C113" s="428">
        <f>+'9.1. sz. mell'!C113+'9.2. sz. mell'!C113+'9.3. sz. mell'!C113</f>
        <v>2142724</v>
      </c>
    </row>
    <row r="114" spans="1:3" ht="12" customHeight="1" thickBot="1">
      <c r="A114" s="18" t="s">
        <v>433</v>
      </c>
      <c r="B114" s="511" t="s">
        <v>435</v>
      </c>
      <c r="C114" s="428">
        <f>+'9.1. sz. mell'!C114+'9.2. sz. mell'!C114+'9.3. sz. mell'!C114</f>
        <v>0</v>
      </c>
    </row>
    <row r="115" spans="1:3" ht="12" customHeight="1" thickBot="1">
      <c r="A115" s="508" t="s">
        <v>18</v>
      </c>
      <c r="B115" s="509" t="s">
        <v>365</v>
      </c>
      <c r="C115" s="510">
        <f>+C116+C118+C120</f>
        <v>17421884</v>
      </c>
    </row>
    <row r="116" spans="1:3" ht="12" customHeight="1">
      <c r="A116" s="15" t="s">
        <v>102</v>
      </c>
      <c r="B116" s="8" t="s">
        <v>225</v>
      </c>
      <c r="C116" s="428">
        <f>+'9.1. sz. mell'!C116+'9.2. sz. mell'!C116+'9.3. sz. mell'!C116</f>
        <v>0</v>
      </c>
    </row>
    <row r="117" spans="1:3" ht="12" customHeight="1">
      <c r="A117" s="15" t="s">
        <v>103</v>
      </c>
      <c r="B117" s="12" t="s">
        <v>369</v>
      </c>
      <c r="C117" s="428">
        <f>+'9.1. sz. mell'!C117+'9.2. sz. mell'!C117+'9.3. sz. mell'!C117</f>
        <v>0</v>
      </c>
    </row>
    <row r="118" spans="1:3" ht="12" customHeight="1">
      <c r="A118" s="15" t="s">
        <v>104</v>
      </c>
      <c r="B118" s="12" t="s">
        <v>185</v>
      </c>
      <c r="C118" s="428">
        <f>+'9.1. sz. mell'!C118+'9.2. sz. mell'!C118+'9.3. sz. mell'!C118</f>
        <v>17421884</v>
      </c>
    </row>
    <row r="119" spans="1:3" ht="12" customHeight="1">
      <c r="A119" s="15" t="s">
        <v>105</v>
      </c>
      <c r="B119" s="12" t="s">
        <v>370</v>
      </c>
      <c r="C119" s="428">
        <f>+'9.1. sz. mell'!C119+'9.2. sz. mell'!C119+'9.3. sz. mell'!C119</f>
        <v>0</v>
      </c>
    </row>
    <row r="120" spans="1:3" ht="12" customHeight="1">
      <c r="A120" s="15" t="s">
        <v>106</v>
      </c>
      <c r="B120" s="325" t="s">
        <v>227</v>
      </c>
      <c r="C120" s="428">
        <f>+'9.1. sz. mell'!C120+'9.2. sz. mell'!C120+'9.3. sz. mell'!C120</f>
        <v>0</v>
      </c>
    </row>
    <row r="121" spans="1:3" ht="12" customHeight="1">
      <c r="A121" s="15" t="s">
        <v>115</v>
      </c>
      <c r="B121" s="324" t="s">
        <v>415</v>
      </c>
      <c r="C121" s="428">
        <f>+'9.1. sz. mell'!C121+'9.2. sz. mell'!C121+'9.3. sz. mell'!C121</f>
        <v>0</v>
      </c>
    </row>
    <row r="122" spans="1:3" ht="12" customHeight="1">
      <c r="A122" s="15" t="s">
        <v>117</v>
      </c>
      <c r="B122" s="441" t="s">
        <v>375</v>
      </c>
      <c r="C122" s="428">
        <f>+'9.1. sz. mell'!C122+'9.2. sz. mell'!C122+'9.3. sz. mell'!C122</f>
        <v>0</v>
      </c>
    </row>
    <row r="123" spans="1:3" ht="15.75">
      <c r="A123" s="15" t="s">
        <v>186</v>
      </c>
      <c r="B123" s="167" t="s">
        <v>358</v>
      </c>
      <c r="C123" s="428">
        <f>+'9.1. sz. mell'!C123+'9.2. sz. mell'!C123+'9.3. sz. mell'!C123</f>
        <v>0</v>
      </c>
    </row>
    <row r="124" spans="1:3" ht="12" customHeight="1">
      <c r="A124" s="15" t="s">
        <v>187</v>
      </c>
      <c r="B124" s="167" t="s">
        <v>374</v>
      </c>
      <c r="C124" s="428">
        <f>+'9.1. sz. mell'!C124+'9.2. sz. mell'!C124+'9.3. sz. mell'!C124</f>
        <v>0</v>
      </c>
    </row>
    <row r="125" spans="1:3" ht="12" customHeight="1">
      <c r="A125" s="15" t="s">
        <v>188</v>
      </c>
      <c r="B125" s="167" t="s">
        <v>373</v>
      </c>
      <c r="C125" s="428">
        <f>+'9.1. sz. mell'!C125+'9.2. sz. mell'!C125+'9.3. sz. mell'!C125</f>
        <v>0</v>
      </c>
    </row>
    <row r="126" spans="1:3" ht="12" customHeight="1">
      <c r="A126" s="15" t="s">
        <v>366</v>
      </c>
      <c r="B126" s="167" t="s">
        <v>361</v>
      </c>
      <c r="C126" s="428">
        <f>+'9.1. sz. mell'!C126+'9.2. sz. mell'!C126+'9.3. sz. mell'!C126</f>
        <v>0</v>
      </c>
    </row>
    <row r="127" spans="1:3" ht="12" customHeight="1">
      <c r="A127" s="15" t="s">
        <v>367</v>
      </c>
      <c r="B127" s="167" t="s">
        <v>372</v>
      </c>
      <c r="C127" s="428">
        <f>+'9.1. sz. mell'!C127+'9.2. sz. mell'!C127+'9.3. sz. mell'!C127</f>
        <v>0</v>
      </c>
    </row>
    <row r="128" spans="1:3" ht="16.5" thickBot="1">
      <c r="A128" s="13" t="s">
        <v>368</v>
      </c>
      <c r="B128" s="167" t="s">
        <v>371</v>
      </c>
      <c r="C128" s="428">
        <f>+'9.1. sz. mell'!C128+'9.2. sz. mell'!C128+'9.3. sz. mell'!C128</f>
        <v>0</v>
      </c>
    </row>
    <row r="129" spans="1:3" ht="12" customHeight="1" thickBot="1">
      <c r="A129" s="20" t="s">
        <v>19</v>
      </c>
      <c r="B129" s="148" t="s">
        <v>436</v>
      </c>
      <c r="C129" s="328">
        <f>+C94+C115</f>
        <v>131593509</v>
      </c>
    </row>
    <row r="130" spans="1:3" ht="12" customHeight="1" thickBot="1">
      <c r="A130" s="20" t="s">
        <v>20</v>
      </c>
      <c r="B130" s="148" t="s">
        <v>437</v>
      </c>
      <c r="C130" s="328">
        <f>+C131+C132+C133</f>
        <v>0</v>
      </c>
    </row>
    <row r="131" spans="1:3" ht="12" customHeight="1">
      <c r="A131" s="15" t="s">
        <v>266</v>
      </c>
      <c r="B131" s="12" t="s">
        <v>444</v>
      </c>
      <c r="C131" s="428">
        <f>+'9.1. sz. mell'!C131+'9.2. sz. mell'!C131+'9.3. sz. mell'!C131</f>
        <v>0</v>
      </c>
    </row>
    <row r="132" spans="1:3" ht="12" customHeight="1">
      <c r="A132" s="15" t="s">
        <v>269</v>
      </c>
      <c r="B132" s="12" t="s">
        <v>445</v>
      </c>
      <c r="C132" s="428">
        <f>+'9.1. sz. mell'!C132+'9.2. sz. mell'!C132+'9.3. sz. mell'!C132</f>
        <v>0</v>
      </c>
    </row>
    <row r="133" spans="1:3" ht="12" customHeight="1" thickBot="1">
      <c r="A133" s="13" t="s">
        <v>270</v>
      </c>
      <c r="B133" s="12" t="s">
        <v>446</v>
      </c>
      <c r="C133" s="428">
        <f>+'9.1. sz. mell'!C133+'9.2. sz. mell'!C133+'9.3. sz. mell'!C133</f>
        <v>0</v>
      </c>
    </row>
    <row r="134" spans="1:3" ht="12" customHeight="1" thickBot="1">
      <c r="A134" s="20" t="s">
        <v>21</v>
      </c>
      <c r="B134" s="148" t="s">
        <v>438</v>
      </c>
      <c r="C134" s="328">
        <f>SUM(C135:C140)</f>
        <v>0</v>
      </c>
    </row>
    <row r="135" spans="1:3" ht="12" customHeight="1">
      <c r="A135" s="15" t="s">
        <v>89</v>
      </c>
      <c r="B135" s="9" t="s">
        <v>447</v>
      </c>
      <c r="C135" s="428">
        <f>+'9.1. sz. mell'!C135+'9.2. sz. mell'!C135+'9.3. sz. mell'!C135</f>
        <v>0</v>
      </c>
    </row>
    <row r="136" spans="1:3" ht="12" customHeight="1">
      <c r="A136" s="15" t="s">
        <v>90</v>
      </c>
      <c r="B136" s="9" t="s">
        <v>439</v>
      </c>
      <c r="C136" s="428">
        <f>+'9.1. sz. mell'!C136+'9.2. sz. mell'!C136+'9.3. sz. mell'!C136</f>
        <v>0</v>
      </c>
    </row>
    <row r="137" spans="1:3" ht="12" customHeight="1">
      <c r="A137" s="15" t="s">
        <v>91</v>
      </c>
      <c r="B137" s="9" t="s">
        <v>440</v>
      </c>
      <c r="C137" s="428">
        <f>+'9.1. sz. mell'!C137+'9.2. sz. mell'!C137+'9.3. sz. mell'!C137</f>
        <v>0</v>
      </c>
    </row>
    <row r="138" spans="1:3" ht="12" customHeight="1">
      <c r="A138" s="15" t="s">
        <v>173</v>
      </c>
      <c r="B138" s="9" t="s">
        <v>441</v>
      </c>
      <c r="C138" s="428">
        <f>+'9.1. sz. mell'!C138+'9.2. sz. mell'!C138+'9.3. sz. mell'!C138</f>
        <v>0</v>
      </c>
    </row>
    <row r="139" spans="1:3" ht="12" customHeight="1">
      <c r="A139" s="15" t="s">
        <v>174</v>
      </c>
      <c r="B139" s="9" t="s">
        <v>442</v>
      </c>
      <c r="C139" s="428">
        <f>+'9.1. sz. mell'!C139+'9.2. sz. mell'!C139+'9.3. sz. mell'!C139</f>
        <v>0</v>
      </c>
    </row>
    <row r="140" spans="1:3" ht="12" customHeight="1" thickBot="1">
      <c r="A140" s="13" t="s">
        <v>175</v>
      </c>
      <c r="B140" s="9" t="s">
        <v>443</v>
      </c>
      <c r="C140" s="428">
        <f>+'9.1. sz. mell'!C140+'9.2. sz. mell'!C140+'9.3. sz. mell'!C140</f>
        <v>0</v>
      </c>
    </row>
    <row r="141" spans="1:3" ht="12" customHeight="1" thickBot="1">
      <c r="A141" s="20" t="s">
        <v>22</v>
      </c>
      <c r="B141" s="148" t="s">
        <v>451</v>
      </c>
      <c r="C141" s="334">
        <f>+C142+C143+C144+C145</f>
        <v>2035084</v>
      </c>
    </row>
    <row r="142" spans="1:3" ht="12" customHeight="1">
      <c r="A142" s="15" t="s">
        <v>92</v>
      </c>
      <c r="B142" s="9" t="s">
        <v>376</v>
      </c>
      <c r="C142" s="428">
        <f>+'9.1. sz. mell'!C142+'9.2. sz. mell'!C142+'9.3. sz. mell'!C142</f>
        <v>0</v>
      </c>
    </row>
    <row r="143" spans="1:3" ht="12" customHeight="1">
      <c r="A143" s="15" t="s">
        <v>93</v>
      </c>
      <c r="B143" s="9" t="s">
        <v>377</v>
      </c>
      <c r="C143" s="428">
        <f>+'9.1. sz. mell'!C143+'9.2. sz. mell'!C143+'9.3. sz. mell'!C143</f>
        <v>2035084</v>
      </c>
    </row>
    <row r="144" spans="1:3" ht="12" customHeight="1">
      <c r="A144" s="15" t="s">
        <v>290</v>
      </c>
      <c r="B144" s="9" t="s">
        <v>452</v>
      </c>
      <c r="C144" s="428"/>
    </row>
    <row r="145" spans="1:3" ht="12" customHeight="1" thickBot="1">
      <c r="A145" s="13" t="s">
        <v>291</v>
      </c>
      <c r="B145" s="7" t="s">
        <v>396</v>
      </c>
      <c r="C145" s="428">
        <f>+'9.1. sz. mell'!C145+'9.2. sz. mell'!C145+'9.3. sz. mell'!C145</f>
        <v>0</v>
      </c>
    </row>
    <row r="146" spans="1:3" ht="12" customHeight="1" thickBot="1">
      <c r="A146" s="20" t="s">
        <v>23</v>
      </c>
      <c r="B146" s="148" t="s">
        <v>453</v>
      </c>
      <c r="C146" s="337">
        <f>SUM(C147:C151)</f>
        <v>0</v>
      </c>
    </row>
    <row r="147" spans="1:3" ht="12" customHeight="1">
      <c r="A147" s="15" t="s">
        <v>94</v>
      </c>
      <c r="B147" s="9" t="s">
        <v>448</v>
      </c>
      <c r="C147" s="295"/>
    </row>
    <row r="148" spans="1:3" ht="12" customHeight="1">
      <c r="A148" s="15" t="s">
        <v>95</v>
      </c>
      <c r="B148" s="9" t="s">
        <v>455</v>
      </c>
      <c r="C148" s="295"/>
    </row>
    <row r="149" spans="1:3" ht="12" customHeight="1">
      <c r="A149" s="15" t="s">
        <v>302</v>
      </c>
      <c r="B149" s="9" t="s">
        <v>450</v>
      </c>
      <c r="C149" s="295"/>
    </row>
    <row r="150" spans="1:3" ht="12" customHeight="1">
      <c r="A150" s="15" t="s">
        <v>303</v>
      </c>
      <c r="B150" s="9" t="s">
        <v>456</v>
      </c>
      <c r="C150" s="295"/>
    </row>
    <row r="151" spans="1:3" ht="12" customHeight="1" thickBot="1">
      <c r="A151" s="15" t="s">
        <v>454</v>
      </c>
      <c r="B151" s="9" t="s">
        <v>457</v>
      </c>
      <c r="C151" s="295"/>
    </row>
    <row r="152" spans="1:3" ht="12" customHeight="1" thickBot="1">
      <c r="A152" s="20" t="s">
        <v>24</v>
      </c>
      <c r="B152" s="148" t="s">
        <v>458</v>
      </c>
      <c r="C152" s="512"/>
    </row>
    <row r="153" spans="1:3" ht="12" customHeight="1" thickBot="1">
      <c r="A153" s="20" t="s">
        <v>25</v>
      </c>
      <c r="B153" s="148" t="s">
        <v>459</v>
      </c>
      <c r="C153" s="512"/>
    </row>
    <row r="154" spans="1:9" ht="15" customHeight="1" thickBot="1">
      <c r="A154" s="20" t="s">
        <v>26</v>
      </c>
      <c r="B154" s="148" t="s">
        <v>461</v>
      </c>
      <c r="C154" s="455">
        <f>+C130+C134+C141+C146+C152+C153</f>
        <v>2035084</v>
      </c>
      <c r="F154" s="456"/>
      <c r="G154" s="457"/>
      <c r="H154" s="457"/>
      <c r="I154" s="457"/>
    </row>
    <row r="155" spans="1:3" s="444" customFormat="1" ht="12.75" customHeight="1" thickBot="1">
      <c r="A155" s="326" t="s">
        <v>27</v>
      </c>
      <c r="B155" s="409" t="s">
        <v>460</v>
      </c>
      <c r="C155" s="455">
        <f>+C129+C154</f>
        <v>133628593</v>
      </c>
    </row>
    <row r="156" ht="7.5" customHeight="1"/>
    <row r="157" spans="1:3" ht="15.75">
      <c r="A157" s="565" t="s">
        <v>378</v>
      </c>
      <c r="B157" s="565"/>
      <c r="C157" s="565"/>
    </row>
    <row r="158" spans="1:3" ht="15" customHeight="1" thickBot="1">
      <c r="A158" s="562" t="s">
        <v>152</v>
      </c>
      <c r="B158" s="562"/>
      <c r="C158" s="338" t="s">
        <v>542</v>
      </c>
    </row>
    <row r="159" spans="1:4" ht="13.5" customHeight="1" thickBot="1">
      <c r="A159" s="20">
        <v>1</v>
      </c>
      <c r="B159" s="30" t="s">
        <v>462</v>
      </c>
      <c r="C159" s="328">
        <f>+C62-C129</f>
        <v>-16004602</v>
      </c>
      <c r="D159" s="458"/>
    </row>
    <row r="160" spans="1:3" ht="27.75" customHeight="1" thickBot="1">
      <c r="A160" s="20" t="s">
        <v>18</v>
      </c>
      <c r="B160" s="30" t="s">
        <v>468</v>
      </c>
      <c r="C160" s="328">
        <f>+C87-C154</f>
        <v>16004602</v>
      </c>
    </row>
  </sheetData>
  <sheetProtection/>
  <mergeCells count="6">
    <mergeCell ref="A158:B158"/>
    <mergeCell ref="A90:C90"/>
    <mergeCell ref="A1:C1"/>
    <mergeCell ref="A2:B2"/>
    <mergeCell ref="A91:B91"/>
    <mergeCell ref="A157:C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2015. ÉVI KÖLTSÉGVETÉSÉNEK ÖSSZEVONT MÉRLEGE&amp;10
&amp;R&amp;"Times New Roman CE,Félkövér dőlt"&amp;11 1.1. melléklet a ........./2015. (.......) önkormányzati rendelethez</oddHeader>
  </headerFooter>
  <rowBreaks count="1" manualBreakCount="1">
    <brk id="89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E113" sqref="E113"/>
    </sheetView>
  </sheetViews>
  <sheetFormatPr defaultColWidth="9.00390625" defaultRowHeight="12.75"/>
  <cols>
    <col min="1" max="1" width="9.00390625" style="412" customWidth="1"/>
    <col min="2" max="2" width="75.875" style="412" customWidth="1"/>
    <col min="3" max="3" width="15.50390625" style="413" customWidth="1"/>
    <col min="4" max="5" width="15.50390625" style="412" customWidth="1"/>
    <col min="6" max="6" width="9.00390625" style="44" customWidth="1"/>
    <col min="7" max="16384" width="9.375" style="44" customWidth="1"/>
  </cols>
  <sheetData>
    <row r="1" spans="1:5" ht="15.75" customHeight="1">
      <c r="A1" s="563" t="s">
        <v>14</v>
      </c>
      <c r="B1" s="563"/>
      <c r="C1" s="563"/>
      <c r="D1" s="563"/>
      <c r="E1" s="563"/>
    </row>
    <row r="2" spans="1:5" ht="15.75" customHeight="1" thickBot="1">
      <c r="A2" s="562" t="s">
        <v>150</v>
      </c>
      <c r="B2" s="562"/>
      <c r="D2" s="165"/>
      <c r="E2" s="338" t="s">
        <v>542</v>
      </c>
    </row>
    <row r="3" spans="1:5" ht="37.5" customHeight="1" thickBot="1">
      <c r="A3" s="23" t="s">
        <v>67</v>
      </c>
      <c r="B3" s="24" t="s">
        <v>16</v>
      </c>
      <c r="C3" s="24" t="s">
        <v>552</v>
      </c>
      <c r="D3" s="434" t="s">
        <v>551</v>
      </c>
      <c r="E3" s="186" t="s">
        <v>548</v>
      </c>
    </row>
    <row r="4" spans="1:5" s="46" customFormat="1" ht="12" customHeight="1" thickBot="1">
      <c r="A4" s="37" t="s">
        <v>481</v>
      </c>
      <c r="B4" s="38" t="s">
        <v>482</v>
      </c>
      <c r="C4" s="38" t="s">
        <v>483</v>
      </c>
      <c r="D4" s="38" t="s">
        <v>485</v>
      </c>
      <c r="E4" s="477" t="s">
        <v>484</v>
      </c>
    </row>
    <row r="5" spans="1:5" s="1" customFormat="1" ht="12" customHeight="1" thickBot="1">
      <c r="A5" s="20" t="s">
        <v>17</v>
      </c>
      <c r="B5" s="21" t="s">
        <v>250</v>
      </c>
      <c r="C5" s="427">
        <f>+C6+C7+C8+C9+C10+C11</f>
        <v>50320597</v>
      </c>
      <c r="D5" s="427">
        <f>+D6+D7+D8+D9+D10+D11</f>
        <v>68901616</v>
      </c>
      <c r="E5" s="294">
        <f>+E6+E7+E8+E9+E10+E11</f>
        <v>59190874</v>
      </c>
    </row>
    <row r="6" spans="1:5" s="1" customFormat="1" ht="12" customHeight="1">
      <c r="A6" s="15" t="s">
        <v>96</v>
      </c>
      <c r="B6" s="445" t="s">
        <v>251</v>
      </c>
      <c r="C6" s="537">
        <v>14513412</v>
      </c>
      <c r="D6" s="537">
        <v>16079022</v>
      </c>
      <c r="E6" s="331">
        <v>15950676</v>
      </c>
    </row>
    <row r="7" spans="1:5" s="1" customFormat="1" ht="12" customHeight="1">
      <c r="A7" s="14" t="s">
        <v>97</v>
      </c>
      <c r="B7" s="446" t="s">
        <v>252</v>
      </c>
      <c r="C7" s="537">
        <v>8575035</v>
      </c>
      <c r="D7" s="537">
        <v>25084100</v>
      </c>
      <c r="E7" s="331">
        <v>24147900</v>
      </c>
    </row>
    <row r="8" spans="1:5" s="1" customFormat="1" ht="12" customHeight="1">
      <c r="A8" s="14" t="s">
        <v>98</v>
      </c>
      <c r="B8" s="446" t="s">
        <v>253</v>
      </c>
      <c r="C8" s="538">
        <v>20556879</v>
      </c>
      <c r="D8" s="538">
        <v>22383411</v>
      </c>
      <c r="E8" s="331">
        <v>17292298</v>
      </c>
    </row>
    <row r="9" spans="1:5" s="1" customFormat="1" ht="12" customHeight="1">
      <c r="A9" s="14" t="s">
        <v>99</v>
      </c>
      <c r="B9" s="446" t="s">
        <v>254</v>
      </c>
      <c r="C9" s="538">
        <v>1518288</v>
      </c>
      <c r="D9" s="539">
        <v>1857149</v>
      </c>
      <c r="E9" s="331">
        <v>1800000</v>
      </c>
    </row>
    <row r="10" spans="1:5" s="1" customFormat="1" ht="12" customHeight="1">
      <c r="A10" s="14" t="s">
        <v>146</v>
      </c>
      <c r="B10" s="324" t="s">
        <v>417</v>
      </c>
      <c r="C10" s="538">
        <v>4814903</v>
      </c>
      <c r="D10" s="540">
        <v>3497934</v>
      </c>
      <c r="E10" s="331">
        <v>0</v>
      </c>
    </row>
    <row r="11" spans="1:5" s="1" customFormat="1" ht="12" customHeight="1" thickBot="1">
      <c r="A11" s="16" t="s">
        <v>100</v>
      </c>
      <c r="B11" s="325" t="s">
        <v>418</v>
      </c>
      <c r="C11" s="541">
        <v>342080</v>
      </c>
      <c r="D11" s="541"/>
      <c r="E11" s="331">
        <v>0</v>
      </c>
    </row>
    <row r="12" spans="1:5" s="1" customFormat="1" ht="12" customHeight="1" thickBot="1">
      <c r="A12" s="20" t="s">
        <v>18</v>
      </c>
      <c r="B12" s="323" t="s">
        <v>255</v>
      </c>
      <c r="C12" s="427">
        <f>+C13+C14+C15+C16+C17</f>
        <v>12844911</v>
      </c>
      <c r="D12" s="427">
        <f>+D13+D14+D15+D16+D17</f>
        <v>49650869</v>
      </c>
      <c r="E12" s="294">
        <f>+E13+E14+E15+E16+E17</f>
        <v>6270698</v>
      </c>
    </row>
    <row r="13" spans="1:5" s="1" customFormat="1" ht="12" customHeight="1">
      <c r="A13" s="15" t="s">
        <v>102</v>
      </c>
      <c r="B13" s="445" t="s">
        <v>256</v>
      </c>
      <c r="C13" s="537"/>
      <c r="D13" s="537"/>
      <c r="E13" s="331">
        <v>0</v>
      </c>
    </row>
    <row r="14" spans="1:5" s="1" customFormat="1" ht="12" customHeight="1">
      <c r="A14" s="14" t="s">
        <v>103</v>
      </c>
      <c r="B14" s="446" t="s">
        <v>257</v>
      </c>
      <c r="C14" s="538"/>
      <c r="D14" s="538"/>
      <c r="E14" s="331">
        <v>0</v>
      </c>
    </row>
    <row r="15" spans="1:5" s="1" customFormat="1" ht="12" customHeight="1">
      <c r="A15" s="14" t="s">
        <v>104</v>
      </c>
      <c r="B15" s="446" t="s">
        <v>409</v>
      </c>
      <c r="C15" s="538"/>
      <c r="D15" s="538"/>
      <c r="E15" s="331">
        <v>0</v>
      </c>
    </row>
    <row r="16" spans="1:5" s="1" customFormat="1" ht="12" customHeight="1">
      <c r="A16" s="14" t="s">
        <v>105</v>
      </c>
      <c r="B16" s="446" t="s">
        <v>410</v>
      </c>
      <c r="C16" s="538"/>
      <c r="D16" s="538"/>
      <c r="E16" s="331">
        <v>0</v>
      </c>
    </row>
    <row r="17" spans="1:5" s="1" customFormat="1" ht="12" customHeight="1">
      <c r="A17" s="14" t="s">
        <v>106</v>
      </c>
      <c r="B17" s="446" t="s">
        <v>258</v>
      </c>
      <c r="C17" s="538">
        <v>12844911</v>
      </c>
      <c r="D17" s="538">
        <v>49650869</v>
      </c>
      <c r="E17" s="331">
        <v>6270698</v>
      </c>
    </row>
    <row r="18" spans="1:5" s="1" customFormat="1" ht="12" customHeight="1" thickBot="1">
      <c r="A18" s="16" t="s">
        <v>115</v>
      </c>
      <c r="B18" s="325" t="s">
        <v>259</v>
      </c>
      <c r="C18" s="430"/>
      <c r="D18" s="541"/>
      <c r="E18" s="331">
        <v>0</v>
      </c>
    </row>
    <row r="19" spans="1:5" s="1" customFormat="1" ht="12" customHeight="1" thickBot="1">
      <c r="A19" s="20" t="s">
        <v>19</v>
      </c>
      <c r="B19" s="21" t="s">
        <v>260</v>
      </c>
      <c r="C19" s="427">
        <f>+C20+C21+C22+C23+C24</f>
        <v>133485875</v>
      </c>
      <c r="D19" s="427">
        <f>+D20+D21+D22+D23+D24</f>
        <v>69824491</v>
      </c>
      <c r="E19" s="294">
        <f>+E20+E21+E22+E23+E24</f>
        <v>0</v>
      </c>
    </row>
    <row r="20" spans="1:5" s="1" customFormat="1" ht="12" customHeight="1">
      <c r="A20" s="15" t="s">
        <v>85</v>
      </c>
      <c r="B20" s="445" t="s">
        <v>261</v>
      </c>
      <c r="C20" s="537"/>
      <c r="D20" s="537">
        <v>14808602</v>
      </c>
      <c r="E20" s="331"/>
    </row>
    <row r="21" spans="1:5" s="1" customFormat="1" ht="12" customHeight="1">
      <c r="A21" s="14" t="s">
        <v>86</v>
      </c>
      <c r="B21" s="446" t="s">
        <v>262</v>
      </c>
      <c r="C21" s="538"/>
      <c r="D21" s="538"/>
      <c r="E21" s="330"/>
    </row>
    <row r="22" spans="1:5" s="1" customFormat="1" ht="12" customHeight="1">
      <c r="A22" s="14" t="s">
        <v>87</v>
      </c>
      <c r="B22" s="446" t="s">
        <v>411</v>
      </c>
      <c r="C22" s="538"/>
      <c r="D22" s="538"/>
      <c r="E22" s="330"/>
    </row>
    <row r="23" spans="1:5" s="1" customFormat="1" ht="12" customHeight="1">
      <c r="A23" s="14" t="s">
        <v>88</v>
      </c>
      <c r="B23" s="446" t="s">
        <v>412</v>
      </c>
      <c r="C23" s="538"/>
      <c r="D23" s="538"/>
      <c r="E23" s="330"/>
    </row>
    <row r="24" spans="1:5" s="1" customFormat="1" ht="12" customHeight="1">
      <c r="A24" s="14" t="s">
        <v>169</v>
      </c>
      <c r="B24" s="446" t="s">
        <v>263</v>
      </c>
      <c r="C24" s="538">
        <v>133485875</v>
      </c>
      <c r="D24" s="540">
        <v>55015889</v>
      </c>
      <c r="E24" s="330"/>
    </row>
    <row r="25" spans="1:5" s="1" customFormat="1" ht="12" customHeight="1" thickBot="1">
      <c r="A25" s="16" t="s">
        <v>170</v>
      </c>
      <c r="B25" s="447" t="s">
        <v>264</v>
      </c>
      <c r="C25" s="538">
        <v>133485875</v>
      </c>
      <c r="D25" s="540">
        <v>55015889</v>
      </c>
      <c r="E25" s="332"/>
    </row>
    <row r="26" spans="1:5" s="1" customFormat="1" ht="12" customHeight="1" thickBot="1">
      <c r="A26" s="20" t="s">
        <v>171</v>
      </c>
      <c r="B26" s="21" t="s">
        <v>265</v>
      </c>
      <c r="C26" s="433">
        <f>+C27+C31+C32+C33</f>
        <v>15650003</v>
      </c>
      <c r="D26" s="433">
        <f>+D27+D31+D32+D33</f>
        <v>7759032</v>
      </c>
      <c r="E26" s="476">
        <f>+E27+E31+E32+E33</f>
        <v>36170000</v>
      </c>
    </row>
    <row r="27" spans="1:5" s="1" customFormat="1" ht="12" customHeight="1">
      <c r="A27" s="15" t="s">
        <v>266</v>
      </c>
      <c r="B27" s="445" t="s">
        <v>424</v>
      </c>
      <c r="C27" s="545">
        <f>+C28+C30</f>
        <v>13872966</v>
      </c>
      <c r="D27" s="542"/>
      <c r="E27" s="331">
        <v>31500000</v>
      </c>
    </row>
    <row r="28" spans="1:5" s="1" customFormat="1" ht="12" customHeight="1">
      <c r="A28" s="14" t="s">
        <v>267</v>
      </c>
      <c r="B28" s="446" t="s">
        <v>272</v>
      </c>
      <c r="C28" s="538">
        <v>2730652</v>
      </c>
      <c r="D28" s="538">
        <v>10045345</v>
      </c>
      <c r="E28" s="331">
        <v>6500000</v>
      </c>
    </row>
    <row r="29" spans="1:5" s="1" customFormat="1" ht="12" customHeight="1">
      <c r="A29" s="14" t="s">
        <v>268</v>
      </c>
      <c r="B29" s="446" t="s">
        <v>273</v>
      </c>
      <c r="C29" s="538"/>
      <c r="D29" s="538"/>
      <c r="E29" s="331">
        <v>0</v>
      </c>
    </row>
    <row r="30" spans="1:5" s="1" customFormat="1" ht="12" customHeight="1">
      <c r="A30" s="14" t="s">
        <v>422</v>
      </c>
      <c r="B30" s="506" t="s">
        <v>423</v>
      </c>
      <c r="C30" s="538">
        <v>11142314</v>
      </c>
      <c r="D30" s="538">
        <v>41250221</v>
      </c>
      <c r="E30" s="331">
        <v>25000000</v>
      </c>
    </row>
    <row r="31" spans="1:5" s="1" customFormat="1" ht="12" customHeight="1">
      <c r="A31" s="14" t="s">
        <v>269</v>
      </c>
      <c r="B31" s="446" t="s">
        <v>274</v>
      </c>
      <c r="C31" s="538">
        <v>1580424</v>
      </c>
      <c r="D31" s="538">
        <v>7323705</v>
      </c>
      <c r="E31" s="331">
        <v>4500000</v>
      </c>
    </row>
    <row r="32" spans="1:5" s="1" customFormat="1" ht="12" customHeight="1">
      <c r="A32" s="14" t="s">
        <v>270</v>
      </c>
      <c r="B32" s="446" t="s">
        <v>275</v>
      </c>
      <c r="C32" s="538"/>
      <c r="D32" s="538"/>
      <c r="E32" s="331">
        <v>0</v>
      </c>
    </row>
    <row r="33" spans="1:5" s="1" customFormat="1" ht="12" customHeight="1" thickBot="1">
      <c r="A33" s="16" t="s">
        <v>271</v>
      </c>
      <c r="B33" s="447" t="s">
        <v>276</v>
      </c>
      <c r="C33" s="538">
        <v>196613</v>
      </c>
      <c r="D33" s="538">
        <v>435327</v>
      </c>
      <c r="E33" s="331">
        <v>170000</v>
      </c>
    </row>
    <row r="34" spans="1:5" s="1" customFormat="1" ht="12" customHeight="1" thickBot="1">
      <c r="A34" s="20" t="s">
        <v>21</v>
      </c>
      <c r="B34" s="21" t="s">
        <v>419</v>
      </c>
      <c r="C34" s="427">
        <f>SUM(C35:C45)</f>
        <v>14391764</v>
      </c>
      <c r="D34" s="427">
        <f>SUM(D35:D45)</f>
        <v>24124734</v>
      </c>
      <c r="E34" s="294">
        <f>SUM(E35:E45)</f>
        <v>13957335</v>
      </c>
    </row>
    <row r="35" spans="1:5" s="1" customFormat="1" ht="12" customHeight="1">
      <c r="A35" s="15" t="s">
        <v>89</v>
      </c>
      <c r="B35" s="445" t="s">
        <v>279</v>
      </c>
      <c r="C35" s="538"/>
      <c r="D35" s="538">
        <v>11400</v>
      </c>
      <c r="E35" s="331">
        <v>0</v>
      </c>
    </row>
    <row r="36" spans="1:5" s="1" customFormat="1" ht="12" customHeight="1">
      <c r="A36" s="14" t="s">
        <v>90</v>
      </c>
      <c r="B36" s="446" t="s">
        <v>280</v>
      </c>
      <c r="C36" s="538">
        <v>2013563</v>
      </c>
      <c r="D36" s="538">
        <v>2957037</v>
      </c>
      <c r="E36" s="331">
        <v>3472205</v>
      </c>
    </row>
    <row r="37" spans="1:5" s="1" customFormat="1" ht="12" customHeight="1">
      <c r="A37" s="14" t="s">
        <v>91</v>
      </c>
      <c r="B37" s="446" t="s">
        <v>281</v>
      </c>
      <c r="C37" s="538">
        <v>306947</v>
      </c>
      <c r="D37" s="538">
        <v>1912390</v>
      </c>
      <c r="E37" s="331">
        <v>1700000</v>
      </c>
    </row>
    <row r="38" spans="1:5" s="1" customFormat="1" ht="12" customHeight="1">
      <c r="A38" s="14" t="s">
        <v>173</v>
      </c>
      <c r="B38" s="446" t="s">
        <v>282</v>
      </c>
      <c r="C38" s="538"/>
      <c r="D38" s="538">
        <v>18500</v>
      </c>
      <c r="E38" s="331">
        <v>0</v>
      </c>
    </row>
    <row r="39" spans="1:5" s="1" customFormat="1" ht="12" customHeight="1">
      <c r="A39" s="14" t="s">
        <v>174</v>
      </c>
      <c r="B39" s="446" t="s">
        <v>283</v>
      </c>
      <c r="C39" s="538">
        <v>2282225</v>
      </c>
      <c r="D39" s="538">
        <v>11685597</v>
      </c>
      <c r="E39" s="331">
        <v>6362075</v>
      </c>
    </row>
    <row r="40" spans="1:5" s="1" customFormat="1" ht="12" customHeight="1">
      <c r="A40" s="14" t="s">
        <v>175</v>
      </c>
      <c r="B40" s="446" t="s">
        <v>284</v>
      </c>
      <c r="C40" s="538">
        <v>1056930</v>
      </c>
      <c r="D40" s="538">
        <v>4267563</v>
      </c>
      <c r="E40" s="331">
        <v>2423055</v>
      </c>
    </row>
    <row r="41" spans="1:5" s="1" customFormat="1" ht="12" customHeight="1">
      <c r="A41" s="14" t="s">
        <v>176</v>
      </c>
      <c r="B41" s="446" t="s">
        <v>285</v>
      </c>
      <c r="C41" s="538">
        <v>2500000</v>
      </c>
      <c r="D41" s="538">
        <v>91000</v>
      </c>
      <c r="E41" s="331">
        <v>0</v>
      </c>
    </row>
    <row r="42" spans="1:5" s="1" customFormat="1" ht="12" customHeight="1">
      <c r="A42" s="14" t="s">
        <v>177</v>
      </c>
      <c r="B42" s="446" t="s">
        <v>286</v>
      </c>
      <c r="C42" s="538">
        <v>9059</v>
      </c>
      <c r="D42" s="538">
        <v>47689</v>
      </c>
      <c r="E42" s="331">
        <v>0</v>
      </c>
    </row>
    <row r="43" spans="1:5" s="1" customFormat="1" ht="12" customHeight="1">
      <c r="A43" s="14" t="s">
        <v>277</v>
      </c>
      <c r="B43" s="446" t="s">
        <v>287</v>
      </c>
      <c r="C43" s="538"/>
      <c r="D43" s="538">
        <v>561114</v>
      </c>
      <c r="E43" s="331">
        <v>0</v>
      </c>
    </row>
    <row r="44" spans="1:5" s="1" customFormat="1" ht="12" customHeight="1">
      <c r="A44" s="16" t="s">
        <v>278</v>
      </c>
      <c r="B44" s="447" t="s">
        <v>421</v>
      </c>
      <c r="C44" s="538"/>
      <c r="D44" s="538"/>
      <c r="E44" s="331">
        <v>0</v>
      </c>
    </row>
    <row r="45" spans="1:5" s="1" customFormat="1" ht="12" customHeight="1" thickBot="1">
      <c r="A45" s="16" t="s">
        <v>420</v>
      </c>
      <c r="B45" s="325" t="s">
        <v>288</v>
      </c>
      <c r="C45" s="538">
        <v>6223040</v>
      </c>
      <c r="D45" s="538">
        <v>2572444</v>
      </c>
      <c r="E45" s="331">
        <v>0</v>
      </c>
    </row>
    <row r="46" spans="1:5" s="1" customFormat="1" ht="12" customHeight="1" thickBot="1">
      <c r="A46" s="20" t="s">
        <v>22</v>
      </c>
      <c r="B46" s="21" t="s">
        <v>289</v>
      </c>
      <c r="C46" s="427">
        <f>SUM(C47:C51)</f>
        <v>0</v>
      </c>
      <c r="D46" s="427">
        <f>SUM(D47:D51)</f>
        <v>0</v>
      </c>
      <c r="E46" s="294">
        <f>SUM(E47:E51)</f>
        <v>0</v>
      </c>
    </row>
    <row r="47" spans="1:5" s="1" customFormat="1" ht="12" customHeight="1">
      <c r="A47" s="15" t="s">
        <v>92</v>
      </c>
      <c r="B47" s="445" t="s">
        <v>293</v>
      </c>
      <c r="C47" s="538"/>
      <c r="D47" s="538"/>
      <c r="E47" s="321"/>
    </row>
    <row r="48" spans="1:5" s="1" customFormat="1" ht="12" customHeight="1">
      <c r="A48" s="14" t="s">
        <v>93</v>
      </c>
      <c r="B48" s="446" t="s">
        <v>294</v>
      </c>
      <c r="C48" s="538"/>
      <c r="D48" s="538"/>
      <c r="E48" s="298"/>
    </row>
    <row r="49" spans="1:5" s="1" customFormat="1" ht="12" customHeight="1">
      <c r="A49" s="14" t="s">
        <v>290</v>
      </c>
      <c r="B49" s="446" t="s">
        <v>295</v>
      </c>
      <c r="C49" s="538"/>
      <c r="D49" s="538"/>
      <c r="E49" s="298"/>
    </row>
    <row r="50" spans="1:5" s="1" customFormat="1" ht="12" customHeight="1">
      <c r="A50" s="14" t="s">
        <v>291</v>
      </c>
      <c r="B50" s="446" t="s">
        <v>296</v>
      </c>
      <c r="C50" s="538"/>
      <c r="D50" s="538"/>
      <c r="E50" s="298"/>
    </row>
    <row r="51" spans="1:5" s="1" customFormat="1" ht="12" customHeight="1" thickBot="1">
      <c r="A51" s="16" t="s">
        <v>292</v>
      </c>
      <c r="B51" s="325" t="s">
        <v>297</v>
      </c>
      <c r="C51" s="543"/>
      <c r="D51" s="543"/>
      <c r="E51" s="299"/>
    </row>
    <row r="52" spans="1:5" s="1" customFormat="1" ht="12" customHeight="1" thickBot="1">
      <c r="A52" s="20" t="s">
        <v>178</v>
      </c>
      <c r="B52" s="21" t="s">
        <v>298</v>
      </c>
      <c r="C52" s="427">
        <f>SUM(C53:C55)</f>
        <v>0</v>
      </c>
      <c r="D52" s="427">
        <f>SUM(D53:D55)</f>
        <v>0</v>
      </c>
      <c r="E52" s="294">
        <f>SUM(E53:E55)</f>
        <v>0</v>
      </c>
    </row>
    <row r="53" spans="1:5" s="1" customFormat="1" ht="12" customHeight="1">
      <c r="A53" s="15" t="s">
        <v>94</v>
      </c>
      <c r="B53" s="445" t="s">
        <v>299</v>
      </c>
      <c r="C53" s="537"/>
      <c r="D53" s="429"/>
      <c r="E53" s="296"/>
    </row>
    <row r="54" spans="1:5" s="1" customFormat="1" ht="12" customHeight="1">
      <c r="A54" s="14" t="s">
        <v>95</v>
      </c>
      <c r="B54" s="446" t="s">
        <v>413</v>
      </c>
      <c r="C54" s="538"/>
      <c r="D54" s="428"/>
      <c r="E54" s="295"/>
    </row>
    <row r="55" spans="1:5" s="1" customFormat="1" ht="12" customHeight="1">
      <c r="A55" s="14" t="s">
        <v>302</v>
      </c>
      <c r="B55" s="446" t="s">
        <v>300</v>
      </c>
      <c r="C55" s="538"/>
      <c r="D55" s="428"/>
      <c r="E55" s="295"/>
    </row>
    <row r="56" spans="1:5" s="1" customFormat="1" ht="12" customHeight="1" thickBot="1">
      <c r="A56" s="16" t="s">
        <v>303</v>
      </c>
      <c r="B56" s="325" t="s">
        <v>301</v>
      </c>
      <c r="C56" s="538"/>
      <c r="D56" s="430"/>
      <c r="E56" s="297"/>
    </row>
    <row r="57" spans="1:5" s="1" customFormat="1" ht="12" customHeight="1" thickBot="1">
      <c r="A57" s="20" t="s">
        <v>24</v>
      </c>
      <c r="B57" s="323" t="s">
        <v>304</v>
      </c>
      <c r="C57" s="427">
        <f>SUM(C58:C60)</f>
        <v>155000</v>
      </c>
      <c r="D57" s="427">
        <f>SUM(D58:D60)</f>
        <v>14193958</v>
      </c>
      <c r="E57" s="294">
        <f>SUM(E58:E60)</f>
        <v>0</v>
      </c>
    </row>
    <row r="58" spans="1:5" s="1" customFormat="1" ht="12" customHeight="1">
      <c r="A58" s="15" t="s">
        <v>179</v>
      </c>
      <c r="B58" s="445" t="s">
        <v>306</v>
      </c>
      <c r="C58" s="538"/>
      <c r="D58" s="538"/>
      <c r="E58" s="333"/>
    </row>
    <row r="59" spans="1:5" s="1" customFormat="1" ht="12" customHeight="1">
      <c r="A59" s="14" t="s">
        <v>180</v>
      </c>
      <c r="B59" s="446" t="s">
        <v>414</v>
      </c>
      <c r="C59" s="538">
        <v>155000</v>
      </c>
      <c r="D59" s="538"/>
      <c r="E59" s="333"/>
    </row>
    <row r="60" spans="1:5" s="1" customFormat="1" ht="12" customHeight="1">
      <c r="A60" s="14" t="s">
        <v>226</v>
      </c>
      <c r="B60" s="446" t="s">
        <v>307</v>
      </c>
      <c r="C60" s="538"/>
      <c r="D60" s="538">
        <v>14193958</v>
      </c>
      <c r="E60" s="333"/>
    </row>
    <row r="61" spans="1:5" s="1" customFormat="1" ht="12" customHeight="1" thickBot="1">
      <c r="A61" s="16" t="s">
        <v>305</v>
      </c>
      <c r="B61" s="325" t="s">
        <v>308</v>
      </c>
      <c r="C61" s="538"/>
      <c r="D61" s="538"/>
      <c r="E61" s="333"/>
    </row>
    <row r="62" spans="1:5" s="1" customFormat="1" ht="12" customHeight="1" thickBot="1">
      <c r="A62" s="513" t="s">
        <v>464</v>
      </c>
      <c r="B62" s="21" t="s">
        <v>309</v>
      </c>
      <c r="C62" s="433">
        <f>+C5+C12+C19+C26+C34+C46+C52+C57</f>
        <v>226848150</v>
      </c>
      <c r="D62" s="433">
        <f>+D5+D12+D19+D26+D34+D46+D52+D57</f>
        <v>234454700</v>
      </c>
      <c r="E62" s="476">
        <f>+E5+E12+E19+E26+E34+E46+E52+E57</f>
        <v>115588907</v>
      </c>
    </row>
    <row r="63" spans="1:5" s="1" customFormat="1" ht="12" customHeight="1" thickBot="1">
      <c r="A63" s="480" t="s">
        <v>310</v>
      </c>
      <c r="B63" s="323" t="s">
        <v>524</v>
      </c>
      <c r="C63" s="427">
        <f>SUM(C64:C66)</f>
        <v>0</v>
      </c>
      <c r="D63" s="427">
        <f>SUM(D64:D66)</f>
        <v>0</v>
      </c>
      <c r="E63" s="294">
        <f>SUM(E64:E66)</f>
        <v>0</v>
      </c>
    </row>
    <row r="64" spans="1:5" s="1" customFormat="1" ht="12" customHeight="1">
      <c r="A64" s="15" t="s">
        <v>342</v>
      </c>
      <c r="B64" s="445" t="s">
        <v>312</v>
      </c>
      <c r="C64" s="431"/>
      <c r="D64" s="431"/>
      <c r="E64" s="298"/>
    </row>
    <row r="65" spans="1:5" s="1" customFormat="1" ht="12" customHeight="1">
      <c r="A65" s="14" t="s">
        <v>351</v>
      </c>
      <c r="B65" s="446" t="s">
        <v>313</v>
      </c>
      <c r="C65" s="431"/>
      <c r="D65" s="431"/>
      <c r="E65" s="298"/>
    </row>
    <row r="66" spans="1:5" s="1" customFormat="1" ht="12" customHeight="1" thickBot="1">
      <c r="A66" s="16" t="s">
        <v>352</v>
      </c>
      <c r="B66" s="507" t="s">
        <v>449</v>
      </c>
      <c r="C66" s="431"/>
      <c r="D66" s="431"/>
      <c r="E66" s="298"/>
    </row>
    <row r="67" spans="1:5" s="1" customFormat="1" ht="12" customHeight="1" thickBot="1">
      <c r="A67" s="480" t="s">
        <v>315</v>
      </c>
      <c r="B67" s="323" t="s">
        <v>316</v>
      </c>
      <c r="C67" s="427">
        <f>SUM(C68:C71)</f>
        <v>0</v>
      </c>
      <c r="D67" s="427">
        <f>SUM(D68:D71)</f>
        <v>0</v>
      </c>
      <c r="E67" s="294">
        <f>SUM(E68:E71)</f>
        <v>0</v>
      </c>
    </row>
    <row r="68" spans="1:5" s="1" customFormat="1" ht="12" customHeight="1">
      <c r="A68" s="15" t="s">
        <v>147</v>
      </c>
      <c r="B68" s="445" t="s">
        <v>317</v>
      </c>
      <c r="C68" s="431"/>
      <c r="D68" s="431"/>
      <c r="E68" s="298"/>
    </row>
    <row r="69" spans="1:7" s="1" customFormat="1" ht="17.25" customHeight="1">
      <c r="A69" s="14" t="s">
        <v>148</v>
      </c>
      <c r="B69" s="446" t="s">
        <v>318</v>
      </c>
      <c r="C69" s="431"/>
      <c r="D69" s="431"/>
      <c r="E69" s="298"/>
      <c r="G69" s="47"/>
    </row>
    <row r="70" spans="1:5" s="1" customFormat="1" ht="12" customHeight="1">
      <c r="A70" s="14" t="s">
        <v>343</v>
      </c>
      <c r="B70" s="446" t="s">
        <v>319</v>
      </c>
      <c r="C70" s="431"/>
      <c r="D70" s="431"/>
      <c r="E70" s="298"/>
    </row>
    <row r="71" spans="1:5" s="1" customFormat="1" ht="12" customHeight="1" thickBot="1">
      <c r="A71" s="16" t="s">
        <v>344</v>
      </c>
      <c r="B71" s="325" t="s">
        <v>320</v>
      </c>
      <c r="C71" s="431"/>
      <c r="D71" s="431"/>
      <c r="E71" s="298"/>
    </row>
    <row r="72" spans="1:5" s="1" customFormat="1" ht="12" customHeight="1" thickBot="1">
      <c r="A72" s="480" t="s">
        <v>321</v>
      </c>
      <c r="B72" s="323" t="s">
        <v>322</v>
      </c>
      <c r="C72" s="427">
        <f>SUM(C73:C74)</f>
        <v>13071482</v>
      </c>
      <c r="D72" s="427">
        <f>SUM(D73:D74)</f>
        <v>149264725</v>
      </c>
      <c r="E72" s="294">
        <f>SUM(E73:E74)</f>
        <v>16004602</v>
      </c>
    </row>
    <row r="73" spans="1:5" s="1" customFormat="1" ht="12" customHeight="1">
      <c r="A73" s="15" t="s">
        <v>345</v>
      </c>
      <c r="B73" s="445" t="s">
        <v>323</v>
      </c>
      <c r="C73" s="538">
        <v>13071482</v>
      </c>
      <c r="D73" s="538">
        <v>149264725</v>
      </c>
      <c r="E73" s="331">
        <v>16004602</v>
      </c>
    </row>
    <row r="74" spans="1:5" s="1" customFormat="1" ht="12" customHeight="1" thickBot="1">
      <c r="A74" s="16" t="s">
        <v>346</v>
      </c>
      <c r="B74" s="325" t="s">
        <v>324</v>
      </c>
      <c r="C74" s="538"/>
      <c r="D74" s="538"/>
      <c r="E74" s="331">
        <v>0</v>
      </c>
    </row>
    <row r="75" spans="1:5" s="1" customFormat="1" ht="12" customHeight="1" thickBot="1">
      <c r="A75" s="480" t="s">
        <v>325</v>
      </c>
      <c r="B75" s="323" t="s">
        <v>326</v>
      </c>
      <c r="C75" s="427">
        <f>SUM(C76:C78)</f>
        <v>2271663</v>
      </c>
      <c r="D75" s="427">
        <f>SUM(D76:D78)</f>
        <v>16051201</v>
      </c>
      <c r="E75" s="294">
        <f>SUM(E76:E78)</f>
        <v>2035084</v>
      </c>
    </row>
    <row r="76" spans="1:5" s="1" customFormat="1" ht="12" customHeight="1">
      <c r="A76" s="15" t="s">
        <v>347</v>
      </c>
      <c r="B76" s="445" t="s">
        <v>327</v>
      </c>
      <c r="C76" s="538">
        <v>2271663</v>
      </c>
      <c r="D76" s="538">
        <v>2035084</v>
      </c>
      <c r="E76" s="333">
        <v>2035084</v>
      </c>
    </row>
    <row r="77" spans="1:5" s="1" customFormat="1" ht="12" customHeight="1">
      <c r="A77" s="14" t="s">
        <v>348</v>
      </c>
      <c r="B77" s="446" t="s">
        <v>328</v>
      </c>
      <c r="C77" s="431"/>
      <c r="D77" s="544"/>
      <c r="E77" s="333"/>
    </row>
    <row r="78" spans="1:5" s="1" customFormat="1" ht="12" customHeight="1" thickBot="1">
      <c r="A78" s="16" t="s">
        <v>349</v>
      </c>
      <c r="B78" s="325" t="s">
        <v>329</v>
      </c>
      <c r="C78" s="431"/>
      <c r="D78" s="541">
        <v>14016117</v>
      </c>
      <c r="E78" s="333"/>
    </row>
    <row r="79" spans="1:5" s="1" customFormat="1" ht="12" customHeight="1" thickBot="1">
      <c r="A79" s="480" t="s">
        <v>330</v>
      </c>
      <c r="B79" s="323" t="s">
        <v>350</v>
      </c>
      <c r="C79" s="427">
        <f>SUM(C80:C83)</f>
        <v>0</v>
      </c>
      <c r="D79" s="427">
        <f>SUM(D80:D83)</f>
        <v>0</v>
      </c>
      <c r="E79" s="294">
        <f>SUM(E80:E83)</f>
        <v>0</v>
      </c>
    </row>
    <row r="80" spans="1:5" s="1" customFormat="1" ht="12" customHeight="1">
      <c r="A80" s="449" t="s">
        <v>331</v>
      </c>
      <c r="B80" s="445" t="s">
        <v>332</v>
      </c>
      <c r="C80" s="431"/>
      <c r="D80" s="431"/>
      <c r="E80" s="298"/>
    </row>
    <row r="81" spans="1:5" s="1" customFormat="1" ht="12" customHeight="1">
      <c r="A81" s="450" t="s">
        <v>333</v>
      </c>
      <c r="B81" s="446" t="s">
        <v>334</v>
      </c>
      <c r="C81" s="431"/>
      <c r="D81" s="431"/>
      <c r="E81" s="298"/>
    </row>
    <row r="82" spans="1:5" s="1" customFormat="1" ht="12" customHeight="1">
      <c r="A82" s="450" t="s">
        <v>335</v>
      </c>
      <c r="B82" s="446" t="s">
        <v>336</v>
      </c>
      <c r="C82" s="431"/>
      <c r="D82" s="431"/>
      <c r="E82" s="298"/>
    </row>
    <row r="83" spans="1:5" s="1" customFormat="1" ht="12" customHeight="1" thickBot="1">
      <c r="A83" s="451" t="s">
        <v>337</v>
      </c>
      <c r="B83" s="325" t="s">
        <v>338</v>
      </c>
      <c r="C83" s="431"/>
      <c r="D83" s="431"/>
      <c r="E83" s="298"/>
    </row>
    <row r="84" spans="1:5" s="1" customFormat="1" ht="12" customHeight="1" thickBot="1">
      <c r="A84" s="480" t="s">
        <v>339</v>
      </c>
      <c r="B84" s="323" t="s">
        <v>463</v>
      </c>
      <c r="C84" s="482"/>
      <c r="D84" s="482"/>
      <c r="E84" s="483"/>
    </row>
    <row r="85" spans="1:5" s="1" customFormat="1" ht="12" customHeight="1" thickBot="1">
      <c r="A85" s="480" t="s">
        <v>341</v>
      </c>
      <c r="B85" s="323" t="s">
        <v>340</v>
      </c>
      <c r="C85" s="482"/>
      <c r="D85" s="482"/>
      <c r="E85" s="483"/>
    </row>
    <row r="86" spans="1:5" s="1" customFormat="1" ht="12" customHeight="1" thickBot="1">
      <c r="A86" s="480" t="s">
        <v>353</v>
      </c>
      <c r="B86" s="452" t="s">
        <v>466</v>
      </c>
      <c r="C86" s="433">
        <f>+C63+C67+C72+C75+C79+C85+C84</f>
        <v>15343145</v>
      </c>
      <c r="D86" s="433">
        <f>+D63+D67+D72+D75+D79+D85+D84</f>
        <v>165315926</v>
      </c>
      <c r="E86" s="476">
        <f>+E63+E67+E72+E75+E79+E85+E84</f>
        <v>18039686</v>
      </c>
    </row>
    <row r="87" spans="1:5" s="1" customFormat="1" ht="12" customHeight="1" thickBot="1">
      <c r="A87" s="481" t="s">
        <v>465</v>
      </c>
      <c r="B87" s="453" t="s">
        <v>467</v>
      </c>
      <c r="C87" s="433">
        <f>+C62+C86</f>
        <v>242191295</v>
      </c>
      <c r="D87" s="433">
        <f>+D62+D86</f>
        <v>399770626</v>
      </c>
      <c r="E87" s="476">
        <f>+E62+E86</f>
        <v>133628593</v>
      </c>
    </row>
    <row r="88" spans="1:5" s="1" customFormat="1" ht="12" customHeight="1">
      <c r="A88" s="396"/>
      <c r="B88" s="397"/>
      <c r="C88" s="398"/>
      <c r="D88" s="399"/>
      <c r="E88" s="400"/>
    </row>
    <row r="89" spans="1:5" s="1" customFormat="1" ht="12" customHeight="1">
      <c r="A89" s="563" t="s">
        <v>46</v>
      </c>
      <c r="B89" s="563"/>
      <c r="C89" s="563"/>
      <c r="D89" s="563"/>
      <c r="E89" s="563"/>
    </row>
    <row r="90" spans="1:5" s="1" customFormat="1" ht="12" customHeight="1" thickBot="1">
      <c r="A90" s="564" t="s">
        <v>151</v>
      </c>
      <c r="B90" s="564"/>
      <c r="C90" s="413"/>
      <c r="D90" s="165"/>
      <c r="E90" s="338" t="s">
        <v>543</v>
      </c>
    </row>
    <row r="91" spans="1:6" s="1" customFormat="1" ht="24" customHeight="1" thickBot="1">
      <c r="A91" s="23" t="s">
        <v>15</v>
      </c>
      <c r="B91" s="24" t="s">
        <v>47</v>
      </c>
      <c r="C91" s="24" t="str">
        <f>+C3</f>
        <v>2017. évi tény</v>
      </c>
      <c r="D91" s="24" t="str">
        <f>+D3</f>
        <v>2018. évi várható</v>
      </c>
      <c r="E91" s="186" t="str">
        <f>+E3</f>
        <v>2019. évi előirányzat</v>
      </c>
      <c r="F91" s="172"/>
    </row>
    <row r="92" spans="1:6" s="1" customFormat="1" ht="12" customHeight="1" thickBot="1">
      <c r="A92" s="37" t="s">
        <v>481</v>
      </c>
      <c r="B92" s="38" t="s">
        <v>482</v>
      </c>
      <c r="C92" s="38" t="s">
        <v>483</v>
      </c>
      <c r="D92" s="38" t="s">
        <v>485</v>
      </c>
      <c r="E92" s="477" t="s">
        <v>484</v>
      </c>
      <c r="F92" s="172"/>
    </row>
    <row r="93" spans="1:6" s="1" customFormat="1" ht="15" customHeight="1" thickBot="1">
      <c r="A93" s="22" t="s">
        <v>17</v>
      </c>
      <c r="B93" s="31" t="s">
        <v>425</v>
      </c>
      <c r="C93" s="426">
        <f>C94+C95+C96+C97+C98+C111</f>
        <v>89004744</v>
      </c>
      <c r="D93" s="426">
        <f>D94+D95+D96+D97+D98+D111</f>
        <v>170628540</v>
      </c>
      <c r="E93" s="517">
        <f>E94+E95+E96+E97+E98+E111</f>
        <v>114171625</v>
      </c>
      <c r="F93" s="172"/>
    </row>
    <row r="94" spans="1:5" s="1" customFormat="1" ht="12.75" customHeight="1">
      <c r="A94" s="17" t="s">
        <v>96</v>
      </c>
      <c r="B94" s="552" t="s">
        <v>48</v>
      </c>
      <c r="C94" s="554">
        <v>35082174</v>
      </c>
      <c r="D94" s="554">
        <v>63640990</v>
      </c>
      <c r="E94" s="553">
        <v>46410880</v>
      </c>
    </row>
    <row r="95" spans="1:5" ht="16.5" customHeight="1">
      <c r="A95" s="14" t="s">
        <v>97</v>
      </c>
      <c r="B95" s="8" t="s">
        <v>181</v>
      </c>
      <c r="C95" s="538">
        <v>7409018</v>
      </c>
      <c r="D95" s="538">
        <v>12612751</v>
      </c>
      <c r="E95" s="330">
        <v>8543526</v>
      </c>
    </row>
    <row r="96" spans="1:5" ht="15.75">
      <c r="A96" s="14" t="s">
        <v>98</v>
      </c>
      <c r="B96" s="8" t="s">
        <v>137</v>
      </c>
      <c r="C96" s="538">
        <v>44826985</v>
      </c>
      <c r="D96" s="538">
        <v>74220133</v>
      </c>
      <c r="E96" s="332">
        <v>46613184</v>
      </c>
    </row>
    <row r="97" spans="1:5" s="46" customFormat="1" ht="12" customHeight="1">
      <c r="A97" s="14" t="s">
        <v>99</v>
      </c>
      <c r="B97" s="11" t="s">
        <v>182</v>
      </c>
      <c r="C97" s="538">
        <v>45500</v>
      </c>
      <c r="D97" s="538">
        <v>9064000</v>
      </c>
      <c r="E97" s="332">
        <v>843717</v>
      </c>
    </row>
    <row r="98" spans="1:5" ht="12" customHeight="1">
      <c r="A98" s="14" t="s">
        <v>110</v>
      </c>
      <c r="B98" s="19" t="s">
        <v>183</v>
      </c>
      <c r="C98" s="538">
        <v>1641067</v>
      </c>
      <c r="D98" s="538">
        <v>11090666</v>
      </c>
      <c r="E98" s="332">
        <v>9617594</v>
      </c>
    </row>
    <row r="99" spans="1:5" ht="12" customHeight="1">
      <c r="A99" s="14" t="s">
        <v>100</v>
      </c>
      <c r="B99" s="8" t="s">
        <v>430</v>
      </c>
      <c r="C99" s="538">
        <v>30923</v>
      </c>
      <c r="D99" s="538">
        <v>2037583</v>
      </c>
      <c r="E99" s="332">
        <v>3282411</v>
      </c>
    </row>
    <row r="100" spans="1:5" ht="12" customHeight="1">
      <c r="A100" s="14" t="s">
        <v>101</v>
      </c>
      <c r="B100" s="168" t="s">
        <v>429</v>
      </c>
      <c r="C100" s="538"/>
      <c r="D100" s="538"/>
      <c r="E100" s="332">
        <v>0</v>
      </c>
    </row>
    <row r="101" spans="1:5" ht="12" customHeight="1">
      <c r="A101" s="14" t="s">
        <v>111</v>
      </c>
      <c r="B101" s="168" t="s">
        <v>428</v>
      </c>
      <c r="C101" s="538"/>
      <c r="D101" s="538">
        <v>24107</v>
      </c>
      <c r="E101" s="332">
        <v>3636</v>
      </c>
    </row>
    <row r="102" spans="1:5" ht="12" customHeight="1">
      <c r="A102" s="14" t="s">
        <v>112</v>
      </c>
      <c r="B102" s="166" t="s">
        <v>356</v>
      </c>
      <c r="C102" s="538"/>
      <c r="D102" s="538"/>
      <c r="E102" s="332">
        <v>0</v>
      </c>
    </row>
    <row r="103" spans="1:5" ht="12" customHeight="1">
      <c r="A103" s="14" t="s">
        <v>113</v>
      </c>
      <c r="B103" s="167" t="s">
        <v>357</v>
      </c>
      <c r="C103" s="538"/>
      <c r="D103" s="538"/>
      <c r="E103" s="332">
        <v>0</v>
      </c>
    </row>
    <row r="104" spans="1:5" ht="12" customHeight="1">
      <c r="A104" s="14" t="s">
        <v>114</v>
      </c>
      <c r="B104" s="167" t="s">
        <v>358</v>
      </c>
      <c r="C104" s="538"/>
      <c r="D104" s="538"/>
      <c r="E104" s="332">
        <v>0</v>
      </c>
    </row>
    <row r="105" spans="1:5" ht="12" customHeight="1">
      <c r="A105" s="14" t="s">
        <v>116</v>
      </c>
      <c r="B105" s="166" t="s">
        <v>359</v>
      </c>
      <c r="C105" s="538">
        <v>98580</v>
      </c>
      <c r="D105" s="538">
        <v>3725569</v>
      </c>
      <c r="E105" s="332">
        <v>3145254</v>
      </c>
    </row>
    <row r="106" spans="1:5" ht="12" customHeight="1">
      <c r="A106" s="14" t="s">
        <v>184</v>
      </c>
      <c r="B106" s="166" t="s">
        <v>360</v>
      </c>
      <c r="C106" s="538"/>
      <c r="D106" s="538"/>
      <c r="E106" s="332">
        <v>0</v>
      </c>
    </row>
    <row r="107" spans="1:5" ht="12" customHeight="1">
      <c r="A107" s="14" t="s">
        <v>354</v>
      </c>
      <c r="B107" s="167" t="s">
        <v>361</v>
      </c>
      <c r="C107" s="538"/>
      <c r="D107" s="538">
        <v>400000</v>
      </c>
      <c r="E107" s="332">
        <v>0</v>
      </c>
    </row>
    <row r="108" spans="1:5" ht="12" customHeight="1">
      <c r="A108" s="13" t="s">
        <v>355</v>
      </c>
      <c r="B108" s="168" t="s">
        <v>362</v>
      </c>
      <c r="C108" s="538"/>
      <c r="D108" s="538"/>
      <c r="E108" s="332">
        <v>0</v>
      </c>
    </row>
    <row r="109" spans="1:5" ht="12" customHeight="1">
      <c r="A109" s="14" t="s">
        <v>426</v>
      </c>
      <c r="B109" s="168" t="s">
        <v>363</v>
      </c>
      <c r="C109" s="538"/>
      <c r="D109" s="538"/>
      <c r="E109" s="332">
        <v>0</v>
      </c>
    </row>
    <row r="110" spans="1:5" ht="12" customHeight="1">
      <c r="A110" s="16" t="s">
        <v>427</v>
      </c>
      <c r="B110" s="168" t="s">
        <v>364</v>
      </c>
      <c r="C110" s="538">
        <v>1511564</v>
      </c>
      <c r="D110" s="538">
        <v>4903407</v>
      </c>
      <c r="E110" s="332">
        <v>3186293</v>
      </c>
    </row>
    <row r="111" spans="1:5" ht="12" customHeight="1">
      <c r="A111" s="14" t="s">
        <v>431</v>
      </c>
      <c r="B111" s="11" t="s">
        <v>49</v>
      </c>
      <c r="C111" s="538"/>
      <c r="D111" s="538"/>
      <c r="E111" s="330">
        <v>2142724</v>
      </c>
    </row>
    <row r="112" spans="1:5" ht="12" customHeight="1">
      <c r="A112" s="14" t="s">
        <v>432</v>
      </c>
      <c r="B112" s="8" t="s">
        <v>434</v>
      </c>
      <c r="C112" s="538"/>
      <c r="D112" s="538"/>
      <c r="E112" s="330">
        <v>2142724</v>
      </c>
    </row>
    <row r="113" spans="1:5" ht="12" customHeight="1" thickBot="1">
      <c r="A113" s="18" t="s">
        <v>433</v>
      </c>
      <c r="B113" s="511" t="s">
        <v>435</v>
      </c>
      <c r="C113" s="541"/>
      <c r="D113" s="541"/>
      <c r="E113" s="336">
        <v>0</v>
      </c>
    </row>
    <row r="114" spans="1:5" ht="12" customHeight="1" thickBot="1">
      <c r="A114" s="508" t="s">
        <v>18</v>
      </c>
      <c r="B114" s="509" t="s">
        <v>365</v>
      </c>
      <c r="C114" s="521">
        <f>+C115+C117+C119</f>
        <v>2500000</v>
      </c>
      <c r="D114" s="521">
        <f>+D115+D117+D119</f>
        <v>38862106</v>
      </c>
      <c r="E114" s="518">
        <f>+E115+E117+E119</f>
        <v>17421884</v>
      </c>
    </row>
    <row r="115" spans="1:5" ht="12" customHeight="1">
      <c r="A115" s="15" t="s">
        <v>102</v>
      </c>
      <c r="B115" s="8" t="s">
        <v>225</v>
      </c>
      <c r="C115" s="537"/>
      <c r="D115" s="537">
        <v>7570052</v>
      </c>
      <c r="E115" s="428">
        <v>0</v>
      </c>
    </row>
    <row r="116" spans="1:5" ht="15.75">
      <c r="A116" s="15" t="s">
        <v>103</v>
      </c>
      <c r="B116" s="12" t="s">
        <v>369</v>
      </c>
      <c r="C116" s="538"/>
      <c r="D116" s="538"/>
      <c r="E116" s="428">
        <v>0</v>
      </c>
    </row>
    <row r="117" spans="1:5" ht="12" customHeight="1">
      <c r="A117" s="15" t="s">
        <v>104</v>
      </c>
      <c r="B117" s="12" t="s">
        <v>185</v>
      </c>
      <c r="C117" s="538"/>
      <c r="D117" s="538">
        <v>31292054</v>
      </c>
      <c r="E117" s="428">
        <v>17421884</v>
      </c>
    </row>
    <row r="118" spans="1:5" ht="12" customHeight="1">
      <c r="A118" s="15" t="s">
        <v>105</v>
      </c>
      <c r="B118" s="12" t="s">
        <v>370</v>
      </c>
      <c r="C118" s="538"/>
      <c r="D118" s="538"/>
      <c r="E118" s="428">
        <v>0</v>
      </c>
    </row>
    <row r="119" spans="1:5" ht="12" customHeight="1">
      <c r="A119" s="15" t="s">
        <v>106</v>
      </c>
      <c r="B119" s="325" t="s">
        <v>227</v>
      </c>
      <c r="C119" s="538">
        <v>2500000</v>
      </c>
      <c r="D119" s="538"/>
      <c r="E119" s="428">
        <v>0</v>
      </c>
    </row>
    <row r="120" spans="1:5" ht="12" customHeight="1">
      <c r="A120" s="15" t="s">
        <v>115</v>
      </c>
      <c r="B120" s="324" t="s">
        <v>415</v>
      </c>
      <c r="C120" s="538"/>
      <c r="D120" s="538"/>
      <c r="E120" s="428">
        <v>0</v>
      </c>
    </row>
    <row r="121" spans="1:5" ht="12" customHeight="1">
      <c r="A121" s="15" t="s">
        <v>117</v>
      </c>
      <c r="B121" s="441" t="s">
        <v>375</v>
      </c>
      <c r="C121" s="538"/>
      <c r="D121" s="538"/>
      <c r="E121" s="428">
        <v>0</v>
      </c>
    </row>
    <row r="122" spans="1:5" ht="12" customHeight="1">
      <c r="A122" s="15" t="s">
        <v>186</v>
      </c>
      <c r="B122" s="167" t="s">
        <v>358</v>
      </c>
      <c r="C122" s="538"/>
      <c r="D122" s="538"/>
      <c r="E122" s="428">
        <v>0</v>
      </c>
    </row>
    <row r="123" spans="1:5" ht="12" customHeight="1">
      <c r="A123" s="15" t="s">
        <v>187</v>
      </c>
      <c r="B123" s="167" t="s">
        <v>374</v>
      </c>
      <c r="C123" s="538"/>
      <c r="D123" s="538">
        <v>50000</v>
      </c>
      <c r="E123" s="428">
        <v>0</v>
      </c>
    </row>
    <row r="124" spans="1:5" ht="12" customHeight="1">
      <c r="A124" s="15" t="s">
        <v>188</v>
      </c>
      <c r="B124" s="167" t="s">
        <v>373</v>
      </c>
      <c r="C124" s="538"/>
      <c r="D124" s="538"/>
      <c r="E124" s="428">
        <v>0</v>
      </c>
    </row>
    <row r="125" spans="1:5" ht="12" customHeight="1">
      <c r="A125" s="15" t="s">
        <v>366</v>
      </c>
      <c r="B125" s="167" t="s">
        <v>361</v>
      </c>
      <c r="C125" s="538"/>
      <c r="D125" s="538"/>
      <c r="E125" s="428">
        <v>0</v>
      </c>
    </row>
    <row r="126" spans="1:5" ht="12" customHeight="1">
      <c r="A126" s="15" t="s">
        <v>367</v>
      </c>
      <c r="B126" s="167" t="s">
        <v>372</v>
      </c>
      <c r="C126" s="538"/>
      <c r="D126" s="538"/>
      <c r="E126" s="428">
        <v>0</v>
      </c>
    </row>
    <row r="127" spans="1:5" ht="12" customHeight="1" thickBot="1">
      <c r="A127" s="13" t="s">
        <v>368</v>
      </c>
      <c r="B127" s="167" t="s">
        <v>371</v>
      </c>
      <c r="C127" s="541">
        <v>2500000</v>
      </c>
      <c r="D127" s="541"/>
      <c r="E127" s="428">
        <v>0</v>
      </c>
    </row>
    <row r="128" spans="1:5" ht="12" customHeight="1" thickBot="1">
      <c r="A128" s="20" t="s">
        <v>19</v>
      </c>
      <c r="B128" s="148" t="s">
        <v>436</v>
      </c>
      <c r="C128" s="427">
        <f>+C93+C114</f>
        <v>91504744</v>
      </c>
      <c r="D128" s="427">
        <f>+D93+D114</f>
        <v>209490646</v>
      </c>
      <c r="E128" s="294">
        <f>+E93+E114</f>
        <v>131593509</v>
      </c>
    </row>
    <row r="129" spans="1:5" ht="12" customHeight="1" thickBot="1">
      <c r="A129" s="20" t="s">
        <v>20</v>
      </c>
      <c r="B129" s="148" t="s">
        <v>437</v>
      </c>
      <c r="C129" s="427">
        <f>+C130+C131+C132</f>
        <v>0</v>
      </c>
      <c r="D129" s="427">
        <f>+D130+D131+D132</f>
        <v>0</v>
      </c>
      <c r="E129" s="294">
        <f>+E130+E131+E132</f>
        <v>0</v>
      </c>
    </row>
    <row r="130" spans="1:5" ht="12" customHeight="1">
      <c r="A130" s="15" t="s">
        <v>266</v>
      </c>
      <c r="B130" s="12" t="s">
        <v>444</v>
      </c>
      <c r="C130" s="428"/>
      <c r="D130" s="428"/>
      <c r="E130" s="295"/>
    </row>
    <row r="131" spans="1:5" ht="12" customHeight="1">
      <c r="A131" s="15" t="s">
        <v>269</v>
      </c>
      <c r="B131" s="12" t="s">
        <v>445</v>
      </c>
      <c r="C131" s="428"/>
      <c r="D131" s="428"/>
      <c r="E131" s="295"/>
    </row>
    <row r="132" spans="1:5" ht="12" customHeight="1" thickBot="1">
      <c r="A132" s="13" t="s">
        <v>270</v>
      </c>
      <c r="B132" s="12" t="s">
        <v>446</v>
      </c>
      <c r="C132" s="428"/>
      <c r="D132" s="428"/>
      <c r="E132" s="295"/>
    </row>
    <row r="133" spans="1:5" ht="12" customHeight="1" thickBot="1">
      <c r="A133" s="20" t="s">
        <v>21</v>
      </c>
      <c r="B133" s="148" t="s">
        <v>438</v>
      </c>
      <c r="C133" s="427">
        <f>SUM(C134:C139)</f>
        <v>0</v>
      </c>
      <c r="D133" s="427">
        <f>SUM(D134:D139)</f>
        <v>0</v>
      </c>
      <c r="E133" s="294">
        <f>SUM(E134:E139)</f>
        <v>0</v>
      </c>
    </row>
    <row r="134" spans="1:5" ht="12" customHeight="1">
      <c r="A134" s="15" t="s">
        <v>89</v>
      </c>
      <c r="B134" s="9" t="s">
        <v>447</v>
      </c>
      <c r="C134" s="428"/>
      <c r="D134" s="428"/>
      <c r="E134" s="295"/>
    </row>
    <row r="135" spans="1:5" ht="12" customHeight="1">
      <c r="A135" s="15" t="s">
        <v>90</v>
      </c>
      <c r="B135" s="9" t="s">
        <v>439</v>
      </c>
      <c r="C135" s="428"/>
      <c r="D135" s="428"/>
      <c r="E135" s="295"/>
    </row>
    <row r="136" spans="1:5" ht="12" customHeight="1">
      <c r="A136" s="15" t="s">
        <v>91</v>
      </c>
      <c r="B136" s="9" t="s">
        <v>440</v>
      </c>
      <c r="C136" s="428"/>
      <c r="D136" s="428"/>
      <c r="E136" s="295"/>
    </row>
    <row r="137" spans="1:5" ht="12" customHeight="1">
      <c r="A137" s="15" t="s">
        <v>173</v>
      </c>
      <c r="B137" s="9" t="s">
        <v>441</v>
      </c>
      <c r="C137" s="428"/>
      <c r="D137" s="428"/>
      <c r="E137" s="295"/>
    </row>
    <row r="138" spans="1:5" ht="12" customHeight="1">
      <c r="A138" s="15" t="s">
        <v>174</v>
      </c>
      <c r="B138" s="9" t="s">
        <v>442</v>
      </c>
      <c r="C138" s="428"/>
      <c r="D138" s="428"/>
      <c r="E138" s="295"/>
    </row>
    <row r="139" spans="1:5" ht="12" customHeight="1" thickBot="1">
      <c r="A139" s="13" t="s">
        <v>175</v>
      </c>
      <c r="B139" s="9" t="s">
        <v>443</v>
      </c>
      <c r="C139" s="428"/>
      <c r="D139" s="428"/>
      <c r="E139" s="295"/>
    </row>
    <row r="140" spans="1:5" ht="12" customHeight="1" thickBot="1">
      <c r="A140" s="20" t="s">
        <v>22</v>
      </c>
      <c r="B140" s="148" t="s">
        <v>451</v>
      </c>
      <c r="C140" s="433">
        <f>+C141+C142+C143+C144</f>
        <v>1421796</v>
      </c>
      <c r="D140" s="433">
        <f>+D141+D142+D143+D144</f>
        <v>16287750</v>
      </c>
      <c r="E140" s="476">
        <f>+E141+E142+E143+E144</f>
        <v>2035084</v>
      </c>
    </row>
    <row r="141" spans="1:5" ht="12" customHeight="1">
      <c r="A141" s="15" t="s">
        <v>92</v>
      </c>
      <c r="B141" s="9" t="s">
        <v>376</v>
      </c>
      <c r="C141" s="537"/>
      <c r="D141" s="537"/>
      <c r="E141" s="428">
        <v>0</v>
      </c>
    </row>
    <row r="142" spans="1:5" ht="12" customHeight="1">
      <c r="A142" s="15" t="s">
        <v>93</v>
      </c>
      <c r="B142" s="9" t="s">
        <v>377</v>
      </c>
      <c r="C142" s="538">
        <v>1421796</v>
      </c>
      <c r="D142" s="538">
        <v>2271633</v>
      </c>
      <c r="E142" s="428">
        <v>2035084</v>
      </c>
    </row>
    <row r="143" spans="1:5" ht="12" customHeight="1">
      <c r="A143" s="15" t="s">
        <v>290</v>
      </c>
      <c r="B143" s="9" t="s">
        <v>452</v>
      </c>
      <c r="C143" s="538"/>
      <c r="D143" s="538">
        <v>14016117</v>
      </c>
      <c r="E143" s="428"/>
    </row>
    <row r="144" spans="1:5" ht="12" customHeight="1" thickBot="1">
      <c r="A144" s="13" t="s">
        <v>291</v>
      </c>
      <c r="B144" s="7" t="s">
        <v>396</v>
      </c>
      <c r="C144" s="543"/>
      <c r="D144" s="543"/>
      <c r="E144" s="295"/>
    </row>
    <row r="145" spans="1:5" ht="12" customHeight="1" thickBot="1">
      <c r="A145" s="20" t="s">
        <v>23</v>
      </c>
      <c r="B145" s="148" t="s">
        <v>453</v>
      </c>
      <c r="C145" s="522">
        <f>SUM(C146:C150)</f>
        <v>0</v>
      </c>
      <c r="D145" s="522">
        <f>SUM(D146:D150)</f>
        <v>0</v>
      </c>
      <c r="E145" s="295"/>
    </row>
    <row r="146" spans="1:5" ht="12" customHeight="1">
      <c r="A146" s="15" t="s">
        <v>94</v>
      </c>
      <c r="B146" s="9" t="s">
        <v>448</v>
      </c>
      <c r="C146" s="428"/>
      <c r="D146" s="428"/>
      <c r="E146" s="295"/>
    </row>
    <row r="147" spans="1:5" ht="12" customHeight="1">
      <c r="A147" s="15" t="s">
        <v>95</v>
      </c>
      <c r="B147" s="9" t="s">
        <v>455</v>
      </c>
      <c r="C147" s="428"/>
      <c r="D147" s="428"/>
      <c r="E147" s="295"/>
    </row>
    <row r="148" spans="1:5" ht="12" customHeight="1">
      <c r="A148" s="15" t="s">
        <v>302</v>
      </c>
      <c r="B148" s="9" t="s">
        <v>450</v>
      </c>
      <c r="C148" s="428"/>
      <c r="D148" s="428"/>
      <c r="E148" s="295"/>
    </row>
    <row r="149" spans="1:5" ht="12" customHeight="1">
      <c r="A149" s="15" t="s">
        <v>303</v>
      </c>
      <c r="B149" s="9" t="s">
        <v>456</v>
      </c>
      <c r="C149" s="428"/>
      <c r="D149" s="428"/>
      <c r="E149" s="295"/>
    </row>
    <row r="150" spans="1:5" ht="12" customHeight="1" thickBot="1">
      <c r="A150" s="15" t="s">
        <v>454</v>
      </c>
      <c r="B150" s="9" t="s">
        <v>457</v>
      </c>
      <c r="C150" s="428"/>
      <c r="D150" s="428"/>
      <c r="E150" s="295"/>
    </row>
    <row r="151" spans="1:5" ht="12" customHeight="1" thickBot="1">
      <c r="A151" s="20" t="s">
        <v>24</v>
      </c>
      <c r="B151" s="148" t="s">
        <v>458</v>
      </c>
      <c r="C151" s="523"/>
      <c r="D151" s="523"/>
      <c r="E151" s="519"/>
    </row>
    <row r="152" spans="1:5" ht="12" customHeight="1" thickBot="1">
      <c r="A152" s="20" t="s">
        <v>25</v>
      </c>
      <c r="B152" s="148" t="s">
        <v>459</v>
      </c>
      <c r="C152" s="523"/>
      <c r="D152" s="523"/>
      <c r="E152" s="519"/>
    </row>
    <row r="153" spans="1:6" ht="15" customHeight="1" thickBot="1">
      <c r="A153" s="20" t="s">
        <v>26</v>
      </c>
      <c r="B153" s="148" t="s">
        <v>461</v>
      </c>
      <c r="C153" s="524">
        <f>+C129+C133+C140+C145+C151+C152</f>
        <v>1421796</v>
      </c>
      <c r="D153" s="524">
        <f>+D129+D133+D140+D145+D151+D152</f>
        <v>16287750</v>
      </c>
      <c r="E153" s="520">
        <f>+E129+E133+E140+E145+E151+E152</f>
        <v>2035084</v>
      </c>
      <c r="F153" s="149"/>
    </row>
    <row r="154" spans="1:5" s="1" customFormat="1" ht="12.75" customHeight="1" thickBot="1">
      <c r="A154" s="326" t="s">
        <v>27</v>
      </c>
      <c r="B154" s="409" t="s">
        <v>460</v>
      </c>
      <c r="C154" s="524">
        <f>+C128+C153</f>
        <v>92926540</v>
      </c>
      <c r="D154" s="524">
        <f>+D128+D153</f>
        <v>225778396</v>
      </c>
      <c r="E154" s="520">
        <f>+E128+E153</f>
        <v>133628593</v>
      </c>
    </row>
    <row r="155" ht="15.75">
      <c r="C155" s="412"/>
    </row>
    <row r="156" ht="15.75">
      <c r="C156" s="412"/>
    </row>
    <row r="157" ht="15.75">
      <c r="C157" s="412"/>
    </row>
    <row r="158" ht="16.5" customHeight="1">
      <c r="C158" s="412"/>
    </row>
    <row r="159" ht="15.75">
      <c r="C159" s="412"/>
    </row>
    <row r="160" ht="15.75">
      <c r="C160" s="412"/>
    </row>
    <row r="161" ht="15.75">
      <c r="C161" s="412"/>
    </row>
    <row r="162" ht="15.75">
      <c r="C162" s="412"/>
    </row>
    <row r="163" ht="15.75">
      <c r="C163" s="412"/>
    </row>
    <row r="164" ht="15.75">
      <c r="C164" s="412"/>
    </row>
    <row r="165" ht="15.75">
      <c r="C165" s="412"/>
    </row>
    <row r="166" ht="15.75">
      <c r="C166" s="412"/>
    </row>
    <row r="167" ht="15.75">
      <c r="C167" s="412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2015. ÉVI KÖLTSÉGVETÉSÉNEK MÉRLEGE&amp;R&amp;"Times New Roman CE,Félkövér dőlt"&amp;11 1. számú tájékoztató tábla</oddHeader>
  </headerFooter>
  <rowBreaks count="1" manualBreakCount="1">
    <brk id="88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0">
      <selection activeCell="E15" sqref="E14:E15"/>
    </sheetView>
  </sheetViews>
  <sheetFormatPr defaultColWidth="9.00390625" defaultRowHeight="12.75"/>
  <cols>
    <col min="1" max="1" width="6.875" style="222" customWidth="1"/>
    <col min="2" max="2" width="49.625" style="62" customWidth="1"/>
    <col min="3" max="8" width="12.875" style="62" customWidth="1"/>
    <col min="9" max="9" width="14.375" style="62" customWidth="1"/>
    <col min="10" max="10" width="3.375" style="62" customWidth="1"/>
    <col min="11" max="16384" width="9.375" style="62" customWidth="1"/>
  </cols>
  <sheetData>
    <row r="1" spans="1:9" ht="27.75" customHeight="1">
      <c r="A1" s="611" t="s">
        <v>3</v>
      </c>
      <c r="B1" s="611"/>
      <c r="C1" s="611"/>
      <c r="D1" s="611"/>
      <c r="E1" s="611"/>
      <c r="F1" s="611"/>
      <c r="G1" s="611"/>
      <c r="H1" s="611"/>
      <c r="I1" s="611"/>
    </row>
    <row r="2" ht="20.25" customHeight="1" thickBot="1">
      <c r="I2" s="500" t="s">
        <v>543</v>
      </c>
    </row>
    <row r="3" spans="1:9" s="501" customFormat="1" ht="26.25" customHeight="1">
      <c r="A3" s="619" t="s">
        <v>67</v>
      </c>
      <c r="B3" s="614" t="s">
        <v>83</v>
      </c>
      <c r="C3" s="619" t="s">
        <v>84</v>
      </c>
      <c r="D3" s="619" t="str">
        <f>+CONCATENATE(LEFT(ÖSSZEFÜGGÉSEK!A5,4)," előtti kifizetés")</f>
        <v>2019 előtti kifizetés</v>
      </c>
      <c r="E3" s="616" t="s">
        <v>66</v>
      </c>
      <c r="F3" s="617"/>
      <c r="G3" s="617"/>
      <c r="H3" s="618"/>
      <c r="I3" s="614" t="s">
        <v>50</v>
      </c>
    </row>
    <row r="4" spans="1:9" s="502" customFormat="1" ht="32.25" customHeight="1" thickBot="1">
      <c r="A4" s="620"/>
      <c r="B4" s="615"/>
      <c r="C4" s="615"/>
      <c r="D4" s="620"/>
      <c r="E4" s="300" t="str">
        <f>+CONCATENATE(LEFT(ÖSSZEFÜGGÉSEK!A5,4),".")</f>
        <v>2019.</v>
      </c>
      <c r="F4" s="300" t="str">
        <f>+CONCATENATE(LEFT(ÖSSZEFÜGGÉSEK!A5,4)+1,".")</f>
        <v>2020.</v>
      </c>
      <c r="G4" s="300" t="str">
        <f>+CONCATENATE(LEFT(ÖSSZEFÜGGÉSEK!A5,4)+2,".")</f>
        <v>2021.</v>
      </c>
      <c r="H4" s="301" t="str">
        <f>+CONCATENATE(LEFT(ÖSSZEFÜGGÉSEK!A5,4)+2,".",CHAR(10)," után")</f>
        <v>2021.
 után</v>
      </c>
      <c r="I4" s="615"/>
    </row>
    <row r="5" spans="1:9" s="503" customFormat="1" ht="12.75" customHeight="1" thickBot="1">
      <c r="A5" s="302" t="s">
        <v>481</v>
      </c>
      <c r="B5" s="303" t="s">
        <v>482</v>
      </c>
      <c r="C5" s="304" t="s">
        <v>483</v>
      </c>
      <c r="D5" s="303" t="s">
        <v>485</v>
      </c>
      <c r="E5" s="302" t="s">
        <v>484</v>
      </c>
      <c r="F5" s="304" t="s">
        <v>486</v>
      </c>
      <c r="G5" s="304" t="s">
        <v>488</v>
      </c>
      <c r="H5" s="305" t="s">
        <v>489</v>
      </c>
      <c r="I5" s="306" t="s">
        <v>490</v>
      </c>
    </row>
    <row r="6" spans="1:9" ht="24.75" customHeight="1" thickBot="1">
      <c r="A6" s="307" t="s">
        <v>17</v>
      </c>
      <c r="B6" s="308" t="s">
        <v>4</v>
      </c>
      <c r="C6" s="495"/>
      <c r="D6" s="77">
        <f>+D7+D8</f>
        <v>0</v>
      </c>
      <c r="E6" s="78">
        <f>+E7+E8</f>
        <v>0</v>
      </c>
      <c r="F6" s="79">
        <f>+F7+F8</f>
        <v>0</v>
      </c>
      <c r="G6" s="79">
        <f>+G7+G8</f>
        <v>0</v>
      </c>
      <c r="H6" s="80">
        <f>+H7+H8</f>
        <v>0</v>
      </c>
      <c r="I6" s="77">
        <f aca="true" t="shared" si="0" ref="I6:I17">SUM(D6:H6)</f>
        <v>0</v>
      </c>
    </row>
    <row r="7" spans="1:10" ht="19.5" customHeight="1">
      <c r="A7" s="309" t="s">
        <v>18</v>
      </c>
      <c r="B7" s="81" t="s">
        <v>68</v>
      </c>
      <c r="C7" s="496"/>
      <c r="D7" s="82"/>
      <c r="E7" s="83"/>
      <c r="F7" s="28"/>
      <c r="G7" s="28"/>
      <c r="H7" s="25"/>
      <c r="I7" s="310">
        <f t="shared" si="0"/>
        <v>0</v>
      </c>
      <c r="J7" s="610" t="s">
        <v>510</v>
      </c>
    </row>
    <row r="8" spans="1:10" ht="19.5" customHeight="1" thickBot="1">
      <c r="A8" s="309" t="s">
        <v>19</v>
      </c>
      <c r="B8" s="81" t="s">
        <v>68</v>
      </c>
      <c r="C8" s="496"/>
      <c r="D8" s="82"/>
      <c r="E8" s="83"/>
      <c r="F8" s="28"/>
      <c r="G8" s="28"/>
      <c r="H8" s="25"/>
      <c r="I8" s="310">
        <f t="shared" si="0"/>
        <v>0</v>
      </c>
      <c r="J8" s="610"/>
    </row>
    <row r="9" spans="1:10" ht="25.5" customHeight="1" thickBot="1">
      <c r="A9" s="307" t="s">
        <v>20</v>
      </c>
      <c r="B9" s="308" t="s">
        <v>5</v>
      </c>
      <c r="C9" s="497"/>
      <c r="D9" s="77">
        <f>+D10+D11</f>
        <v>0</v>
      </c>
      <c r="E9" s="78">
        <f>+E10+E11</f>
        <v>0</v>
      </c>
      <c r="F9" s="79">
        <f>+F10+F11</f>
        <v>0</v>
      </c>
      <c r="G9" s="79">
        <f>+G10+G11</f>
        <v>0</v>
      </c>
      <c r="H9" s="80">
        <f>+H10+H11</f>
        <v>0</v>
      </c>
      <c r="I9" s="77">
        <f t="shared" si="0"/>
        <v>0</v>
      </c>
      <c r="J9" s="610"/>
    </row>
    <row r="10" spans="1:10" ht="19.5" customHeight="1">
      <c r="A10" s="309" t="s">
        <v>21</v>
      </c>
      <c r="B10" s="81" t="s">
        <v>68</v>
      </c>
      <c r="C10" s="496"/>
      <c r="D10" s="82"/>
      <c r="E10" s="83"/>
      <c r="F10" s="28"/>
      <c r="G10" s="28"/>
      <c r="H10" s="25"/>
      <c r="I10" s="310">
        <f t="shared" si="0"/>
        <v>0</v>
      </c>
      <c r="J10" s="610"/>
    </row>
    <row r="11" spans="1:10" ht="19.5" customHeight="1" thickBot="1">
      <c r="A11" s="309" t="s">
        <v>22</v>
      </c>
      <c r="B11" s="81" t="s">
        <v>68</v>
      </c>
      <c r="C11" s="496"/>
      <c r="D11" s="82"/>
      <c r="E11" s="83"/>
      <c r="F11" s="28"/>
      <c r="G11" s="28"/>
      <c r="H11" s="25"/>
      <c r="I11" s="310">
        <f t="shared" si="0"/>
        <v>0</v>
      </c>
      <c r="J11" s="610"/>
    </row>
    <row r="12" spans="1:10" ht="19.5" customHeight="1" thickBot="1">
      <c r="A12" s="307" t="s">
        <v>23</v>
      </c>
      <c r="B12" s="308" t="s">
        <v>204</v>
      </c>
      <c r="C12" s="497"/>
      <c r="D12" s="77">
        <f>+D13</f>
        <v>0</v>
      </c>
      <c r="E12" s="78">
        <f>+E13</f>
        <v>0</v>
      </c>
      <c r="F12" s="79">
        <f>+F13</f>
        <v>0</v>
      </c>
      <c r="G12" s="79">
        <f>+G13</f>
        <v>0</v>
      </c>
      <c r="H12" s="80">
        <f>+H13</f>
        <v>0</v>
      </c>
      <c r="I12" s="77">
        <f t="shared" si="0"/>
        <v>0</v>
      </c>
      <c r="J12" s="610"/>
    </row>
    <row r="13" spans="1:10" ht="19.5" customHeight="1" thickBot="1">
      <c r="A13" s="309" t="s">
        <v>24</v>
      </c>
      <c r="B13" s="81" t="s">
        <v>68</v>
      </c>
      <c r="C13" s="496"/>
      <c r="D13" s="82"/>
      <c r="E13" s="83"/>
      <c r="F13" s="28"/>
      <c r="G13" s="28"/>
      <c r="H13" s="25"/>
      <c r="I13" s="310">
        <f t="shared" si="0"/>
        <v>0</v>
      </c>
      <c r="J13" s="610"/>
    </row>
    <row r="14" spans="1:10" ht="19.5" customHeight="1" thickBot="1">
      <c r="A14" s="307" t="s">
        <v>25</v>
      </c>
      <c r="B14" s="308" t="s">
        <v>205</v>
      </c>
      <c r="C14" s="497"/>
      <c r="D14" s="77"/>
      <c r="E14" s="78"/>
      <c r="F14" s="79">
        <f>+F15</f>
        <v>0</v>
      </c>
      <c r="G14" s="79">
        <f>+G15</f>
        <v>0</v>
      </c>
      <c r="H14" s="80">
        <f>+H15</f>
        <v>0</v>
      </c>
      <c r="I14" s="77">
        <f t="shared" si="0"/>
        <v>0</v>
      </c>
      <c r="J14" s="610"/>
    </row>
    <row r="15" spans="1:10" ht="19.5" customHeight="1" thickBot="1">
      <c r="A15" s="311" t="s">
        <v>26</v>
      </c>
      <c r="B15" s="84" t="s">
        <v>544</v>
      </c>
      <c r="C15" s="498"/>
      <c r="D15" s="70"/>
      <c r="E15" s="70"/>
      <c r="F15" s="29"/>
      <c r="G15" s="29"/>
      <c r="H15" s="27"/>
      <c r="I15" s="312">
        <f t="shared" si="0"/>
        <v>0</v>
      </c>
      <c r="J15" s="610"/>
    </row>
    <row r="16" spans="1:10" ht="19.5" customHeight="1" thickBot="1">
      <c r="A16" s="307" t="s">
        <v>27</v>
      </c>
      <c r="B16" s="313" t="s">
        <v>206</v>
      </c>
      <c r="C16" s="497"/>
      <c r="D16" s="77">
        <f>+D17</f>
        <v>0</v>
      </c>
      <c r="E16" s="78">
        <f>+E17</f>
        <v>0</v>
      </c>
      <c r="F16" s="79">
        <f>+F17</f>
        <v>0</v>
      </c>
      <c r="G16" s="79">
        <f>+G17</f>
        <v>0</v>
      </c>
      <c r="H16" s="80">
        <f>+H17</f>
        <v>0</v>
      </c>
      <c r="I16" s="77">
        <f t="shared" si="0"/>
        <v>0</v>
      </c>
      <c r="J16" s="610"/>
    </row>
    <row r="17" spans="1:10" ht="19.5" customHeight="1" thickBot="1">
      <c r="A17" s="314" t="s">
        <v>28</v>
      </c>
      <c r="B17" s="85" t="s">
        <v>68</v>
      </c>
      <c r="C17" s="499"/>
      <c r="D17" s="86"/>
      <c r="E17" s="87"/>
      <c r="F17" s="88"/>
      <c r="G17" s="88"/>
      <c r="H17" s="26"/>
      <c r="I17" s="315">
        <f t="shared" si="0"/>
        <v>0</v>
      </c>
      <c r="J17" s="610"/>
    </row>
    <row r="18" spans="1:10" ht="19.5" customHeight="1" thickBot="1">
      <c r="A18" s="612" t="s">
        <v>143</v>
      </c>
      <c r="B18" s="613"/>
      <c r="C18" s="144"/>
      <c r="D18" s="77">
        <f aca="true" t="shared" si="1" ref="D18:I18">+D6+D9+D12+D14+D16</f>
        <v>0</v>
      </c>
      <c r="E18" s="78">
        <f t="shared" si="1"/>
        <v>0</v>
      </c>
      <c r="F18" s="79">
        <f t="shared" si="1"/>
        <v>0</v>
      </c>
      <c r="G18" s="79">
        <f t="shared" si="1"/>
        <v>0</v>
      </c>
      <c r="H18" s="80">
        <f t="shared" si="1"/>
        <v>0</v>
      </c>
      <c r="I18" s="77">
        <f t="shared" si="1"/>
        <v>0</v>
      </c>
      <c r="J18" s="610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6">
      <selection activeCell="D10" sqref="D10"/>
    </sheetView>
  </sheetViews>
  <sheetFormatPr defaultColWidth="9.00390625" defaultRowHeight="12.75"/>
  <cols>
    <col min="1" max="1" width="5.875" style="102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22" t="s">
        <v>6</v>
      </c>
      <c r="C1" s="622"/>
      <c r="D1" s="622"/>
    </row>
    <row r="2" spans="1:4" s="90" customFormat="1" ht="16.5" thickBot="1">
      <c r="A2" s="89"/>
      <c r="B2" s="401"/>
      <c r="D2" s="50" t="s">
        <v>542</v>
      </c>
    </row>
    <row r="3" spans="1:4" s="92" customFormat="1" ht="48" customHeight="1" thickBot="1">
      <c r="A3" s="91" t="s">
        <v>15</v>
      </c>
      <c r="B3" s="228" t="s">
        <v>16</v>
      </c>
      <c r="C3" s="228" t="s">
        <v>69</v>
      </c>
      <c r="D3" s="229" t="s">
        <v>70</v>
      </c>
    </row>
    <row r="4" spans="1:4" s="92" customFormat="1" ht="13.5" customHeight="1" thickBot="1">
      <c r="A4" s="41" t="s">
        <v>481</v>
      </c>
      <c r="B4" s="231" t="s">
        <v>482</v>
      </c>
      <c r="C4" s="231" t="s">
        <v>483</v>
      </c>
      <c r="D4" s="232" t="s">
        <v>485</v>
      </c>
    </row>
    <row r="5" spans="1:4" ht="18" customHeight="1">
      <c r="A5" s="158" t="s">
        <v>17</v>
      </c>
      <c r="B5" s="233" t="s">
        <v>165</v>
      </c>
      <c r="C5" s="156"/>
      <c r="D5" s="93"/>
    </row>
    <row r="6" spans="1:4" ht="18" customHeight="1">
      <c r="A6" s="94" t="s">
        <v>18</v>
      </c>
      <c r="B6" s="234" t="s">
        <v>166</v>
      </c>
      <c r="C6" s="157"/>
      <c r="D6" s="96"/>
    </row>
    <row r="7" spans="1:4" ht="18" customHeight="1">
      <c r="A7" s="94" t="s">
        <v>19</v>
      </c>
      <c r="B7" s="234" t="s">
        <v>118</v>
      </c>
      <c r="C7" s="157"/>
      <c r="D7" s="96"/>
    </row>
    <row r="8" spans="1:4" ht="18" customHeight="1">
      <c r="A8" s="94" t="s">
        <v>20</v>
      </c>
      <c r="B8" s="234" t="s">
        <v>119</v>
      </c>
      <c r="C8" s="157"/>
      <c r="D8" s="96"/>
    </row>
    <row r="9" spans="1:4" ht="18" customHeight="1">
      <c r="A9" s="94" t="s">
        <v>21</v>
      </c>
      <c r="B9" s="234" t="s">
        <v>158</v>
      </c>
      <c r="C9" s="157"/>
      <c r="D9" s="96"/>
    </row>
    <row r="10" spans="1:4" ht="18" customHeight="1">
      <c r="A10" s="94" t="s">
        <v>22</v>
      </c>
      <c r="B10" s="234" t="s">
        <v>159</v>
      </c>
      <c r="C10" s="157"/>
      <c r="D10" s="96"/>
    </row>
    <row r="11" spans="1:4" ht="18" customHeight="1">
      <c r="A11" s="94" t="s">
        <v>23</v>
      </c>
      <c r="B11" s="235" t="s">
        <v>160</v>
      </c>
      <c r="C11" s="157"/>
      <c r="D11" s="96"/>
    </row>
    <row r="12" spans="1:4" ht="18" customHeight="1">
      <c r="A12" s="94" t="s">
        <v>25</v>
      </c>
      <c r="B12" s="235" t="s">
        <v>161</v>
      </c>
      <c r="C12" s="157"/>
      <c r="D12" s="96"/>
    </row>
    <row r="13" spans="1:4" ht="18" customHeight="1">
      <c r="A13" s="94" t="s">
        <v>26</v>
      </c>
      <c r="B13" s="235" t="s">
        <v>162</v>
      </c>
      <c r="C13" s="157"/>
      <c r="D13" s="96"/>
    </row>
    <row r="14" spans="1:4" ht="18" customHeight="1">
      <c r="A14" s="94" t="s">
        <v>27</v>
      </c>
      <c r="B14" s="235" t="s">
        <v>163</v>
      </c>
      <c r="C14" s="157"/>
      <c r="D14" s="96"/>
    </row>
    <row r="15" spans="1:4" ht="22.5" customHeight="1">
      <c r="A15" s="94" t="s">
        <v>28</v>
      </c>
      <c r="B15" s="235" t="s">
        <v>164</v>
      </c>
      <c r="C15" s="157"/>
      <c r="D15" s="96"/>
    </row>
    <row r="16" spans="1:4" ht="18" customHeight="1">
      <c r="A16" s="94" t="s">
        <v>29</v>
      </c>
      <c r="B16" s="234" t="s">
        <v>120</v>
      </c>
      <c r="C16" s="157"/>
      <c r="D16" s="96"/>
    </row>
    <row r="17" spans="1:4" ht="18" customHeight="1">
      <c r="A17" s="94" t="s">
        <v>30</v>
      </c>
      <c r="B17" s="234" t="s">
        <v>8</v>
      </c>
      <c r="C17" s="157"/>
      <c r="D17" s="96"/>
    </row>
    <row r="18" spans="1:4" ht="18" customHeight="1">
      <c r="A18" s="94" t="s">
        <v>31</v>
      </c>
      <c r="B18" s="234" t="s">
        <v>7</v>
      </c>
      <c r="C18" s="157"/>
      <c r="D18" s="96"/>
    </row>
    <row r="19" spans="1:4" ht="18" customHeight="1">
      <c r="A19" s="94" t="s">
        <v>32</v>
      </c>
      <c r="B19" s="234" t="s">
        <v>121</v>
      </c>
      <c r="C19" s="157"/>
      <c r="D19" s="96"/>
    </row>
    <row r="20" spans="1:4" ht="18" customHeight="1">
      <c r="A20" s="94" t="s">
        <v>33</v>
      </c>
      <c r="B20" s="234" t="s">
        <v>122</v>
      </c>
      <c r="C20" s="157"/>
      <c r="D20" s="96"/>
    </row>
    <row r="21" spans="1:4" ht="18" customHeight="1">
      <c r="A21" s="94" t="s">
        <v>34</v>
      </c>
      <c r="B21" s="147"/>
      <c r="C21" s="95"/>
      <c r="D21" s="96"/>
    </row>
    <row r="22" spans="1:4" ht="18" customHeight="1">
      <c r="A22" s="94" t="s">
        <v>35</v>
      </c>
      <c r="B22" s="97"/>
      <c r="C22" s="95"/>
      <c r="D22" s="96"/>
    </row>
    <row r="23" spans="1:4" ht="18" customHeight="1">
      <c r="A23" s="94" t="s">
        <v>36</v>
      </c>
      <c r="B23" s="97"/>
      <c r="C23" s="95"/>
      <c r="D23" s="96"/>
    </row>
    <row r="24" spans="1:4" ht="18" customHeight="1">
      <c r="A24" s="94" t="s">
        <v>37</v>
      </c>
      <c r="B24" s="97"/>
      <c r="C24" s="95"/>
      <c r="D24" s="96"/>
    </row>
    <row r="25" spans="1:4" ht="18" customHeight="1">
      <c r="A25" s="94" t="s">
        <v>38</v>
      </c>
      <c r="B25" s="97"/>
      <c r="C25" s="95"/>
      <c r="D25" s="96"/>
    </row>
    <row r="26" spans="1:4" ht="18" customHeight="1">
      <c r="A26" s="94" t="s">
        <v>39</v>
      </c>
      <c r="B26" s="97"/>
      <c r="C26" s="95"/>
      <c r="D26" s="96"/>
    </row>
    <row r="27" spans="1:4" ht="18" customHeight="1">
      <c r="A27" s="94" t="s">
        <v>40</v>
      </c>
      <c r="B27" s="97"/>
      <c r="C27" s="95"/>
      <c r="D27" s="96"/>
    </row>
    <row r="28" spans="1:4" ht="18" customHeight="1">
      <c r="A28" s="94" t="s">
        <v>41</v>
      </c>
      <c r="B28" s="97"/>
      <c r="C28" s="95"/>
      <c r="D28" s="96"/>
    </row>
    <row r="29" spans="1:4" ht="18" customHeight="1" thickBot="1">
      <c r="A29" s="159" t="s">
        <v>42</v>
      </c>
      <c r="B29" s="98"/>
      <c r="C29" s="99"/>
      <c r="D29" s="100"/>
    </row>
    <row r="30" spans="1:4" ht="18" customHeight="1" thickBot="1">
      <c r="A30" s="42" t="s">
        <v>43</v>
      </c>
      <c r="B30" s="238" t="s">
        <v>52</v>
      </c>
      <c r="C30" s="239">
        <f>+C5+C6+C7+C8+C9+C16+C17+C18+C19+C20+C21+C22+C23+C24+C25+C26+C27+C28+C29</f>
        <v>0</v>
      </c>
      <c r="D30" s="240">
        <f>+D5+D6+D7+D8+D9+D16+D17+D18+D19+D20+D21+D22+D23+D24+D25+D26+D27+D28+D29</f>
        <v>0</v>
      </c>
    </row>
    <row r="31" spans="1:4" ht="8.25" customHeight="1">
      <c r="A31" s="101"/>
      <c r="B31" s="621"/>
      <c r="C31" s="621"/>
      <c r="D31" s="621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C4">
      <selection activeCell="M29" sqref="M29"/>
    </sheetView>
  </sheetViews>
  <sheetFormatPr defaultColWidth="9.00390625" defaultRowHeight="12.75"/>
  <cols>
    <col min="1" max="1" width="5.625" style="120" customWidth="1"/>
    <col min="2" max="2" width="31.125" style="138" customWidth="1"/>
    <col min="3" max="3" width="12.625" style="138" customWidth="1"/>
    <col min="4" max="4" width="13.50390625" style="138" bestFit="1" customWidth="1"/>
    <col min="5" max="5" width="10.375" style="138" bestFit="1" customWidth="1"/>
    <col min="6" max="6" width="10.125" style="138" bestFit="1" customWidth="1"/>
    <col min="7" max="7" width="11.50390625" style="138" customWidth="1"/>
    <col min="8" max="8" width="10.00390625" style="138" bestFit="1" customWidth="1"/>
    <col min="9" max="9" width="11.375" style="138" customWidth="1"/>
    <col min="10" max="10" width="10.125" style="138" bestFit="1" customWidth="1"/>
    <col min="11" max="11" width="11.00390625" style="138" bestFit="1" customWidth="1"/>
    <col min="12" max="12" width="12.00390625" style="138" bestFit="1" customWidth="1"/>
    <col min="13" max="13" width="11.00390625" style="138" bestFit="1" customWidth="1"/>
    <col min="14" max="14" width="10.375" style="138" bestFit="1" customWidth="1"/>
    <col min="15" max="15" width="12.625" style="120" customWidth="1"/>
    <col min="16" max="16384" width="9.375" style="138" customWidth="1"/>
  </cols>
  <sheetData>
    <row r="1" spans="1:15" ht="31.5" customHeight="1">
      <c r="A1" s="626" t="str">
        <f>+CONCATENATE("Előirányzat-felhasználási terv",CHAR(10),LEFT(ÖSSZEFÜGGÉSEK!A5,4),". évre")</f>
        <v>Előirányzat-felhasználási terv
2019. évre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</row>
    <row r="2" ht="16.5" thickBot="1">
      <c r="O2" s="4" t="s">
        <v>542</v>
      </c>
    </row>
    <row r="3" spans="1:15" s="120" customFormat="1" ht="25.5" customHeight="1" thickBot="1">
      <c r="A3" s="117" t="s">
        <v>15</v>
      </c>
      <c r="B3" s="118" t="s">
        <v>59</v>
      </c>
      <c r="C3" s="118" t="s">
        <v>71</v>
      </c>
      <c r="D3" s="118" t="s">
        <v>72</v>
      </c>
      <c r="E3" s="118" t="s">
        <v>73</v>
      </c>
      <c r="F3" s="118" t="s">
        <v>74</v>
      </c>
      <c r="G3" s="118" t="s">
        <v>75</v>
      </c>
      <c r="H3" s="118" t="s">
        <v>76</v>
      </c>
      <c r="I3" s="118" t="s">
        <v>77</v>
      </c>
      <c r="J3" s="118" t="s">
        <v>78</v>
      </c>
      <c r="K3" s="118" t="s">
        <v>79</v>
      </c>
      <c r="L3" s="118" t="s">
        <v>80</v>
      </c>
      <c r="M3" s="118" t="s">
        <v>81</v>
      </c>
      <c r="N3" s="118" t="s">
        <v>82</v>
      </c>
      <c r="O3" s="119" t="s">
        <v>52</v>
      </c>
    </row>
    <row r="4" spans="1:15" s="122" customFormat="1" ht="15" customHeight="1" thickBot="1">
      <c r="A4" s="121" t="s">
        <v>17</v>
      </c>
      <c r="B4" s="623" t="s">
        <v>56</v>
      </c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5"/>
    </row>
    <row r="5" spans="1:15" s="122" customFormat="1" ht="22.5">
      <c r="A5" s="123" t="s">
        <v>18</v>
      </c>
      <c r="B5" s="504" t="s">
        <v>379</v>
      </c>
      <c r="C5" s="124">
        <v>7102904</v>
      </c>
      <c r="D5" s="124">
        <v>4735270</v>
      </c>
      <c r="E5" s="124">
        <v>4735270</v>
      </c>
      <c r="F5" s="124">
        <v>4735270</v>
      </c>
      <c r="G5" s="124">
        <v>4735270</v>
      </c>
      <c r="H5" s="124">
        <v>4735270</v>
      </c>
      <c r="I5" s="124">
        <v>4735270</v>
      </c>
      <c r="J5" s="124">
        <v>4735270</v>
      </c>
      <c r="K5" s="124">
        <v>4735270</v>
      </c>
      <c r="L5" s="124">
        <v>4735270</v>
      </c>
      <c r="M5" s="124">
        <v>4735270</v>
      </c>
      <c r="N5" s="124">
        <v>4735270</v>
      </c>
      <c r="O5" s="125">
        <f>SUM(C5:N5)</f>
        <v>59190874</v>
      </c>
    </row>
    <row r="6" spans="1:15" s="129" customFormat="1" ht="22.5">
      <c r="A6" s="126" t="s">
        <v>19</v>
      </c>
      <c r="B6" s="318" t="s">
        <v>406</v>
      </c>
      <c r="C6" s="127">
        <v>1040232</v>
      </c>
      <c r="D6" s="127">
        <v>1040233</v>
      </c>
      <c r="E6" s="127">
        <v>1040233</v>
      </c>
      <c r="F6" s="127">
        <v>350000</v>
      </c>
      <c r="G6" s="127">
        <v>350000</v>
      </c>
      <c r="H6" s="127">
        <v>350000</v>
      </c>
      <c r="I6" s="127">
        <v>350000</v>
      </c>
      <c r="J6" s="127">
        <v>350000</v>
      </c>
      <c r="K6" s="127">
        <v>350000</v>
      </c>
      <c r="L6" s="127">
        <v>350000</v>
      </c>
      <c r="M6" s="127">
        <v>350000</v>
      </c>
      <c r="N6" s="127">
        <v>350000</v>
      </c>
      <c r="O6" s="128">
        <f>SUM(C6:N6)</f>
        <v>6270698</v>
      </c>
    </row>
    <row r="7" spans="1:15" s="129" customFormat="1" ht="22.5">
      <c r="A7" s="126" t="s">
        <v>20</v>
      </c>
      <c r="B7" s="317" t="s">
        <v>407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</row>
    <row r="8" spans="1:15" s="129" customFormat="1" ht="13.5" customHeight="1">
      <c r="A8" s="126" t="s">
        <v>21</v>
      </c>
      <c r="B8" s="316" t="s">
        <v>172</v>
      </c>
      <c r="C8" s="127">
        <v>1000000</v>
      </c>
      <c r="D8" s="127">
        <v>1000000</v>
      </c>
      <c r="E8" s="127">
        <v>12170000</v>
      </c>
      <c r="F8" s="127">
        <v>1000000</v>
      </c>
      <c r="G8" s="127">
        <v>1000000</v>
      </c>
      <c r="H8" s="127">
        <v>1000000</v>
      </c>
      <c r="I8" s="127">
        <v>1000000</v>
      </c>
      <c r="J8" s="127">
        <v>1000000</v>
      </c>
      <c r="K8" s="127">
        <v>11000000</v>
      </c>
      <c r="L8" s="127">
        <v>1000000</v>
      </c>
      <c r="M8" s="127">
        <v>1000000</v>
      </c>
      <c r="N8" s="127">
        <v>4000000</v>
      </c>
      <c r="O8" s="128">
        <f>SUM(C8:N8)</f>
        <v>36170000</v>
      </c>
    </row>
    <row r="9" spans="1:15" s="129" customFormat="1" ht="13.5" customHeight="1">
      <c r="A9" s="126" t="s">
        <v>22</v>
      </c>
      <c r="B9" s="316" t="s">
        <v>408</v>
      </c>
      <c r="C9" s="127">
        <v>1163114</v>
      </c>
      <c r="D9" s="127">
        <v>1163111</v>
      </c>
      <c r="E9" s="127">
        <v>1163111</v>
      </c>
      <c r="F9" s="127">
        <v>1163111</v>
      </c>
      <c r="G9" s="127">
        <v>1163111</v>
      </c>
      <c r="H9" s="127">
        <v>1163111</v>
      </c>
      <c r="I9" s="127">
        <v>1163111</v>
      </c>
      <c r="J9" s="127">
        <v>1163111</v>
      </c>
      <c r="K9" s="127">
        <v>1163111</v>
      </c>
      <c r="L9" s="127">
        <v>1163111</v>
      </c>
      <c r="M9" s="127">
        <v>1163111</v>
      </c>
      <c r="N9" s="127">
        <v>1163111</v>
      </c>
      <c r="O9" s="128">
        <f>SUM(C9:N9)</f>
        <v>13957335</v>
      </c>
    </row>
    <row r="10" spans="1:15" s="129" customFormat="1" ht="13.5" customHeight="1">
      <c r="A10" s="126" t="s">
        <v>23</v>
      </c>
      <c r="B10" s="316" t="s">
        <v>9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8"/>
    </row>
    <row r="11" spans="1:15" s="129" customFormat="1" ht="13.5" customHeight="1">
      <c r="A11" s="126" t="s">
        <v>24</v>
      </c>
      <c r="B11" s="316" t="s">
        <v>381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8"/>
    </row>
    <row r="12" spans="1:15" s="129" customFormat="1" ht="22.5">
      <c r="A12" s="126" t="s">
        <v>25</v>
      </c>
      <c r="B12" s="318" t="s">
        <v>405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8"/>
    </row>
    <row r="13" spans="1:15" s="129" customFormat="1" ht="13.5" customHeight="1" thickBot="1">
      <c r="A13" s="126" t="s">
        <v>26</v>
      </c>
      <c r="B13" s="316" t="s">
        <v>10</v>
      </c>
      <c r="C13" s="127">
        <v>16004602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>
        <v>2035084</v>
      </c>
      <c r="O13" s="128">
        <f>SUM(C13:N13)</f>
        <v>18039686</v>
      </c>
    </row>
    <row r="14" spans="1:15" s="122" customFormat="1" ht="15.75" customHeight="1" thickBot="1">
      <c r="A14" s="121" t="s">
        <v>27</v>
      </c>
      <c r="B14" s="43" t="s">
        <v>107</v>
      </c>
      <c r="C14" s="132">
        <f aca="true" t="shared" si="0" ref="C14:N14">SUM(C5:C13)</f>
        <v>26310852</v>
      </c>
      <c r="D14" s="132">
        <f t="shared" si="0"/>
        <v>7938614</v>
      </c>
      <c r="E14" s="132">
        <f t="shared" si="0"/>
        <v>19108614</v>
      </c>
      <c r="F14" s="132">
        <f t="shared" si="0"/>
        <v>7248381</v>
      </c>
      <c r="G14" s="132">
        <f t="shared" si="0"/>
        <v>7248381</v>
      </c>
      <c r="H14" s="132">
        <f t="shared" si="0"/>
        <v>7248381</v>
      </c>
      <c r="I14" s="132">
        <f t="shared" si="0"/>
        <v>7248381</v>
      </c>
      <c r="J14" s="132">
        <f t="shared" si="0"/>
        <v>7248381</v>
      </c>
      <c r="K14" s="132">
        <f t="shared" si="0"/>
        <v>17248381</v>
      </c>
      <c r="L14" s="132">
        <f t="shared" si="0"/>
        <v>7248381</v>
      </c>
      <c r="M14" s="132">
        <f t="shared" si="0"/>
        <v>7248381</v>
      </c>
      <c r="N14" s="132">
        <f t="shared" si="0"/>
        <v>12283465</v>
      </c>
      <c r="O14" s="133">
        <f>SUM(C14:N14)</f>
        <v>133628593</v>
      </c>
    </row>
    <row r="15" spans="1:15" s="122" customFormat="1" ht="15" customHeight="1" thickBot="1">
      <c r="A15" s="121" t="s">
        <v>28</v>
      </c>
      <c r="B15" s="623" t="s">
        <v>57</v>
      </c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  <c r="O15" s="625"/>
    </row>
    <row r="16" spans="1:15" s="129" customFormat="1" ht="13.5" customHeight="1">
      <c r="A16" s="134" t="s">
        <v>29</v>
      </c>
      <c r="B16" s="319" t="s">
        <v>60</v>
      </c>
      <c r="C16" s="130">
        <v>3867577</v>
      </c>
      <c r="D16" s="130">
        <v>3867573</v>
      </c>
      <c r="E16" s="130">
        <v>3867573</v>
      </c>
      <c r="F16" s="130">
        <v>3867573</v>
      </c>
      <c r="G16" s="130">
        <v>3867573</v>
      </c>
      <c r="H16" s="130">
        <v>3867573</v>
      </c>
      <c r="I16" s="130">
        <v>3867573</v>
      </c>
      <c r="J16" s="130">
        <v>3867573</v>
      </c>
      <c r="K16" s="130">
        <v>3867573</v>
      </c>
      <c r="L16" s="130">
        <v>3867573</v>
      </c>
      <c r="M16" s="130">
        <v>3867573</v>
      </c>
      <c r="N16" s="130">
        <v>3867573</v>
      </c>
      <c r="O16" s="131">
        <f>SUM(C16:N16)</f>
        <v>46410880</v>
      </c>
    </row>
    <row r="17" spans="1:15" s="129" customFormat="1" ht="27" customHeight="1">
      <c r="A17" s="126" t="s">
        <v>30</v>
      </c>
      <c r="B17" s="318" t="s">
        <v>181</v>
      </c>
      <c r="C17" s="127">
        <v>711955</v>
      </c>
      <c r="D17" s="127">
        <v>711961</v>
      </c>
      <c r="E17" s="127">
        <v>711961</v>
      </c>
      <c r="F17" s="127">
        <v>711961</v>
      </c>
      <c r="G17" s="127">
        <v>711961</v>
      </c>
      <c r="H17" s="127">
        <v>711961</v>
      </c>
      <c r="I17" s="127">
        <v>711961</v>
      </c>
      <c r="J17" s="127">
        <v>711961</v>
      </c>
      <c r="K17" s="127">
        <v>711961</v>
      </c>
      <c r="L17" s="127">
        <v>711961</v>
      </c>
      <c r="M17" s="127">
        <v>711961</v>
      </c>
      <c r="N17" s="127">
        <v>711961</v>
      </c>
      <c r="O17" s="128">
        <f>SUM(C17:N17)</f>
        <v>8543526</v>
      </c>
    </row>
    <row r="18" spans="1:15" s="129" customFormat="1" ht="13.5" customHeight="1">
      <c r="A18" s="126" t="s">
        <v>31</v>
      </c>
      <c r="B18" s="316" t="s">
        <v>137</v>
      </c>
      <c r="C18" s="127">
        <v>3717769</v>
      </c>
      <c r="D18" s="127">
        <v>3717765</v>
      </c>
      <c r="E18" s="127">
        <v>3717765</v>
      </c>
      <c r="F18" s="127">
        <v>3717765</v>
      </c>
      <c r="G18" s="127">
        <v>3717765</v>
      </c>
      <c r="H18" s="127">
        <v>3717765</v>
      </c>
      <c r="I18" s="127">
        <v>5717765</v>
      </c>
      <c r="J18" s="127">
        <v>3717765</v>
      </c>
      <c r="K18" s="127">
        <v>3717765</v>
      </c>
      <c r="L18" s="127">
        <v>3717765</v>
      </c>
      <c r="M18" s="127">
        <v>2717765</v>
      </c>
      <c r="N18" s="127">
        <v>4717765</v>
      </c>
      <c r="O18" s="128">
        <f>SUM(C18:N18)</f>
        <v>46613184</v>
      </c>
    </row>
    <row r="19" spans="1:15" s="129" customFormat="1" ht="13.5" customHeight="1">
      <c r="A19" s="126" t="s">
        <v>32</v>
      </c>
      <c r="B19" s="316" t="s">
        <v>182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>
        <v>843717</v>
      </c>
      <c r="O19" s="128">
        <f>SUM(N19)</f>
        <v>843717</v>
      </c>
    </row>
    <row r="20" spans="1:15" s="129" customFormat="1" ht="13.5" customHeight="1">
      <c r="A20" s="126" t="s">
        <v>33</v>
      </c>
      <c r="B20" s="316" t="s">
        <v>11</v>
      </c>
      <c r="C20" s="127"/>
      <c r="D20" s="127"/>
      <c r="E20" s="127">
        <v>445254</v>
      </c>
      <c r="F20" s="127">
        <v>100000</v>
      </c>
      <c r="G20" s="127">
        <v>4000000</v>
      </c>
      <c r="H20" s="127"/>
      <c r="J20" s="127"/>
      <c r="K20" s="127">
        <v>100000</v>
      </c>
      <c r="L20" s="127">
        <v>4315064</v>
      </c>
      <c r="M20" s="127"/>
      <c r="N20" s="127">
        <v>2800000</v>
      </c>
      <c r="O20" s="128">
        <f aca="true" t="shared" si="1" ref="O20:O25">SUM(C20:N20)</f>
        <v>11760318</v>
      </c>
    </row>
    <row r="21" spans="1:15" s="129" customFormat="1" ht="13.5" customHeight="1">
      <c r="A21" s="126" t="s">
        <v>34</v>
      </c>
      <c r="B21" s="316" t="s">
        <v>225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8">
        <f t="shared" si="1"/>
        <v>0</v>
      </c>
    </row>
    <row r="22" spans="1:15" s="129" customFormat="1" ht="15.75">
      <c r="A22" s="126" t="s">
        <v>35</v>
      </c>
      <c r="B22" s="318" t="s">
        <v>185</v>
      </c>
      <c r="C22" s="127"/>
      <c r="D22" s="127"/>
      <c r="E22" s="127"/>
      <c r="F22" s="127"/>
      <c r="G22" s="127"/>
      <c r="H22" s="127"/>
      <c r="I22" s="127"/>
      <c r="J22" s="127"/>
      <c r="K22" s="127">
        <v>17421884</v>
      </c>
      <c r="L22" s="127"/>
      <c r="M22" s="127"/>
      <c r="N22" s="127"/>
      <c r="O22" s="128">
        <f t="shared" si="1"/>
        <v>17421884</v>
      </c>
    </row>
    <row r="23" spans="1:15" s="129" customFormat="1" ht="13.5" customHeight="1">
      <c r="A23" s="126" t="s">
        <v>36</v>
      </c>
      <c r="B23" s="316" t="s">
        <v>227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8">
        <f t="shared" si="1"/>
        <v>0</v>
      </c>
    </row>
    <row r="24" spans="1:15" s="129" customFormat="1" ht="13.5" customHeight="1" thickBot="1">
      <c r="A24" s="126" t="s">
        <v>37</v>
      </c>
      <c r="B24" s="316" t="s">
        <v>12</v>
      </c>
      <c r="C24" s="127">
        <v>2035084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8">
        <f t="shared" si="1"/>
        <v>2035084</v>
      </c>
    </row>
    <row r="25" spans="1:15" s="122" customFormat="1" ht="15.75" customHeight="1" thickBot="1">
      <c r="A25" s="135" t="s">
        <v>38</v>
      </c>
      <c r="B25" s="43" t="s">
        <v>108</v>
      </c>
      <c r="C25" s="132">
        <f aca="true" t="shared" si="2" ref="C25:N25">SUM(C16:C24)</f>
        <v>10332385</v>
      </c>
      <c r="D25" s="132">
        <f t="shared" si="2"/>
        <v>8297299</v>
      </c>
      <c r="E25" s="132">
        <f t="shared" si="2"/>
        <v>8742553</v>
      </c>
      <c r="F25" s="132">
        <f t="shared" si="2"/>
        <v>8397299</v>
      </c>
      <c r="G25" s="132">
        <f t="shared" si="2"/>
        <v>12297299</v>
      </c>
      <c r="H25" s="132">
        <f t="shared" si="2"/>
        <v>8297299</v>
      </c>
      <c r="I25" s="132">
        <f t="shared" si="2"/>
        <v>10297299</v>
      </c>
      <c r="J25" s="132">
        <f t="shared" si="2"/>
        <v>8297299</v>
      </c>
      <c r="K25" s="132">
        <f t="shared" si="2"/>
        <v>25819183</v>
      </c>
      <c r="L25" s="132">
        <f t="shared" si="2"/>
        <v>12612363</v>
      </c>
      <c r="M25" s="132">
        <f t="shared" si="2"/>
        <v>7297299</v>
      </c>
      <c r="N25" s="132">
        <f t="shared" si="2"/>
        <v>12941016</v>
      </c>
      <c r="O25" s="133">
        <f t="shared" si="1"/>
        <v>133628593</v>
      </c>
    </row>
    <row r="26" spans="1:15" ht="16.5" thickBot="1">
      <c r="A26" s="135" t="s">
        <v>39</v>
      </c>
      <c r="B26" s="320" t="s">
        <v>109</v>
      </c>
      <c r="C26" s="136">
        <f aca="true" t="shared" si="3" ref="C26:O26">C14-C25</f>
        <v>15978467</v>
      </c>
      <c r="D26" s="136">
        <f t="shared" si="3"/>
        <v>-358685</v>
      </c>
      <c r="E26" s="136">
        <f t="shared" si="3"/>
        <v>10366061</v>
      </c>
      <c r="F26" s="136">
        <f t="shared" si="3"/>
        <v>-1148918</v>
      </c>
      <c r="G26" s="136">
        <f t="shared" si="3"/>
        <v>-5048918</v>
      </c>
      <c r="H26" s="136">
        <f t="shared" si="3"/>
        <v>-1048918</v>
      </c>
      <c r="I26" s="136">
        <f t="shared" si="3"/>
        <v>-3048918</v>
      </c>
      <c r="J26" s="136">
        <f t="shared" si="3"/>
        <v>-1048918</v>
      </c>
      <c r="K26" s="136">
        <f t="shared" si="3"/>
        <v>-8570802</v>
      </c>
      <c r="L26" s="136">
        <f t="shared" si="3"/>
        <v>-5363982</v>
      </c>
      <c r="M26" s="136">
        <f t="shared" si="3"/>
        <v>-48918</v>
      </c>
      <c r="N26" s="136">
        <f t="shared" si="3"/>
        <v>-657551</v>
      </c>
      <c r="O26" s="137">
        <f t="shared" si="3"/>
        <v>0</v>
      </c>
    </row>
    <row r="27" ht="15.75">
      <c r="A27" s="139"/>
    </row>
    <row r="28" spans="2:15" ht="15.75">
      <c r="B28" s="140"/>
      <c r="C28" s="141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138"/>
    </row>
    <row r="29" ht="15.75">
      <c r="O29" s="138"/>
    </row>
    <row r="30" ht="15.75">
      <c r="O30" s="138"/>
    </row>
    <row r="31" ht="15.75">
      <c r="O31" s="138"/>
    </row>
    <row r="32" ht="15.75">
      <c r="O32" s="138"/>
    </row>
    <row r="33" ht="15.75">
      <c r="O33" s="138"/>
    </row>
    <row r="34" ht="15.75">
      <c r="O34" s="138"/>
    </row>
    <row r="35" ht="15.75">
      <c r="O35" s="138"/>
    </row>
    <row r="36" ht="15.75">
      <c r="O36" s="138"/>
    </row>
    <row r="37" ht="15.75">
      <c r="O37" s="138"/>
    </row>
    <row r="38" ht="15.75">
      <c r="O38" s="138"/>
    </row>
    <row r="39" ht="15.75">
      <c r="O39" s="138"/>
    </row>
    <row r="40" ht="15.75">
      <c r="O40" s="138"/>
    </row>
    <row r="41" ht="15.75">
      <c r="O41" s="138"/>
    </row>
    <row r="42" ht="15.75">
      <c r="O42" s="138"/>
    </row>
    <row r="43" ht="15.75">
      <c r="O43" s="138"/>
    </row>
    <row r="44" ht="15.75">
      <c r="O44" s="138"/>
    </row>
    <row r="45" ht="15.75">
      <c r="O45" s="138"/>
    </row>
    <row r="46" ht="15.75">
      <c r="O46" s="138"/>
    </row>
    <row r="47" ht="15.75">
      <c r="O47" s="138"/>
    </row>
    <row r="48" ht="15.75">
      <c r="O48" s="138"/>
    </row>
    <row r="49" ht="15.75">
      <c r="O49" s="138"/>
    </row>
    <row r="50" ht="15.75">
      <c r="O50" s="138"/>
    </row>
    <row r="51" ht="15.75">
      <c r="O51" s="138"/>
    </row>
    <row r="52" ht="15.75">
      <c r="O52" s="138"/>
    </row>
    <row r="53" ht="15.75">
      <c r="O53" s="138"/>
    </row>
    <row r="54" ht="15.75">
      <c r="O54" s="138"/>
    </row>
    <row r="55" ht="15.75">
      <c r="O55" s="138"/>
    </row>
    <row r="56" ht="15.75">
      <c r="O56" s="138"/>
    </row>
    <row r="57" ht="15.75">
      <c r="O57" s="138"/>
    </row>
    <row r="58" ht="15.75">
      <c r="O58" s="138"/>
    </row>
    <row r="59" ht="15.75">
      <c r="O59" s="138"/>
    </row>
    <row r="60" ht="15.75">
      <c r="O60" s="138"/>
    </row>
    <row r="61" ht="15.75">
      <c r="O61" s="138"/>
    </row>
    <row r="62" ht="15.75">
      <c r="O62" s="138"/>
    </row>
    <row r="63" ht="15.75">
      <c r="O63" s="138"/>
    </row>
    <row r="64" ht="15.75">
      <c r="O64" s="138"/>
    </row>
    <row r="65" ht="15.75">
      <c r="O65" s="138"/>
    </row>
    <row r="66" ht="15.75">
      <c r="O66" s="138"/>
    </row>
    <row r="67" ht="15.75">
      <c r="O67" s="138"/>
    </row>
    <row r="68" ht="15.75">
      <c r="O68" s="138"/>
    </row>
    <row r="69" ht="15.75">
      <c r="O69" s="138"/>
    </row>
    <row r="70" ht="15.75">
      <c r="O70" s="138"/>
    </row>
    <row r="71" ht="15.75">
      <c r="O71" s="138"/>
    </row>
    <row r="72" ht="15.75">
      <c r="O72" s="138"/>
    </row>
    <row r="73" ht="15.75">
      <c r="O73" s="138"/>
    </row>
    <row r="74" ht="15.75">
      <c r="O74" s="138"/>
    </row>
    <row r="75" ht="15.75">
      <c r="O75" s="138"/>
    </row>
    <row r="76" ht="15.75">
      <c r="O76" s="138"/>
    </row>
    <row r="77" ht="15.75">
      <c r="O77" s="138"/>
    </row>
    <row r="78" ht="15.75">
      <c r="O78" s="138"/>
    </row>
    <row r="79" ht="15.75">
      <c r="O79" s="138"/>
    </row>
    <row r="80" ht="15.75">
      <c r="O80" s="138"/>
    </row>
    <row r="81" ht="15.75">
      <c r="O81" s="138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3"/>
  <sheetViews>
    <sheetView workbookViewId="0" topLeftCell="A1">
      <selection activeCell="A6" sqref="A6"/>
    </sheetView>
  </sheetViews>
  <sheetFormatPr defaultColWidth="9.00390625" defaultRowHeight="12.75"/>
  <cols>
    <col min="1" max="1" width="88.625" style="53" customWidth="1"/>
    <col min="2" max="2" width="27.875" style="53" customWidth="1"/>
    <col min="3" max="3" width="3.50390625" style="53" customWidth="1"/>
    <col min="4" max="16384" width="9.375" style="53" customWidth="1"/>
  </cols>
  <sheetData>
    <row r="1" spans="1:2" ht="47.25" customHeight="1">
      <c r="A1" s="628" t="str">
        <f>+CONCATENATE("A ",LEFT(ÖSSZEFÜGGÉSEK!A5,4),". évi általános működés és ágazati feladatok támogatásának alakulása jogcímenként")</f>
        <v>A 2019. évi általános működés és ágazati feladatok támogatásának alakulása jogcímenként</v>
      </c>
      <c r="B1" s="628"/>
    </row>
    <row r="2" spans="1:2" ht="22.5" customHeight="1" thickBot="1">
      <c r="A2" s="404"/>
      <c r="B2" s="405" t="s">
        <v>543</v>
      </c>
    </row>
    <row r="3" spans="1:2" s="54" customFormat="1" ht="24" customHeight="1" thickBot="1">
      <c r="A3" s="322" t="s">
        <v>51</v>
      </c>
      <c r="B3" s="403" t="str">
        <f>+CONCATENATE(LEFT(ÖSSZEFÜGGÉSEK!A5,4),". évi támogatás összesen")</f>
        <v>2019. évi támogatás összesen</v>
      </c>
    </row>
    <row r="4" spans="1:2" s="55" customFormat="1" ht="13.5" thickBot="1">
      <c r="A4" s="220" t="s">
        <v>481</v>
      </c>
      <c r="B4" s="221" t="s">
        <v>482</v>
      </c>
    </row>
    <row r="5" spans="1:2" ht="12.75">
      <c r="A5" s="557" t="s">
        <v>532</v>
      </c>
      <c r="B5" s="558">
        <v>2401710</v>
      </c>
    </row>
    <row r="6" spans="1:2" ht="12.75" customHeight="1">
      <c r="A6" s="559" t="s">
        <v>533</v>
      </c>
      <c r="B6" s="558">
        <v>3648000</v>
      </c>
    </row>
    <row r="7" spans="1:2" ht="12.75">
      <c r="A7" s="559" t="s">
        <v>534</v>
      </c>
      <c r="B7" s="558">
        <v>433596</v>
      </c>
    </row>
    <row r="8" spans="1:2" ht="12.75">
      <c r="A8" s="559" t="s">
        <v>535</v>
      </c>
      <c r="B8" s="558">
        <v>2329020</v>
      </c>
    </row>
    <row r="9" spans="1:2" ht="12.75">
      <c r="A9" s="559" t="s">
        <v>536</v>
      </c>
      <c r="B9" s="558">
        <v>6000000</v>
      </c>
    </row>
    <row r="10" spans="1:2" ht="12.75">
      <c r="A10" s="556" t="s">
        <v>537</v>
      </c>
      <c r="B10" s="558">
        <v>17850</v>
      </c>
    </row>
    <row r="11" spans="1:2" ht="12.75">
      <c r="A11" s="559" t="s">
        <v>546</v>
      </c>
      <c r="B11" s="558">
        <v>1120500</v>
      </c>
    </row>
    <row r="12" spans="1:3" ht="12.75">
      <c r="A12" s="559" t="s">
        <v>538</v>
      </c>
      <c r="B12" s="558">
        <v>4343717</v>
      </c>
      <c r="C12" s="629" t="s">
        <v>511</v>
      </c>
    </row>
    <row r="13" spans="1:3" ht="12.75">
      <c r="A13" s="559" t="s">
        <v>539</v>
      </c>
      <c r="B13" s="558">
        <v>2601920</v>
      </c>
      <c r="C13" s="629"/>
    </row>
    <row r="14" spans="1:3" ht="12.75">
      <c r="A14" s="559" t="s">
        <v>540</v>
      </c>
      <c r="B14" s="558">
        <v>10346661</v>
      </c>
      <c r="C14" s="629"/>
    </row>
    <row r="15" spans="1:3" ht="12.75">
      <c r="A15" s="559" t="s">
        <v>541</v>
      </c>
      <c r="B15" s="558">
        <v>1800000</v>
      </c>
      <c r="C15" s="629"/>
    </row>
    <row r="16" spans="1:3" ht="12.75">
      <c r="A16" s="160" t="s">
        <v>567</v>
      </c>
      <c r="B16" s="558">
        <v>20147400</v>
      </c>
      <c r="C16" s="629"/>
    </row>
    <row r="17" spans="1:3" ht="12.75">
      <c r="A17" s="559" t="s">
        <v>568</v>
      </c>
      <c r="B17" s="558">
        <v>3603800</v>
      </c>
      <c r="C17" s="629"/>
    </row>
    <row r="18" spans="1:3" ht="24">
      <c r="A18" s="559" t="s">
        <v>569</v>
      </c>
      <c r="B18" s="558">
        <v>396700</v>
      </c>
      <c r="C18" s="629"/>
    </row>
    <row r="19" spans="1:3" ht="12.75">
      <c r="A19" s="559"/>
      <c r="B19" s="558"/>
      <c r="C19" s="629"/>
    </row>
    <row r="20" spans="1:3" ht="12.75">
      <c r="A20" s="559"/>
      <c r="B20" s="558"/>
      <c r="C20" s="629"/>
    </row>
    <row r="21" spans="1:3" ht="12.75">
      <c r="A21" s="559"/>
      <c r="B21" s="558"/>
      <c r="C21" s="629"/>
    </row>
    <row r="22" spans="1:3" ht="13.5" thickBot="1">
      <c r="A22" s="560"/>
      <c r="B22" s="558"/>
      <c r="C22" s="629"/>
    </row>
    <row r="23" spans="1:3" s="56" customFormat="1" ht="19.5" customHeight="1" thickBot="1">
      <c r="A23" s="40" t="s">
        <v>52</v>
      </c>
      <c r="B23" s="561">
        <f>SUM(B5:B22)</f>
        <v>59190874</v>
      </c>
      <c r="C23" s="629"/>
    </row>
  </sheetData>
  <sheetProtection/>
  <mergeCells count="2">
    <mergeCell ref="A1:B1"/>
    <mergeCell ref="C12:C2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D15" sqref="D1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33" t="str">
        <f>+CONCATENATE("K I M U T A T Á S",CHAR(10),"a ",LEFT(ÖSSZEFÜGGÉSEK!A5,4),". évben céljelleggel juttatott támogatásokról")</f>
        <v>K I M U T A T Á S
a 2019. évben céljelleggel juttatott támogatásokról</v>
      </c>
      <c r="B1" s="633"/>
      <c r="C1" s="633"/>
      <c r="D1" s="633"/>
    </row>
    <row r="2" spans="1:4" ht="17.25" customHeight="1">
      <c r="A2" s="402"/>
      <c r="B2" s="402"/>
      <c r="C2" s="402"/>
      <c r="D2" s="402"/>
    </row>
    <row r="3" spans="1:4" ht="13.5" thickBot="1">
      <c r="A3" s="241"/>
      <c r="B3" s="241"/>
      <c r="C3" s="630" t="s">
        <v>542</v>
      </c>
      <c r="D3" s="630"/>
    </row>
    <row r="4" spans="1:4" ht="42.75" customHeight="1" thickBot="1">
      <c r="A4" s="406" t="s">
        <v>67</v>
      </c>
      <c r="B4" s="407" t="s">
        <v>123</v>
      </c>
      <c r="C4" s="407" t="s">
        <v>124</v>
      </c>
      <c r="D4" s="408" t="s">
        <v>13</v>
      </c>
    </row>
    <row r="5" spans="1:4" ht="15.75" customHeight="1">
      <c r="A5" s="242" t="s">
        <v>17</v>
      </c>
      <c r="B5" s="32"/>
      <c r="C5" s="32"/>
      <c r="D5" s="33"/>
    </row>
    <row r="6" spans="1:4" ht="15.75" customHeight="1">
      <c r="A6" s="243" t="s">
        <v>18</v>
      </c>
      <c r="B6" s="34"/>
      <c r="C6" s="34"/>
      <c r="D6" s="35"/>
    </row>
    <row r="7" spans="1:4" ht="15.75" customHeight="1">
      <c r="A7" s="243" t="s">
        <v>19</v>
      </c>
      <c r="B7" s="34"/>
      <c r="C7" s="34"/>
      <c r="D7" s="35"/>
    </row>
    <row r="8" spans="1:4" ht="15.75" customHeight="1">
      <c r="A8" s="243" t="s">
        <v>20</v>
      </c>
      <c r="B8" s="34"/>
      <c r="C8" s="34"/>
      <c r="D8" s="35"/>
    </row>
    <row r="9" spans="1:4" ht="15.75" customHeight="1">
      <c r="A9" s="243" t="s">
        <v>21</v>
      </c>
      <c r="B9" s="34"/>
      <c r="C9" s="34"/>
      <c r="D9" s="35"/>
    </row>
    <row r="10" spans="1:4" ht="15.75" customHeight="1">
      <c r="A10" s="243" t="s">
        <v>22</v>
      </c>
      <c r="B10" s="34"/>
      <c r="C10" s="34"/>
      <c r="D10" s="35"/>
    </row>
    <row r="11" spans="1:4" ht="15.75" customHeight="1">
      <c r="A11" s="243" t="s">
        <v>23</v>
      </c>
      <c r="B11" s="34"/>
      <c r="C11" s="34"/>
      <c r="D11" s="35"/>
    </row>
    <row r="12" spans="1:4" ht="15.75" customHeight="1">
      <c r="A12" s="243" t="s">
        <v>24</v>
      </c>
      <c r="B12" s="34"/>
      <c r="C12" s="34"/>
      <c r="D12" s="35"/>
    </row>
    <row r="13" spans="1:4" ht="15.75" customHeight="1">
      <c r="A13" s="243" t="s">
        <v>25</v>
      </c>
      <c r="B13" s="34"/>
      <c r="C13" s="34"/>
      <c r="D13" s="35"/>
    </row>
    <row r="14" spans="1:4" ht="15.75" customHeight="1">
      <c r="A14" s="243" t="s">
        <v>26</v>
      </c>
      <c r="B14" s="34"/>
      <c r="C14" s="34"/>
      <c r="D14" s="35"/>
    </row>
    <row r="15" spans="1:4" ht="15.75" customHeight="1">
      <c r="A15" s="243" t="s">
        <v>27</v>
      </c>
      <c r="B15" s="34"/>
      <c r="C15" s="34"/>
      <c r="D15" s="35"/>
    </row>
    <row r="16" spans="1:4" ht="15.75" customHeight="1">
      <c r="A16" s="243" t="s">
        <v>28</v>
      </c>
      <c r="B16" s="34"/>
      <c r="C16" s="34"/>
      <c r="D16" s="35"/>
    </row>
    <row r="17" spans="1:4" ht="15.75" customHeight="1">
      <c r="A17" s="243" t="s">
        <v>29</v>
      </c>
      <c r="B17" s="34"/>
      <c r="C17" s="34"/>
      <c r="D17" s="35"/>
    </row>
    <row r="18" spans="1:4" ht="15.75" customHeight="1">
      <c r="A18" s="243" t="s">
        <v>30</v>
      </c>
      <c r="B18" s="34"/>
      <c r="C18" s="34"/>
      <c r="D18" s="35"/>
    </row>
    <row r="19" spans="1:4" ht="15.75" customHeight="1">
      <c r="A19" s="243" t="s">
        <v>31</v>
      </c>
      <c r="B19" s="34"/>
      <c r="C19" s="34"/>
      <c r="D19" s="35"/>
    </row>
    <row r="20" spans="1:4" ht="15.75" customHeight="1">
      <c r="A20" s="243" t="s">
        <v>32</v>
      </c>
      <c r="B20" s="34"/>
      <c r="C20" s="34"/>
      <c r="D20" s="35"/>
    </row>
    <row r="21" spans="1:4" ht="15.75" customHeight="1">
      <c r="A21" s="243" t="s">
        <v>33</v>
      </c>
      <c r="B21" s="34"/>
      <c r="C21" s="34"/>
      <c r="D21" s="35"/>
    </row>
    <row r="22" spans="1:4" ht="15.75" customHeight="1">
      <c r="A22" s="243" t="s">
        <v>34</v>
      </c>
      <c r="B22" s="34"/>
      <c r="C22" s="34"/>
      <c r="D22" s="35"/>
    </row>
    <row r="23" spans="1:4" ht="15.75" customHeight="1">
      <c r="A23" s="243" t="s">
        <v>35</v>
      </c>
      <c r="B23" s="34"/>
      <c r="C23" s="34"/>
      <c r="D23" s="35"/>
    </row>
    <row r="24" spans="1:4" ht="15.75" customHeight="1">
      <c r="A24" s="243" t="s">
        <v>36</v>
      </c>
      <c r="B24" s="34"/>
      <c r="C24" s="34"/>
      <c r="D24" s="35"/>
    </row>
    <row r="25" spans="1:4" ht="15.75" customHeight="1">
      <c r="A25" s="243" t="s">
        <v>37</v>
      </c>
      <c r="B25" s="34"/>
      <c r="C25" s="34"/>
      <c r="D25" s="35"/>
    </row>
    <row r="26" spans="1:4" ht="15.75" customHeight="1">
      <c r="A26" s="243" t="s">
        <v>38</v>
      </c>
      <c r="B26" s="34"/>
      <c r="C26" s="34"/>
      <c r="D26" s="35"/>
    </row>
    <row r="27" spans="1:4" ht="15.75" customHeight="1">
      <c r="A27" s="243" t="s">
        <v>39</v>
      </c>
      <c r="B27" s="34"/>
      <c r="C27" s="34"/>
      <c r="D27" s="35"/>
    </row>
    <row r="28" spans="1:4" ht="15.75" customHeight="1">
      <c r="A28" s="243" t="s">
        <v>40</v>
      </c>
      <c r="B28" s="34"/>
      <c r="C28" s="34"/>
      <c r="D28" s="35"/>
    </row>
    <row r="29" spans="1:4" ht="15.75" customHeight="1">
      <c r="A29" s="243" t="s">
        <v>41</v>
      </c>
      <c r="B29" s="34"/>
      <c r="C29" s="34"/>
      <c r="D29" s="35"/>
    </row>
    <row r="30" spans="1:4" ht="15.75" customHeight="1">
      <c r="A30" s="243" t="s">
        <v>42</v>
      </c>
      <c r="B30" s="34"/>
      <c r="C30" s="34"/>
      <c r="D30" s="35"/>
    </row>
    <row r="31" spans="1:4" ht="15.75" customHeight="1">
      <c r="A31" s="243" t="s">
        <v>43</v>
      </c>
      <c r="B31" s="34"/>
      <c r="C31" s="34"/>
      <c r="D31" s="35"/>
    </row>
    <row r="32" spans="1:4" ht="15.75" customHeight="1">
      <c r="A32" s="243" t="s">
        <v>44</v>
      </c>
      <c r="B32" s="34"/>
      <c r="C32" s="34"/>
      <c r="D32" s="35"/>
    </row>
    <row r="33" spans="1:4" ht="15.75" customHeight="1">
      <c r="A33" s="243" t="s">
        <v>45</v>
      </c>
      <c r="B33" s="34"/>
      <c r="C33" s="34"/>
      <c r="D33" s="35"/>
    </row>
    <row r="34" spans="1:4" ht="15.75" customHeight="1">
      <c r="A34" s="243" t="s">
        <v>125</v>
      </c>
      <c r="B34" s="34"/>
      <c r="C34" s="34"/>
      <c r="D34" s="103"/>
    </row>
    <row r="35" spans="1:4" ht="15.75" customHeight="1">
      <c r="A35" s="243" t="s">
        <v>126</v>
      </c>
      <c r="B35" s="34"/>
      <c r="C35" s="34"/>
      <c r="D35" s="103"/>
    </row>
    <row r="36" spans="1:4" ht="15.75" customHeight="1">
      <c r="A36" s="243" t="s">
        <v>127</v>
      </c>
      <c r="B36" s="34"/>
      <c r="C36" s="34"/>
      <c r="D36" s="103"/>
    </row>
    <row r="37" spans="1:4" ht="15.75" customHeight="1" thickBot="1">
      <c r="A37" s="244" t="s">
        <v>128</v>
      </c>
      <c r="B37" s="36"/>
      <c r="C37" s="36"/>
      <c r="D37" s="104"/>
    </row>
    <row r="38" spans="1:4" ht="15.75" customHeight="1" thickBot="1">
      <c r="A38" s="631" t="s">
        <v>52</v>
      </c>
      <c r="B38" s="632"/>
      <c r="C38" s="245"/>
      <c r="D38" s="246">
        <f>SUM(D5:D37)</f>
        <v>0</v>
      </c>
    </row>
    <row r="39" ht="12.75">
      <c r="A39" t="s">
        <v>200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tabSelected="1" zoomScale="120" zoomScaleNormal="120" zoomScaleSheetLayoutView="100" workbookViewId="0" topLeftCell="A1">
      <selection activeCell="E29" sqref="E29"/>
    </sheetView>
  </sheetViews>
  <sheetFormatPr defaultColWidth="9.00390625" defaultRowHeight="12.75"/>
  <cols>
    <col min="1" max="1" width="9.00390625" style="410" customWidth="1"/>
    <col min="2" max="2" width="66.375" style="410" bestFit="1" customWidth="1"/>
    <col min="3" max="3" width="15.50390625" style="411" customWidth="1"/>
    <col min="4" max="5" width="15.50390625" style="410" customWidth="1"/>
    <col min="6" max="6" width="9.00390625" style="442" customWidth="1"/>
    <col min="7" max="16384" width="9.375" style="442" customWidth="1"/>
  </cols>
  <sheetData>
    <row r="1" spans="1:5" ht="15.75" customHeight="1">
      <c r="A1" s="563" t="s">
        <v>14</v>
      </c>
      <c r="B1" s="563"/>
      <c r="C1" s="563"/>
      <c r="D1" s="563"/>
      <c r="E1" s="563"/>
    </row>
    <row r="2" spans="1:5" ht="15.75" customHeight="1" thickBot="1">
      <c r="A2" s="562" t="s">
        <v>150</v>
      </c>
      <c r="B2" s="562"/>
      <c r="D2" s="165"/>
      <c r="E2" s="338" t="s">
        <v>542</v>
      </c>
    </row>
    <row r="3" spans="1:5" ht="37.5" customHeight="1" thickBot="1">
      <c r="A3" s="23" t="s">
        <v>67</v>
      </c>
      <c r="B3" s="24" t="s">
        <v>16</v>
      </c>
      <c r="C3" s="24" t="str">
        <f>+CONCATENATE(LEFT(ÖSSZEFÜGGÉSEK!A5,4)+1,". évi")</f>
        <v>2020. évi</v>
      </c>
      <c r="D3" s="434" t="str">
        <f>+CONCATENATE(LEFT(ÖSSZEFÜGGÉSEK!A5,4)+2,". évi")</f>
        <v>2021. évi</v>
      </c>
      <c r="E3" s="186" t="str">
        <f>+CONCATENATE(LEFT(ÖSSZEFÜGGÉSEK!A5,4)+3,". évi")</f>
        <v>2022. évi</v>
      </c>
    </row>
    <row r="4" spans="1:5" s="443" customFormat="1" ht="12" customHeight="1" thickBot="1">
      <c r="A4" s="37" t="s">
        <v>481</v>
      </c>
      <c r="B4" s="38" t="s">
        <v>482</v>
      </c>
      <c r="C4" s="38" t="s">
        <v>483</v>
      </c>
      <c r="D4" s="38" t="s">
        <v>485</v>
      </c>
      <c r="E4" s="477" t="s">
        <v>484</v>
      </c>
    </row>
    <row r="5" spans="1:5" s="444" customFormat="1" ht="12" customHeight="1" thickBot="1">
      <c r="A5" s="20" t="s">
        <v>17</v>
      </c>
      <c r="B5" s="21" t="s">
        <v>512</v>
      </c>
      <c r="C5" s="482">
        <f>+'1.1.sz.mell.'!C5</f>
        <v>59190874</v>
      </c>
      <c r="D5" s="482">
        <f>+C5</f>
        <v>59190874</v>
      </c>
      <c r="E5" s="482">
        <f>+D5</f>
        <v>59190874</v>
      </c>
    </row>
    <row r="6" spans="1:5" s="444" customFormat="1" ht="12" customHeight="1" thickBot="1">
      <c r="A6" s="20" t="s">
        <v>18</v>
      </c>
      <c r="B6" s="323" t="s">
        <v>380</v>
      </c>
      <c r="C6" s="482">
        <f>+'4.sz tájékoztató t.'!O6</f>
        <v>6270698</v>
      </c>
      <c r="D6" s="482">
        <f aca="true" t="shared" si="0" ref="D6:E22">+C6</f>
        <v>6270698</v>
      </c>
      <c r="E6" s="483">
        <f t="shared" si="0"/>
        <v>6270698</v>
      </c>
    </row>
    <row r="7" spans="1:5" s="444" customFormat="1" ht="12" customHeight="1" thickBot="1">
      <c r="A7" s="20" t="s">
        <v>19</v>
      </c>
      <c r="B7" s="21" t="s">
        <v>388</v>
      </c>
      <c r="C7" s="482"/>
      <c r="D7" s="482">
        <f t="shared" si="0"/>
        <v>0</v>
      </c>
      <c r="E7" s="483">
        <f t="shared" si="0"/>
        <v>0</v>
      </c>
    </row>
    <row r="8" spans="1:5" s="444" customFormat="1" ht="12" customHeight="1" thickBot="1">
      <c r="A8" s="20" t="s">
        <v>171</v>
      </c>
      <c r="B8" s="21" t="s">
        <v>265</v>
      </c>
      <c r="C8" s="433">
        <f>+'1.1.sz.mell.'!C26</f>
        <v>36170000</v>
      </c>
      <c r="D8" s="433">
        <f t="shared" si="0"/>
        <v>36170000</v>
      </c>
      <c r="E8" s="476">
        <f t="shared" si="0"/>
        <v>36170000</v>
      </c>
    </row>
    <row r="9" spans="1:5" s="444" customFormat="1" ht="12" customHeight="1">
      <c r="A9" s="15" t="s">
        <v>266</v>
      </c>
      <c r="B9" s="445" t="s">
        <v>424</v>
      </c>
      <c r="C9" s="331">
        <v>31500000</v>
      </c>
      <c r="D9" s="440">
        <f t="shared" si="0"/>
        <v>31500000</v>
      </c>
      <c r="E9" s="440">
        <f t="shared" si="0"/>
        <v>31500000</v>
      </c>
    </row>
    <row r="10" spans="1:5" s="444" customFormat="1" ht="12" customHeight="1">
      <c r="A10" s="14" t="s">
        <v>267</v>
      </c>
      <c r="B10" s="446" t="s">
        <v>272</v>
      </c>
      <c r="C10" s="331">
        <v>6500000</v>
      </c>
      <c r="D10" s="330">
        <f t="shared" si="0"/>
        <v>6500000</v>
      </c>
      <c r="E10" s="330">
        <f t="shared" si="0"/>
        <v>6500000</v>
      </c>
    </row>
    <row r="11" spans="1:5" s="444" customFormat="1" ht="12" customHeight="1">
      <c r="A11" s="14" t="s">
        <v>268</v>
      </c>
      <c r="B11" s="446" t="s">
        <v>273</v>
      </c>
      <c r="C11" s="331">
        <v>0</v>
      </c>
      <c r="D11" s="330">
        <f t="shared" si="0"/>
        <v>0</v>
      </c>
      <c r="E11" s="330">
        <f t="shared" si="0"/>
        <v>0</v>
      </c>
    </row>
    <row r="12" spans="1:5" s="444" customFormat="1" ht="12" customHeight="1">
      <c r="A12" s="14" t="s">
        <v>422</v>
      </c>
      <c r="B12" s="506" t="s">
        <v>423</v>
      </c>
      <c r="C12" s="331">
        <v>25000000</v>
      </c>
      <c r="D12" s="330">
        <f t="shared" si="0"/>
        <v>25000000</v>
      </c>
      <c r="E12" s="330">
        <f t="shared" si="0"/>
        <v>25000000</v>
      </c>
    </row>
    <row r="13" spans="1:5" s="444" customFormat="1" ht="12" customHeight="1">
      <c r="A13" s="14" t="s">
        <v>269</v>
      </c>
      <c r="B13" s="446" t="s">
        <v>274</v>
      </c>
      <c r="C13" s="331">
        <v>4500000</v>
      </c>
      <c r="D13" s="330">
        <f t="shared" si="0"/>
        <v>4500000</v>
      </c>
      <c r="E13" s="330">
        <f t="shared" si="0"/>
        <v>4500000</v>
      </c>
    </row>
    <row r="14" spans="1:5" s="444" customFormat="1" ht="12" customHeight="1">
      <c r="A14" s="14" t="s">
        <v>270</v>
      </c>
      <c r="B14" s="446" t="s">
        <v>275</v>
      </c>
      <c r="C14" s="331">
        <v>0</v>
      </c>
      <c r="D14" s="330">
        <f t="shared" si="0"/>
        <v>0</v>
      </c>
      <c r="E14" s="330">
        <f t="shared" si="0"/>
        <v>0</v>
      </c>
    </row>
    <row r="15" spans="1:5" s="444" customFormat="1" ht="12" customHeight="1" thickBot="1">
      <c r="A15" s="16" t="s">
        <v>271</v>
      </c>
      <c r="B15" s="447" t="s">
        <v>276</v>
      </c>
      <c r="C15" s="331">
        <v>170000</v>
      </c>
      <c r="D15" s="332">
        <f t="shared" si="0"/>
        <v>170000</v>
      </c>
      <c r="E15" s="332">
        <f t="shared" si="0"/>
        <v>170000</v>
      </c>
    </row>
    <row r="16" spans="1:5" s="444" customFormat="1" ht="12" customHeight="1" thickBot="1">
      <c r="A16" s="20" t="s">
        <v>21</v>
      </c>
      <c r="B16" s="21" t="s">
        <v>515</v>
      </c>
      <c r="C16" s="482">
        <v>13957335</v>
      </c>
      <c r="D16" s="482">
        <f t="shared" si="0"/>
        <v>13957335</v>
      </c>
      <c r="E16" s="482">
        <f t="shared" si="0"/>
        <v>13957335</v>
      </c>
    </row>
    <row r="17" spans="1:5" s="444" customFormat="1" ht="12" customHeight="1" thickBot="1">
      <c r="A17" s="20" t="s">
        <v>22</v>
      </c>
      <c r="B17" s="21" t="s">
        <v>9</v>
      </c>
      <c r="C17" s="482"/>
      <c r="D17" s="482">
        <f t="shared" si="0"/>
        <v>0</v>
      </c>
      <c r="E17" s="483">
        <f t="shared" si="0"/>
        <v>0</v>
      </c>
    </row>
    <row r="18" spans="1:5" s="444" customFormat="1" ht="12" customHeight="1" thickBot="1">
      <c r="A18" s="20" t="s">
        <v>178</v>
      </c>
      <c r="B18" s="21" t="s">
        <v>514</v>
      </c>
      <c r="C18" s="482"/>
      <c r="D18" s="482">
        <f t="shared" si="0"/>
        <v>0</v>
      </c>
      <c r="E18" s="483">
        <f t="shared" si="0"/>
        <v>0</v>
      </c>
    </row>
    <row r="19" spans="1:5" s="444" customFormat="1" ht="12" customHeight="1" thickBot="1">
      <c r="A19" s="20" t="s">
        <v>24</v>
      </c>
      <c r="B19" s="323" t="s">
        <v>513</v>
      </c>
      <c r="C19" s="482"/>
      <c r="D19" s="482">
        <f t="shared" si="0"/>
        <v>0</v>
      </c>
      <c r="E19" s="483">
        <f t="shared" si="0"/>
        <v>0</v>
      </c>
    </row>
    <row r="20" spans="1:5" s="444" customFormat="1" ht="12" customHeight="1" thickBot="1">
      <c r="A20" s="20" t="s">
        <v>25</v>
      </c>
      <c r="B20" s="21" t="s">
        <v>309</v>
      </c>
      <c r="C20" s="433">
        <f>+C5+C6+C7+C8+C16+C17+C18+C19</f>
        <v>115588907</v>
      </c>
      <c r="D20" s="433">
        <f t="shared" si="0"/>
        <v>115588907</v>
      </c>
      <c r="E20" s="334">
        <f t="shared" si="0"/>
        <v>115588907</v>
      </c>
    </row>
    <row r="21" spans="1:5" s="444" customFormat="1" ht="12" customHeight="1" thickBot="1">
      <c r="A21" s="20" t="s">
        <v>26</v>
      </c>
      <c r="B21" s="21" t="s">
        <v>516</v>
      </c>
      <c r="C21" s="532"/>
      <c r="D21" s="532">
        <f t="shared" si="0"/>
        <v>0</v>
      </c>
      <c r="E21" s="533">
        <f t="shared" si="0"/>
        <v>0</v>
      </c>
    </row>
    <row r="22" spans="1:5" s="444" customFormat="1" ht="12" customHeight="1" thickBot="1">
      <c r="A22" s="20" t="s">
        <v>27</v>
      </c>
      <c r="B22" s="21" t="s">
        <v>517</v>
      </c>
      <c r="C22" s="433">
        <f>+C20+C21</f>
        <v>115588907</v>
      </c>
      <c r="D22" s="433">
        <f t="shared" si="0"/>
        <v>115588907</v>
      </c>
      <c r="E22" s="476">
        <f t="shared" si="0"/>
        <v>115588907</v>
      </c>
    </row>
    <row r="23" spans="1:5" s="444" customFormat="1" ht="12" customHeight="1">
      <c r="A23" s="396"/>
      <c r="B23" s="397"/>
      <c r="C23" s="398"/>
      <c r="D23" s="529"/>
      <c r="E23" s="530"/>
    </row>
    <row r="24" spans="1:5" s="444" customFormat="1" ht="12" customHeight="1">
      <c r="A24" s="563" t="s">
        <v>46</v>
      </c>
      <c r="B24" s="563"/>
      <c r="C24" s="563"/>
      <c r="D24" s="563"/>
      <c r="E24" s="563"/>
    </row>
    <row r="25" spans="1:5" s="444" customFormat="1" ht="12" customHeight="1" thickBot="1">
      <c r="A25" s="564" t="s">
        <v>151</v>
      </c>
      <c r="B25" s="564"/>
      <c r="C25" s="411"/>
      <c r="D25" s="165"/>
      <c r="E25" s="338" t="s">
        <v>542</v>
      </c>
    </row>
    <row r="26" spans="1:6" s="444" customFormat="1" ht="24" customHeight="1" thickBot="1">
      <c r="A26" s="23" t="s">
        <v>15</v>
      </c>
      <c r="B26" s="24" t="s">
        <v>47</v>
      </c>
      <c r="C26" s="24" t="str">
        <f>+C3</f>
        <v>2020. évi</v>
      </c>
      <c r="D26" s="24" t="str">
        <f>+D3</f>
        <v>2021. évi</v>
      </c>
      <c r="E26" s="186" t="str">
        <f>+E3</f>
        <v>2022. évi</v>
      </c>
      <c r="F26" s="531"/>
    </row>
    <row r="27" spans="1:6" s="444" customFormat="1" ht="12" customHeight="1" thickBot="1">
      <c r="A27" s="437" t="s">
        <v>481</v>
      </c>
      <c r="B27" s="438" t="s">
        <v>482</v>
      </c>
      <c r="C27" s="438" t="s">
        <v>483</v>
      </c>
      <c r="D27" s="438" t="s">
        <v>485</v>
      </c>
      <c r="E27" s="525" t="s">
        <v>484</v>
      </c>
      <c r="F27" s="531"/>
    </row>
    <row r="28" spans="1:6" s="444" customFormat="1" ht="15" customHeight="1" thickBot="1">
      <c r="A28" s="20" t="s">
        <v>17</v>
      </c>
      <c r="B28" s="30" t="s">
        <v>518</v>
      </c>
      <c r="C28" s="482">
        <v>115588907</v>
      </c>
      <c r="D28" s="482">
        <f>+C28</f>
        <v>115588907</v>
      </c>
      <c r="E28" s="482">
        <f>+D28</f>
        <v>115588907</v>
      </c>
      <c r="F28" s="531"/>
    </row>
    <row r="29" spans="1:5" ht="12" customHeight="1" thickBot="1">
      <c r="A29" s="508" t="s">
        <v>18</v>
      </c>
      <c r="B29" s="526" t="s">
        <v>523</v>
      </c>
      <c r="C29" s="527"/>
      <c r="D29" s="527">
        <f>+D30+D31+D32</f>
        <v>0</v>
      </c>
      <c r="E29" s="528">
        <f>+E30+E31+E32</f>
        <v>0</v>
      </c>
    </row>
    <row r="30" spans="1:5" ht="12" customHeight="1">
      <c r="A30" s="15" t="s">
        <v>102</v>
      </c>
      <c r="B30" s="8" t="s">
        <v>225</v>
      </c>
      <c r="C30" s="429"/>
      <c r="D30" s="429"/>
      <c r="E30" s="296"/>
    </row>
    <row r="31" spans="1:5" ht="12" customHeight="1">
      <c r="A31" s="15" t="s">
        <v>103</v>
      </c>
      <c r="B31" s="12" t="s">
        <v>185</v>
      </c>
      <c r="C31" s="428"/>
      <c r="D31" s="428"/>
      <c r="E31" s="295"/>
    </row>
    <row r="32" spans="1:5" ht="12" customHeight="1" thickBot="1">
      <c r="A32" s="15" t="s">
        <v>104</v>
      </c>
      <c r="B32" s="325" t="s">
        <v>227</v>
      </c>
      <c r="C32" s="428"/>
      <c r="D32" s="428"/>
      <c r="E32" s="295"/>
    </row>
    <row r="33" spans="1:5" ht="12" customHeight="1" thickBot="1">
      <c r="A33" s="20" t="s">
        <v>19</v>
      </c>
      <c r="B33" s="148" t="s">
        <v>436</v>
      </c>
      <c r="C33" s="427">
        <f>+C28+C29</f>
        <v>115588907</v>
      </c>
      <c r="D33" s="427">
        <f>+D28+D29</f>
        <v>115588907</v>
      </c>
      <c r="E33" s="294">
        <f>+E28+E29</f>
        <v>115588907</v>
      </c>
    </row>
    <row r="34" spans="1:6" ht="15" customHeight="1" thickBot="1">
      <c r="A34" s="20" t="s">
        <v>20</v>
      </c>
      <c r="B34" s="148" t="s">
        <v>519</v>
      </c>
      <c r="C34" s="534"/>
      <c r="D34" s="534"/>
      <c r="E34" s="535"/>
      <c r="F34" s="457"/>
    </row>
    <row r="35" spans="1:5" s="444" customFormat="1" ht="12.75" customHeight="1" thickBot="1">
      <c r="A35" s="326" t="s">
        <v>21</v>
      </c>
      <c r="B35" s="409" t="s">
        <v>520</v>
      </c>
      <c r="C35" s="524">
        <f>+C33+C34</f>
        <v>115588907</v>
      </c>
      <c r="D35" s="524">
        <f>+D33+D34</f>
        <v>115588907</v>
      </c>
      <c r="E35" s="520">
        <f>+E33+E34</f>
        <v>115588907</v>
      </c>
    </row>
    <row r="36" ht="15.75">
      <c r="C36" s="410"/>
    </row>
    <row r="37" ht="15.75">
      <c r="C37" s="410"/>
    </row>
    <row r="38" ht="15.75">
      <c r="C38" s="410"/>
    </row>
    <row r="39" ht="16.5" customHeight="1">
      <c r="C39" s="410"/>
    </row>
    <row r="40" ht="15.75">
      <c r="C40" s="410"/>
    </row>
    <row r="41" ht="15.75">
      <c r="C41" s="410"/>
    </row>
    <row r="42" spans="6:7" s="410" customFormat="1" ht="15.75">
      <c r="F42" s="442"/>
      <c r="G42" s="442"/>
    </row>
    <row r="43" spans="6:7" s="410" customFormat="1" ht="15.75">
      <c r="F43" s="442"/>
      <c r="G43" s="442"/>
    </row>
    <row r="44" spans="6:7" s="410" customFormat="1" ht="15.75">
      <c r="F44" s="442"/>
      <c r="G44" s="442"/>
    </row>
    <row r="45" spans="6:7" s="410" customFormat="1" ht="15.75">
      <c r="F45" s="442"/>
      <c r="G45" s="442"/>
    </row>
    <row r="46" spans="6:7" s="410" customFormat="1" ht="15.75">
      <c r="F46" s="442"/>
      <c r="G46" s="442"/>
    </row>
    <row r="47" spans="6:7" s="410" customFormat="1" ht="15.75">
      <c r="F47" s="442"/>
      <c r="G47" s="442"/>
    </row>
    <row r="48" spans="6:7" s="410" customFormat="1" ht="15.75">
      <c r="F48" s="442"/>
      <c r="G48" s="442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CE,Félkövér"&amp;12............................. Önkormányzat
2015. ÉVI KÖLTSÉGVETÉSI ÉVET KÖVETŐ 3 ÉV TERVEZETT BEVÉTELEI, KIADÁSAI&amp;R&amp;"Times New Roman CE,Félkövér dőlt"&amp;11 7.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03">
      <selection activeCell="C76" sqref="C76"/>
    </sheetView>
  </sheetViews>
  <sheetFormatPr defaultColWidth="9.00390625" defaultRowHeight="12.75"/>
  <cols>
    <col min="1" max="1" width="9.50390625" style="410" customWidth="1"/>
    <col min="2" max="2" width="91.625" style="410" customWidth="1"/>
    <col min="3" max="3" width="21.625" style="411" customWidth="1"/>
    <col min="4" max="4" width="9.00390625" style="442" customWidth="1"/>
    <col min="5" max="16384" width="9.375" style="442" customWidth="1"/>
  </cols>
  <sheetData>
    <row r="1" spans="1:3" ht="15.75" customHeight="1">
      <c r="A1" s="563" t="s">
        <v>14</v>
      </c>
      <c r="B1" s="563"/>
      <c r="C1" s="563"/>
    </row>
    <row r="2" spans="1:3" ht="15.75" customHeight="1" thickBot="1">
      <c r="A2" s="562" t="s">
        <v>150</v>
      </c>
      <c r="B2" s="562"/>
      <c r="C2" s="338" t="s">
        <v>543</v>
      </c>
    </row>
    <row r="3" spans="1:3" ht="37.5" customHeight="1" thickBot="1">
      <c r="A3" s="23" t="s">
        <v>67</v>
      </c>
      <c r="B3" s="24" t="s">
        <v>16</v>
      </c>
      <c r="C3" s="45" t="str">
        <f>+CONCATENATE(LEFT(ÖSSZEFÜGGÉSEK!A5,4),". évi előirányzat")</f>
        <v>2019. évi előirányzat</v>
      </c>
    </row>
    <row r="4" spans="1:3" s="443" customFormat="1" ht="12" customHeight="1" thickBot="1">
      <c r="A4" s="437" t="s">
        <v>481</v>
      </c>
      <c r="B4" s="438" t="s">
        <v>482</v>
      </c>
      <c r="C4" s="439" t="s">
        <v>483</v>
      </c>
    </row>
    <row r="5" spans="1:3" s="444" customFormat="1" ht="12" customHeight="1" thickBot="1">
      <c r="A5" s="20" t="s">
        <v>17</v>
      </c>
      <c r="B5" s="21" t="s">
        <v>250</v>
      </c>
      <c r="C5" s="328">
        <f>+C6+C7+C8+C9+C10+C11</f>
        <v>59190874</v>
      </c>
    </row>
    <row r="6" spans="1:3" s="444" customFormat="1" ht="12" customHeight="1">
      <c r="A6" s="15" t="s">
        <v>96</v>
      </c>
      <c r="B6" s="445" t="s">
        <v>251</v>
      </c>
      <c r="C6" s="331">
        <f>+'9.1. sz. mell'!C9+'9.2. sz. mell'!C9+'9.3. sz. mell'!C9</f>
        <v>15950676</v>
      </c>
    </row>
    <row r="7" spans="1:3" s="444" customFormat="1" ht="12" customHeight="1">
      <c r="A7" s="14" t="s">
        <v>97</v>
      </c>
      <c r="B7" s="446" t="s">
        <v>252</v>
      </c>
      <c r="C7" s="331">
        <f>+'9.1. sz. mell'!C10+'9.2. sz. mell'!C10+'9.3. sz. mell'!C10</f>
        <v>24147900</v>
      </c>
    </row>
    <row r="8" spans="1:3" s="444" customFormat="1" ht="12" customHeight="1">
      <c r="A8" s="14" t="s">
        <v>98</v>
      </c>
      <c r="B8" s="446" t="s">
        <v>253</v>
      </c>
      <c r="C8" s="331">
        <f>+'9.1. sz. mell'!C11+'9.2. sz. mell'!C11+'9.3. sz. mell'!C11</f>
        <v>17292298</v>
      </c>
    </row>
    <row r="9" spans="1:3" s="444" customFormat="1" ht="12" customHeight="1">
      <c r="A9" s="14" t="s">
        <v>99</v>
      </c>
      <c r="B9" s="446" t="s">
        <v>254</v>
      </c>
      <c r="C9" s="331">
        <f>+'9.1. sz. mell'!C12+'9.2. sz. mell'!C12+'9.3. sz. mell'!C12</f>
        <v>1800000</v>
      </c>
    </row>
    <row r="10" spans="1:3" s="444" customFormat="1" ht="12" customHeight="1">
      <c r="A10" s="14" t="s">
        <v>146</v>
      </c>
      <c r="B10" s="324" t="s">
        <v>417</v>
      </c>
      <c r="C10" s="331">
        <f>+'9.1. sz. mell'!C13+'9.2. sz. mell'!C13+'9.3. sz. mell'!C13</f>
        <v>0</v>
      </c>
    </row>
    <row r="11" spans="1:3" s="444" customFormat="1" ht="12" customHeight="1" thickBot="1">
      <c r="A11" s="16" t="s">
        <v>100</v>
      </c>
      <c r="B11" s="325" t="s">
        <v>418</v>
      </c>
      <c r="C11" s="331">
        <f>+'9.1. sz. mell'!C14+'9.2. sz. mell'!C14+'9.3. sz. mell'!C14</f>
        <v>0</v>
      </c>
    </row>
    <row r="12" spans="1:3" s="444" customFormat="1" ht="12" customHeight="1" thickBot="1">
      <c r="A12" s="20" t="s">
        <v>18</v>
      </c>
      <c r="B12" s="323" t="s">
        <v>255</v>
      </c>
      <c r="C12" s="328">
        <f>+C13+C14+C15+C16+C17</f>
        <v>6270698</v>
      </c>
    </row>
    <row r="13" spans="1:3" s="444" customFormat="1" ht="12" customHeight="1">
      <c r="A13" s="15" t="s">
        <v>102</v>
      </c>
      <c r="B13" s="445" t="s">
        <v>256</v>
      </c>
      <c r="C13" s="331">
        <f>+'9.1. sz. mell'!C16+'9.2. sz. mell'!C16+'9.3. sz. mell'!C16</f>
        <v>0</v>
      </c>
    </row>
    <row r="14" spans="1:3" s="444" customFormat="1" ht="12" customHeight="1">
      <c r="A14" s="14" t="s">
        <v>103</v>
      </c>
      <c r="B14" s="446" t="s">
        <v>257</v>
      </c>
      <c r="C14" s="331">
        <f>+'9.1. sz. mell'!C17+'9.2. sz. mell'!C17+'9.3. sz. mell'!C17</f>
        <v>0</v>
      </c>
    </row>
    <row r="15" spans="1:3" s="444" customFormat="1" ht="12" customHeight="1">
      <c r="A15" s="14" t="s">
        <v>104</v>
      </c>
      <c r="B15" s="446" t="s">
        <v>409</v>
      </c>
      <c r="C15" s="331">
        <f>+'9.1. sz. mell'!C18+'9.2. sz. mell'!C18+'9.3. sz. mell'!C18</f>
        <v>0</v>
      </c>
    </row>
    <row r="16" spans="1:3" s="444" customFormat="1" ht="12" customHeight="1">
      <c r="A16" s="14" t="s">
        <v>105</v>
      </c>
      <c r="B16" s="446" t="s">
        <v>410</v>
      </c>
      <c r="C16" s="331">
        <f>+'9.1. sz. mell'!C19+'9.2. sz. mell'!C19+'9.3. sz. mell'!C19</f>
        <v>0</v>
      </c>
    </row>
    <row r="17" spans="1:3" s="444" customFormat="1" ht="12" customHeight="1">
      <c r="A17" s="14" t="s">
        <v>106</v>
      </c>
      <c r="B17" s="446" t="s">
        <v>258</v>
      </c>
      <c r="C17" s="331">
        <f>+'9.1. sz. mell'!C20+'9.2. sz. mell'!C20+'9.3. sz. mell'!C20</f>
        <v>6270698</v>
      </c>
    </row>
    <row r="18" spans="1:3" s="444" customFormat="1" ht="12" customHeight="1" thickBot="1">
      <c r="A18" s="16" t="s">
        <v>115</v>
      </c>
      <c r="B18" s="325" t="s">
        <v>259</v>
      </c>
      <c r="C18" s="331">
        <f>+'9.1. sz. mell'!C21+'9.2. sz. mell'!C21+'9.3. sz. mell'!C21</f>
        <v>0</v>
      </c>
    </row>
    <row r="19" spans="1:3" s="444" customFormat="1" ht="12" customHeight="1" thickBot="1">
      <c r="A19" s="20" t="s">
        <v>19</v>
      </c>
      <c r="B19" s="21" t="s">
        <v>260</v>
      </c>
      <c r="C19" s="328">
        <f>+C20+C21+C22+C23+C24</f>
        <v>0</v>
      </c>
    </row>
    <row r="20" spans="1:3" s="444" customFormat="1" ht="12" customHeight="1">
      <c r="A20" s="15" t="s">
        <v>85</v>
      </c>
      <c r="B20" s="445" t="s">
        <v>261</v>
      </c>
      <c r="C20" s="331"/>
    </row>
    <row r="21" spans="1:3" s="444" customFormat="1" ht="12" customHeight="1">
      <c r="A21" s="14" t="s">
        <v>86</v>
      </c>
      <c r="B21" s="446" t="s">
        <v>262</v>
      </c>
      <c r="C21" s="330"/>
    </row>
    <row r="22" spans="1:3" s="444" customFormat="1" ht="12" customHeight="1">
      <c r="A22" s="14" t="s">
        <v>87</v>
      </c>
      <c r="B22" s="446" t="s">
        <v>411</v>
      </c>
      <c r="C22" s="330"/>
    </row>
    <row r="23" spans="1:3" s="444" customFormat="1" ht="12" customHeight="1">
      <c r="A23" s="14" t="s">
        <v>88</v>
      </c>
      <c r="B23" s="446" t="s">
        <v>412</v>
      </c>
      <c r="C23" s="330"/>
    </row>
    <row r="24" spans="1:3" s="444" customFormat="1" ht="12" customHeight="1">
      <c r="A24" s="14" t="s">
        <v>169</v>
      </c>
      <c r="B24" s="446" t="s">
        <v>263</v>
      </c>
      <c r="C24" s="330"/>
    </row>
    <row r="25" spans="1:3" s="444" customFormat="1" ht="12" customHeight="1" thickBot="1">
      <c r="A25" s="16" t="s">
        <v>170</v>
      </c>
      <c r="B25" s="447" t="s">
        <v>264</v>
      </c>
      <c r="C25" s="332"/>
    </row>
    <row r="26" spans="1:3" s="444" customFormat="1" ht="12" customHeight="1" thickBot="1">
      <c r="A26" s="20" t="s">
        <v>171</v>
      </c>
      <c r="B26" s="21" t="s">
        <v>265</v>
      </c>
      <c r="C26" s="334">
        <f>+C27+C31+C32+C33</f>
        <v>36170000</v>
      </c>
    </row>
    <row r="27" spans="1:3" s="444" customFormat="1" ht="12" customHeight="1">
      <c r="A27" s="15" t="s">
        <v>266</v>
      </c>
      <c r="B27" s="445" t="s">
        <v>424</v>
      </c>
      <c r="C27" s="331">
        <f>+'9.1. sz. mell'!C30+'9.2. sz. mell'!C30+'9.3. sz. mell'!C30</f>
        <v>31500000</v>
      </c>
    </row>
    <row r="28" spans="1:3" s="444" customFormat="1" ht="12" customHeight="1">
      <c r="A28" s="14" t="s">
        <v>267</v>
      </c>
      <c r="B28" s="446" t="s">
        <v>272</v>
      </c>
      <c r="C28" s="331">
        <f>+'9.1. sz. mell'!C31+'9.2. sz. mell'!C31+'9.3. sz. mell'!C31</f>
        <v>6500000</v>
      </c>
    </row>
    <row r="29" spans="1:3" s="444" customFormat="1" ht="12" customHeight="1">
      <c r="A29" s="14" t="s">
        <v>268</v>
      </c>
      <c r="B29" s="446" t="s">
        <v>273</v>
      </c>
      <c r="C29" s="331">
        <f>+'9.1. sz. mell'!C32+'9.2. sz. mell'!C32+'9.3. sz. mell'!C32</f>
        <v>0</v>
      </c>
    </row>
    <row r="30" spans="1:3" s="444" customFormat="1" ht="12" customHeight="1">
      <c r="A30" s="14" t="s">
        <v>422</v>
      </c>
      <c r="B30" s="506" t="s">
        <v>423</v>
      </c>
      <c r="C30" s="331">
        <f>+'9.1. sz. mell'!C33+'9.2. sz. mell'!C33+'9.3. sz. mell'!C33</f>
        <v>25000000</v>
      </c>
    </row>
    <row r="31" spans="1:3" s="444" customFormat="1" ht="12" customHeight="1">
      <c r="A31" s="14" t="s">
        <v>269</v>
      </c>
      <c r="B31" s="446" t="s">
        <v>274</v>
      </c>
      <c r="C31" s="331">
        <f>+'9.1. sz. mell'!C34+'9.2. sz. mell'!C34+'9.3. sz. mell'!C34</f>
        <v>4500000</v>
      </c>
    </row>
    <row r="32" spans="1:3" s="444" customFormat="1" ht="12" customHeight="1">
      <c r="A32" s="14" t="s">
        <v>270</v>
      </c>
      <c r="B32" s="446" t="s">
        <v>275</v>
      </c>
      <c r="C32" s="331">
        <f>+'9.1. sz. mell'!C35+'9.2. sz. mell'!C35+'9.3. sz. mell'!C35</f>
        <v>0</v>
      </c>
    </row>
    <row r="33" spans="1:3" s="444" customFormat="1" ht="12" customHeight="1" thickBot="1">
      <c r="A33" s="16" t="s">
        <v>271</v>
      </c>
      <c r="B33" s="447" t="s">
        <v>276</v>
      </c>
      <c r="C33" s="331">
        <f>+'9.1. sz. mell'!C36+'9.2. sz. mell'!C36+'9.3. sz. mell'!C36</f>
        <v>170000</v>
      </c>
    </row>
    <row r="34" spans="1:3" s="444" customFormat="1" ht="12" customHeight="1" thickBot="1">
      <c r="A34" s="20" t="s">
        <v>21</v>
      </c>
      <c r="B34" s="21" t="s">
        <v>419</v>
      </c>
      <c r="C34" s="328">
        <f>SUM(C35:C45)</f>
        <v>13957335</v>
      </c>
    </row>
    <row r="35" spans="1:3" s="444" customFormat="1" ht="12" customHeight="1">
      <c r="A35" s="15" t="s">
        <v>89</v>
      </c>
      <c r="B35" s="445" t="s">
        <v>279</v>
      </c>
      <c r="C35" s="331">
        <f>+'9.1. sz. mell'!C38+'9.2. sz. mell'!C38+'9.3. sz. mell'!C38</f>
        <v>0</v>
      </c>
    </row>
    <row r="36" spans="1:3" s="444" customFormat="1" ht="12" customHeight="1">
      <c r="A36" s="14" t="s">
        <v>90</v>
      </c>
      <c r="B36" s="446" t="s">
        <v>280</v>
      </c>
      <c r="C36" s="331">
        <f>+'9.1. sz. mell'!C39+'9.2. sz. mell'!C39+'9.3. sz. mell'!C39</f>
        <v>3472205</v>
      </c>
    </row>
    <row r="37" spans="1:3" s="444" customFormat="1" ht="12" customHeight="1">
      <c r="A37" s="14" t="s">
        <v>91</v>
      </c>
      <c r="B37" s="446" t="s">
        <v>281</v>
      </c>
      <c r="C37" s="331">
        <f>+'9.1. sz. mell'!C40+'9.2. sz. mell'!C40+'9.3. sz. mell'!C40</f>
        <v>1700000</v>
      </c>
    </row>
    <row r="38" spans="1:3" s="444" customFormat="1" ht="12" customHeight="1">
      <c r="A38" s="14" t="s">
        <v>173</v>
      </c>
      <c r="B38" s="446" t="s">
        <v>282</v>
      </c>
      <c r="C38" s="331">
        <f>+'9.1. sz. mell'!C41+'9.2. sz. mell'!C41+'9.3. sz. mell'!C41</f>
        <v>0</v>
      </c>
    </row>
    <row r="39" spans="1:3" s="444" customFormat="1" ht="12" customHeight="1">
      <c r="A39" s="14" t="s">
        <v>174</v>
      </c>
      <c r="B39" s="446" t="s">
        <v>283</v>
      </c>
      <c r="C39" s="331">
        <f>+'9.1. sz. mell'!C42+'9.2. sz. mell'!C42+'9.3. sz. mell'!C42</f>
        <v>6362075</v>
      </c>
    </row>
    <row r="40" spans="1:3" s="444" customFormat="1" ht="12" customHeight="1">
      <c r="A40" s="14" t="s">
        <v>175</v>
      </c>
      <c r="B40" s="446" t="s">
        <v>284</v>
      </c>
      <c r="C40" s="331">
        <f>+'9.1. sz. mell'!C43+'9.2. sz. mell'!C43+'9.3. sz. mell'!C43</f>
        <v>2423055</v>
      </c>
    </row>
    <row r="41" spans="1:3" s="444" customFormat="1" ht="12" customHeight="1">
      <c r="A41" s="14" t="s">
        <v>176</v>
      </c>
      <c r="B41" s="446" t="s">
        <v>285</v>
      </c>
      <c r="C41" s="331">
        <f>+'9.1. sz. mell'!C44+'9.2. sz. mell'!C44+'9.3. sz. mell'!C44</f>
        <v>0</v>
      </c>
    </row>
    <row r="42" spans="1:3" s="444" customFormat="1" ht="12" customHeight="1">
      <c r="A42" s="14" t="s">
        <v>177</v>
      </c>
      <c r="B42" s="446" t="s">
        <v>286</v>
      </c>
      <c r="C42" s="331">
        <f>+'9.1. sz. mell'!C45+'9.2. sz. mell'!C45+'9.3. sz. mell'!C45</f>
        <v>0</v>
      </c>
    </row>
    <row r="43" spans="1:3" s="444" customFormat="1" ht="12" customHeight="1">
      <c r="A43" s="14" t="s">
        <v>277</v>
      </c>
      <c r="B43" s="446" t="s">
        <v>287</v>
      </c>
      <c r="C43" s="331">
        <f>+'9.1. sz. mell'!C46+'9.2. sz. mell'!C46+'9.3. sz. mell'!C46</f>
        <v>0</v>
      </c>
    </row>
    <row r="44" spans="1:3" s="444" customFormat="1" ht="12" customHeight="1">
      <c r="A44" s="16" t="s">
        <v>278</v>
      </c>
      <c r="B44" s="447" t="s">
        <v>421</v>
      </c>
      <c r="C44" s="331">
        <f>+'9.1. sz. mell'!C47+'9.2. sz. mell'!C47+'9.3. sz. mell'!C47</f>
        <v>0</v>
      </c>
    </row>
    <row r="45" spans="1:3" s="444" customFormat="1" ht="12" customHeight="1" thickBot="1">
      <c r="A45" s="16" t="s">
        <v>420</v>
      </c>
      <c r="B45" s="325" t="s">
        <v>288</v>
      </c>
      <c r="C45" s="331">
        <f>+'9.1. sz. mell'!C48+'9.2. sz. mell'!C48+'9.3. sz. mell'!C48</f>
        <v>0</v>
      </c>
    </row>
    <row r="46" spans="1:3" s="444" customFormat="1" ht="12" customHeight="1" thickBot="1">
      <c r="A46" s="20" t="s">
        <v>22</v>
      </c>
      <c r="B46" s="21" t="s">
        <v>289</v>
      </c>
      <c r="C46" s="328">
        <f>SUM(C47:C51)</f>
        <v>0</v>
      </c>
    </row>
    <row r="47" spans="1:3" s="444" customFormat="1" ht="12" customHeight="1">
      <c r="A47" s="15" t="s">
        <v>92</v>
      </c>
      <c r="B47" s="445" t="s">
        <v>293</v>
      </c>
      <c r="C47" s="478"/>
    </row>
    <row r="48" spans="1:3" s="444" customFormat="1" ht="12" customHeight="1">
      <c r="A48" s="14" t="s">
        <v>93</v>
      </c>
      <c r="B48" s="446" t="s">
        <v>294</v>
      </c>
      <c r="C48" s="333"/>
    </row>
    <row r="49" spans="1:3" s="444" customFormat="1" ht="12" customHeight="1">
      <c r="A49" s="14" t="s">
        <v>290</v>
      </c>
      <c r="B49" s="446" t="s">
        <v>295</v>
      </c>
      <c r="C49" s="333"/>
    </row>
    <row r="50" spans="1:3" s="444" customFormat="1" ht="12" customHeight="1">
      <c r="A50" s="14" t="s">
        <v>291</v>
      </c>
      <c r="B50" s="446" t="s">
        <v>296</v>
      </c>
      <c r="C50" s="333"/>
    </row>
    <row r="51" spans="1:3" s="444" customFormat="1" ht="12" customHeight="1" thickBot="1">
      <c r="A51" s="16" t="s">
        <v>292</v>
      </c>
      <c r="B51" s="325" t="s">
        <v>297</v>
      </c>
      <c r="C51" s="432"/>
    </row>
    <row r="52" spans="1:3" s="444" customFormat="1" ht="12" customHeight="1" thickBot="1">
      <c r="A52" s="20" t="s">
        <v>178</v>
      </c>
      <c r="B52" s="21" t="s">
        <v>298</v>
      </c>
      <c r="C52" s="328">
        <f>SUM(C53:C55)</f>
        <v>0</v>
      </c>
    </row>
    <row r="53" spans="1:3" s="444" customFormat="1" ht="12" customHeight="1">
      <c r="A53" s="15" t="s">
        <v>94</v>
      </c>
      <c r="B53" s="445" t="s">
        <v>299</v>
      </c>
      <c r="C53" s="331"/>
    </row>
    <row r="54" spans="1:3" s="444" customFormat="1" ht="12" customHeight="1">
      <c r="A54" s="14" t="s">
        <v>95</v>
      </c>
      <c r="B54" s="446" t="s">
        <v>413</v>
      </c>
      <c r="C54" s="330"/>
    </row>
    <row r="55" spans="1:3" s="444" customFormat="1" ht="12" customHeight="1">
      <c r="A55" s="14" t="s">
        <v>302</v>
      </c>
      <c r="B55" s="446" t="s">
        <v>300</v>
      </c>
      <c r="C55" s="330"/>
    </row>
    <row r="56" spans="1:3" s="444" customFormat="1" ht="12" customHeight="1" thickBot="1">
      <c r="A56" s="16" t="s">
        <v>303</v>
      </c>
      <c r="B56" s="325" t="s">
        <v>301</v>
      </c>
      <c r="C56" s="332"/>
    </row>
    <row r="57" spans="1:3" s="444" customFormat="1" ht="12" customHeight="1" thickBot="1">
      <c r="A57" s="20" t="s">
        <v>24</v>
      </c>
      <c r="B57" s="323" t="s">
        <v>304</v>
      </c>
      <c r="C57" s="328">
        <f>SUM(C58:C60)</f>
        <v>0</v>
      </c>
    </row>
    <row r="58" spans="1:3" s="444" customFormat="1" ht="12" customHeight="1">
      <c r="A58" s="15" t="s">
        <v>179</v>
      </c>
      <c r="B58" s="445" t="s">
        <v>306</v>
      </c>
      <c r="C58" s="333"/>
    </row>
    <row r="59" spans="1:3" s="444" customFormat="1" ht="12" customHeight="1">
      <c r="A59" s="14" t="s">
        <v>180</v>
      </c>
      <c r="B59" s="446" t="s">
        <v>414</v>
      </c>
      <c r="C59" s="333"/>
    </row>
    <row r="60" spans="1:3" s="444" customFormat="1" ht="12" customHeight="1">
      <c r="A60" s="14" t="s">
        <v>226</v>
      </c>
      <c r="B60" s="446" t="s">
        <v>307</v>
      </c>
      <c r="C60" s="333"/>
    </row>
    <row r="61" spans="1:3" s="444" customFormat="1" ht="12" customHeight="1" thickBot="1">
      <c r="A61" s="16" t="s">
        <v>305</v>
      </c>
      <c r="B61" s="325" t="s">
        <v>308</v>
      </c>
      <c r="C61" s="333"/>
    </row>
    <row r="62" spans="1:3" s="444" customFormat="1" ht="12" customHeight="1" thickBot="1">
      <c r="A62" s="513" t="s">
        <v>464</v>
      </c>
      <c r="B62" s="21" t="s">
        <v>309</v>
      </c>
      <c r="C62" s="334">
        <f>+C5+C12+C19+C26+C34+C46+C52+C57</f>
        <v>115588907</v>
      </c>
    </row>
    <row r="63" spans="1:3" s="444" customFormat="1" ht="12" customHeight="1" thickBot="1">
      <c r="A63" s="480" t="s">
        <v>310</v>
      </c>
      <c r="B63" s="323" t="s">
        <v>311</v>
      </c>
      <c r="C63" s="328">
        <f>SUM(C64:C66)</f>
        <v>0</v>
      </c>
    </row>
    <row r="64" spans="1:3" s="444" customFormat="1" ht="12" customHeight="1">
      <c r="A64" s="15" t="s">
        <v>342</v>
      </c>
      <c r="B64" s="445" t="s">
        <v>312</v>
      </c>
      <c r="C64" s="333"/>
    </row>
    <row r="65" spans="1:3" s="444" customFormat="1" ht="12" customHeight="1">
      <c r="A65" s="14" t="s">
        <v>351</v>
      </c>
      <c r="B65" s="446" t="s">
        <v>313</v>
      </c>
      <c r="C65" s="333"/>
    </row>
    <row r="66" spans="1:3" s="444" customFormat="1" ht="12" customHeight="1" thickBot="1">
      <c r="A66" s="16" t="s">
        <v>352</v>
      </c>
      <c r="B66" s="507" t="s">
        <v>449</v>
      </c>
      <c r="C66" s="333"/>
    </row>
    <row r="67" spans="1:3" s="444" customFormat="1" ht="12" customHeight="1" thickBot="1">
      <c r="A67" s="480" t="s">
        <v>315</v>
      </c>
      <c r="B67" s="323" t="s">
        <v>316</v>
      </c>
      <c r="C67" s="328">
        <f>SUM(C68:C71)</f>
        <v>0</v>
      </c>
    </row>
    <row r="68" spans="1:3" s="444" customFormat="1" ht="12" customHeight="1">
      <c r="A68" s="15" t="s">
        <v>147</v>
      </c>
      <c r="B68" s="445" t="s">
        <v>317</v>
      </c>
      <c r="C68" s="333"/>
    </row>
    <row r="69" spans="1:3" s="444" customFormat="1" ht="12" customHeight="1">
      <c r="A69" s="14" t="s">
        <v>148</v>
      </c>
      <c r="B69" s="446" t="s">
        <v>318</v>
      </c>
      <c r="C69" s="333"/>
    </row>
    <row r="70" spans="1:3" s="444" customFormat="1" ht="12" customHeight="1">
      <c r="A70" s="14" t="s">
        <v>343</v>
      </c>
      <c r="B70" s="446" t="s">
        <v>319</v>
      </c>
      <c r="C70" s="333"/>
    </row>
    <row r="71" spans="1:3" s="444" customFormat="1" ht="12" customHeight="1" thickBot="1">
      <c r="A71" s="16" t="s">
        <v>344</v>
      </c>
      <c r="B71" s="325" t="s">
        <v>320</v>
      </c>
      <c r="C71" s="333"/>
    </row>
    <row r="72" spans="1:3" s="444" customFormat="1" ht="12" customHeight="1" thickBot="1">
      <c r="A72" s="480" t="s">
        <v>321</v>
      </c>
      <c r="B72" s="323" t="s">
        <v>322</v>
      </c>
      <c r="C72" s="328">
        <f>SUM(C73:C74)</f>
        <v>16004602</v>
      </c>
    </row>
    <row r="73" spans="1:3" s="444" customFormat="1" ht="12" customHeight="1">
      <c r="A73" s="15" t="s">
        <v>345</v>
      </c>
      <c r="B73" s="445" t="s">
        <v>323</v>
      </c>
      <c r="C73" s="331">
        <f>+'9.1. sz. mell'!C76+'9.2. sz. mell'!C76+'9.3. sz. mell'!C76</f>
        <v>16004602</v>
      </c>
    </row>
    <row r="74" spans="1:3" s="444" customFormat="1" ht="12" customHeight="1" thickBot="1">
      <c r="A74" s="16" t="s">
        <v>346</v>
      </c>
      <c r="B74" s="325" t="s">
        <v>324</v>
      </c>
      <c r="C74" s="333"/>
    </row>
    <row r="75" spans="1:3" s="444" customFormat="1" ht="12" customHeight="1" thickBot="1">
      <c r="A75" s="480" t="s">
        <v>325</v>
      </c>
      <c r="B75" s="323" t="s">
        <v>326</v>
      </c>
      <c r="C75" s="328">
        <f>SUM(C76:C78)</f>
        <v>2035084</v>
      </c>
    </row>
    <row r="76" spans="1:3" s="444" customFormat="1" ht="12" customHeight="1">
      <c r="A76" s="15" t="s">
        <v>347</v>
      </c>
      <c r="B76" s="445" t="s">
        <v>327</v>
      </c>
      <c r="C76" s="331">
        <v>2035084</v>
      </c>
    </row>
    <row r="77" spans="1:3" s="444" customFormat="1" ht="12" customHeight="1">
      <c r="A77" s="14" t="s">
        <v>348</v>
      </c>
      <c r="B77" s="446" t="s">
        <v>328</v>
      </c>
      <c r="C77" s="331">
        <f>+'9.1. sz. mell'!C80+'9.2. sz. mell'!C80+'9.3. sz. mell'!C80</f>
        <v>0</v>
      </c>
    </row>
    <row r="78" spans="1:3" s="444" customFormat="1" ht="12" customHeight="1" thickBot="1">
      <c r="A78" s="16" t="s">
        <v>349</v>
      </c>
      <c r="B78" s="325" t="s">
        <v>329</v>
      </c>
      <c r="C78" s="333"/>
    </row>
    <row r="79" spans="1:3" s="444" customFormat="1" ht="12" customHeight="1" thickBot="1">
      <c r="A79" s="480" t="s">
        <v>330</v>
      </c>
      <c r="B79" s="323" t="s">
        <v>350</v>
      </c>
      <c r="C79" s="328">
        <f>SUM(C80:C83)</f>
        <v>0</v>
      </c>
    </row>
    <row r="80" spans="1:3" s="444" customFormat="1" ht="12" customHeight="1">
      <c r="A80" s="449" t="s">
        <v>331</v>
      </c>
      <c r="B80" s="445" t="s">
        <v>332</v>
      </c>
      <c r="C80" s="333"/>
    </row>
    <row r="81" spans="1:3" s="444" customFormat="1" ht="12" customHeight="1">
      <c r="A81" s="450" t="s">
        <v>333</v>
      </c>
      <c r="B81" s="446" t="s">
        <v>334</v>
      </c>
      <c r="C81" s="333"/>
    </row>
    <row r="82" spans="1:3" s="444" customFormat="1" ht="12" customHeight="1">
      <c r="A82" s="450" t="s">
        <v>335</v>
      </c>
      <c r="B82" s="446" t="s">
        <v>336</v>
      </c>
      <c r="C82" s="333"/>
    </row>
    <row r="83" spans="1:3" s="444" customFormat="1" ht="12" customHeight="1" thickBot="1">
      <c r="A83" s="451" t="s">
        <v>337</v>
      </c>
      <c r="B83" s="325" t="s">
        <v>338</v>
      </c>
      <c r="C83" s="333"/>
    </row>
    <row r="84" spans="1:3" s="444" customFormat="1" ht="12" customHeight="1" thickBot="1">
      <c r="A84" s="480" t="s">
        <v>339</v>
      </c>
      <c r="B84" s="323" t="s">
        <v>463</v>
      </c>
      <c r="C84" s="479"/>
    </row>
    <row r="85" spans="1:3" s="444" customFormat="1" ht="13.5" customHeight="1" thickBot="1">
      <c r="A85" s="480" t="s">
        <v>341</v>
      </c>
      <c r="B85" s="323" t="s">
        <v>340</v>
      </c>
      <c r="C85" s="479"/>
    </row>
    <row r="86" spans="1:3" s="444" customFormat="1" ht="15.75" customHeight="1" thickBot="1">
      <c r="A86" s="480" t="s">
        <v>353</v>
      </c>
      <c r="B86" s="452" t="s">
        <v>466</v>
      </c>
      <c r="C86" s="334">
        <f>+C63+C67+C72+C75+C79+C85+C84</f>
        <v>18039686</v>
      </c>
    </row>
    <row r="87" spans="1:3" s="444" customFormat="1" ht="16.5" customHeight="1" thickBot="1">
      <c r="A87" s="481" t="s">
        <v>465</v>
      </c>
      <c r="B87" s="453" t="s">
        <v>467</v>
      </c>
      <c r="C87" s="334">
        <f>+C62+C86</f>
        <v>133628593</v>
      </c>
    </row>
    <row r="88" spans="1:3" s="444" customFormat="1" ht="83.25" customHeight="1">
      <c r="A88" s="5"/>
      <c r="B88" s="6"/>
      <c r="C88" s="335"/>
    </row>
    <row r="89" spans="1:3" ht="16.5" customHeight="1">
      <c r="A89" s="563" t="s">
        <v>46</v>
      </c>
      <c r="B89" s="563"/>
      <c r="C89" s="563"/>
    </row>
    <row r="90" spans="1:3" s="454" customFormat="1" ht="16.5" customHeight="1" thickBot="1">
      <c r="A90" s="564" t="s">
        <v>151</v>
      </c>
      <c r="B90" s="564"/>
      <c r="C90" s="164" t="s">
        <v>542</v>
      </c>
    </row>
    <row r="91" spans="1:3" ht="37.5" customHeight="1" thickBot="1">
      <c r="A91" s="23" t="s">
        <v>67</v>
      </c>
      <c r="B91" s="24" t="s">
        <v>47</v>
      </c>
      <c r="C91" s="45" t="str">
        <f>+C3</f>
        <v>2019. évi előirányzat</v>
      </c>
    </row>
    <row r="92" spans="1:3" s="443" customFormat="1" ht="12" customHeight="1" thickBot="1">
      <c r="A92" s="37" t="s">
        <v>481</v>
      </c>
      <c r="B92" s="38" t="s">
        <v>482</v>
      </c>
      <c r="C92" s="39" t="s">
        <v>483</v>
      </c>
    </row>
    <row r="93" spans="1:3" ht="12" customHeight="1" thickBot="1">
      <c r="A93" s="22" t="s">
        <v>17</v>
      </c>
      <c r="B93" s="31" t="s">
        <v>425</v>
      </c>
      <c r="C93" s="327">
        <f>C94+C95+C96+C97+C98+C111</f>
        <v>114171625</v>
      </c>
    </row>
    <row r="94" spans="1:3" ht="12" customHeight="1">
      <c r="A94" s="17" t="s">
        <v>96</v>
      </c>
      <c r="B94" s="10" t="s">
        <v>48</v>
      </c>
      <c r="C94" s="429">
        <v>46410880</v>
      </c>
    </row>
    <row r="95" spans="1:3" ht="12" customHeight="1">
      <c r="A95" s="14" t="s">
        <v>97</v>
      </c>
      <c r="B95" s="8" t="s">
        <v>181</v>
      </c>
      <c r="C95" s="428">
        <v>8543526</v>
      </c>
    </row>
    <row r="96" spans="1:3" ht="12" customHeight="1">
      <c r="A96" s="14" t="s">
        <v>98</v>
      </c>
      <c r="B96" s="8" t="s">
        <v>137</v>
      </c>
      <c r="C96" s="428">
        <v>46613184</v>
      </c>
    </row>
    <row r="97" spans="1:3" ht="12" customHeight="1">
      <c r="A97" s="14" t="s">
        <v>99</v>
      </c>
      <c r="B97" s="11" t="s">
        <v>182</v>
      </c>
      <c r="C97" s="428">
        <v>843717</v>
      </c>
    </row>
    <row r="98" spans="1:3" ht="12" customHeight="1">
      <c r="A98" s="14" t="s">
        <v>110</v>
      </c>
      <c r="B98" s="19" t="s">
        <v>183</v>
      </c>
      <c r="C98" s="428">
        <v>9617594</v>
      </c>
    </row>
    <row r="99" spans="1:3" ht="12" customHeight="1">
      <c r="A99" s="14" t="s">
        <v>100</v>
      </c>
      <c r="B99" s="8" t="s">
        <v>430</v>
      </c>
      <c r="C99" s="428">
        <v>3282411</v>
      </c>
    </row>
    <row r="100" spans="1:3" ht="12" customHeight="1">
      <c r="A100" s="14" t="s">
        <v>101</v>
      </c>
      <c r="B100" s="168" t="s">
        <v>429</v>
      </c>
      <c r="C100" s="428">
        <v>0</v>
      </c>
    </row>
    <row r="101" spans="1:3" ht="12" customHeight="1">
      <c r="A101" s="14" t="s">
        <v>111</v>
      </c>
      <c r="B101" s="168" t="s">
        <v>428</v>
      </c>
      <c r="C101" s="428">
        <v>3636</v>
      </c>
    </row>
    <row r="102" spans="1:3" ht="12" customHeight="1">
      <c r="A102" s="14" t="s">
        <v>112</v>
      </c>
      <c r="B102" s="166" t="s">
        <v>356</v>
      </c>
      <c r="C102" s="428">
        <v>0</v>
      </c>
    </row>
    <row r="103" spans="1:3" ht="12" customHeight="1">
      <c r="A103" s="14" t="s">
        <v>113</v>
      </c>
      <c r="B103" s="167" t="s">
        <v>357</v>
      </c>
      <c r="C103" s="428">
        <v>0</v>
      </c>
    </row>
    <row r="104" spans="1:3" ht="12" customHeight="1">
      <c r="A104" s="14" t="s">
        <v>114</v>
      </c>
      <c r="B104" s="167" t="s">
        <v>358</v>
      </c>
      <c r="C104" s="428">
        <v>0</v>
      </c>
    </row>
    <row r="105" spans="1:3" ht="12" customHeight="1">
      <c r="A105" s="14" t="s">
        <v>116</v>
      </c>
      <c r="B105" s="166" t="s">
        <v>359</v>
      </c>
      <c r="C105" s="428">
        <v>3145254</v>
      </c>
    </row>
    <row r="106" spans="1:3" ht="12" customHeight="1">
      <c r="A106" s="14" t="s">
        <v>184</v>
      </c>
      <c r="B106" s="166" t="s">
        <v>360</v>
      </c>
      <c r="C106" s="428">
        <v>0</v>
      </c>
    </row>
    <row r="107" spans="1:3" ht="12" customHeight="1">
      <c r="A107" s="14" t="s">
        <v>354</v>
      </c>
      <c r="B107" s="167" t="s">
        <v>361</v>
      </c>
      <c r="C107" s="428">
        <v>0</v>
      </c>
    </row>
    <row r="108" spans="1:3" ht="12" customHeight="1">
      <c r="A108" s="13" t="s">
        <v>355</v>
      </c>
      <c r="B108" s="168" t="s">
        <v>362</v>
      </c>
      <c r="C108" s="428">
        <v>0</v>
      </c>
    </row>
    <row r="109" spans="1:3" ht="12" customHeight="1">
      <c r="A109" s="14" t="s">
        <v>426</v>
      </c>
      <c r="B109" s="168" t="s">
        <v>363</v>
      </c>
      <c r="C109" s="428">
        <v>0</v>
      </c>
    </row>
    <row r="110" spans="1:3" ht="12" customHeight="1">
      <c r="A110" s="16" t="s">
        <v>427</v>
      </c>
      <c r="B110" s="168" t="s">
        <v>364</v>
      </c>
      <c r="C110" s="428">
        <v>3186293</v>
      </c>
    </row>
    <row r="111" spans="1:3" ht="12" customHeight="1">
      <c r="A111" s="14" t="s">
        <v>431</v>
      </c>
      <c r="B111" s="11" t="s">
        <v>49</v>
      </c>
      <c r="C111" s="428">
        <v>2142724</v>
      </c>
    </row>
    <row r="112" spans="1:3" ht="12" customHeight="1">
      <c r="A112" s="14" t="s">
        <v>432</v>
      </c>
      <c r="B112" s="8" t="s">
        <v>434</v>
      </c>
      <c r="C112" s="428">
        <v>2142724</v>
      </c>
    </row>
    <row r="113" spans="1:3" ht="12" customHeight="1" thickBot="1">
      <c r="A113" s="18" t="s">
        <v>433</v>
      </c>
      <c r="B113" s="511" t="s">
        <v>435</v>
      </c>
      <c r="C113" s="428">
        <v>0</v>
      </c>
    </row>
    <row r="114" spans="1:3" ht="12" customHeight="1" thickBot="1">
      <c r="A114" s="508" t="s">
        <v>18</v>
      </c>
      <c r="B114" s="509" t="s">
        <v>365</v>
      </c>
      <c r="C114" s="510">
        <f>+C115+C117+C119</f>
        <v>17421884</v>
      </c>
    </row>
    <row r="115" spans="1:3" ht="12" customHeight="1">
      <c r="A115" s="15" t="s">
        <v>102</v>
      </c>
      <c r="B115" s="8" t="s">
        <v>225</v>
      </c>
      <c r="C115" s="331">
        <v>0</v>
      </c>
    </row>
    <row r="116" spans="1:3" ht="12" customHeight="1">
      <c r="A116" s="15" t="s">
        <v>103</v>
      </c>
      <c r="B116" s="12" t="s">
        <v>369</v>
      </c>
      <c r="C116" s="331">
        <v>0</v>
      </c>
    </row>
    <row r="117" spans="1:3" ht="12" customHeight="1">
      <c r="A117" s="15" t="s">
        <v>104</v>
      </c>
      <c r="B117" s="12" t="s">
        <v>185</v>
      </c>
      <c r="C117" s="330">
        <v>17421884</v>
      </c>
    </row>
    <row r="118" spans="1:3" ht="12" customHeight="1">
      <c r="A118" s="15" t="s">
        <v>105</v>
      </c>
      <c r="B118" s="12" t="s">
        <v>370</v>
      </c>
      <c r="C118" s="330">
        <v>0</v>
      </c>
    </row>
    <row r="119" spans="1:3" ht="12" customHeight="1">
      <c r="A119" s="15" t="s">
        <v>106</v>
      </c>
      <c r="B119" s="325" t="s">
        <v>227</v>
      </c>
      <c r="C119" s="295">
        <v>0</v>
      </c>
    </row>
    <row r="120" spans="1:3" ht="12" customHeight="1">
      <c r="A120" s="15" t="s">
        <v>115</v>
      </c>
      <c r="B120" s="324" t="s">
        <v>415</v>
      </c>
      <c r="C120" s="295">
        <v>0</v>
      </c>
    </row>
    <row r="121" spans="1:3" ht="12" customHeight="1">
      <c r="A121" s="15" t="s">
        <v>117</v>
      </c>
      <c r="B121" s="441" t="s">
        <v>375</v>
      </c>
      <c r="C121" s="295">
        <v>0</v>
      </c>
    </row>
    <row r="122" spans="1:3" ht="15.75">
      <c r="A122" s="15" t="s">
        <v>186</v>
      </c>
      <c r="B122" s="167" t="s">
        <v>358</v>
      </c>
      <c r="C122" s="295">
        <v>0</v>
      </c>
    </row>
    <row r="123" spans="1:3" ht="12" customHeight="1">
      <c r="A123" s="15" t="s">
        <v>187</v>
      </c>
      <c r="B123" s="167" t="s">
        <v>374</v>
      </c>
      <c r="C123" s="295">
        <v>0</v>
      </c>
    </row>
    <row r="124" spans="1:3" ht="12" customHeight="1">
      <c r="A124" s="15" t="s">
        <v>188</v>
      </c>
      <c r="B124" s="167" t="s">
        <v>373</v>
      </c>
      <c r="C124" s="295">
        <v>0</v>
      </c>
    </row>
    <row r="125" spans="1:3" ht="12" customHeight="1">
      <c r="A125" s="15" t="s">
        <v>366</v>
      </c>
      <c r="B125" s="167" t="s">
        <v>361</v>
      </c>
      <c r="C125" s="295">
        <v>0</v>
      </c>
    </row>
    <row r="126" spans="1:3" ht="12" customHeight="1">
      <c r="A126" s="15" t="s">
        <v>367</v>
      </c>
      <c r="B126" s="167" t="s">
        <v>372</v>
      </c>
      <c r="C126" s="295">
        <v>0</v>
      </c>
    </row>
    <row r="127" spans="1:3" ht="16.5" thickBot="1">
      <c r="A127" s="13" t="s">
        <v>368</v>
      </c>
      <c r="B127" s="167" t="s">
        <v>371</v>
      </c>
      <c r="C127" s="297">
        <v>0</v>
      </c>
    </row>
    <row r="128" spans="1:3" ht="12" customHeight="1" thickBot="1">
      <c r="A128" s="20" t="s">
        <v>19</v>
      </c>
      <c r="B128" s="148" t="s">
        <v>436</v>
      </c>
      <c r="C128" s="328">
        <f>+C93+C114</f>
        <v>131593509</v>
      </c>
    </row>
    <row r="129" spans="1:3" ht="12" customHeight="1" thickBot="1">
      <c r="A129" s="20" t="s">
        <v>20</v>
      </c>
      <c r="B129" s="148" t="s">
        <v>437</v>
      </c>
      <c r="C129" s="328">
        <f>+C130+C131+C132</f>
        <v>0</v>
      </c>
    </row>
    <row r="130" spans="1:3" ht="12" customHeight="1">
      <c r="A130" s="15" t="s">
        <v>266</v>
      </c>
      <c r="B130" s="12" t="s">
        <v>444</v>
      </c>
      <c r="C130" s="295"/>
    </row>
    <row r="131" spans="1:3" ht="12" customHeight="1">
      <c r="A131" s="15" t="s">
        <v>269</v>
      </c>
      <c r="B131" s="12" t="s">
        <v>445</v>
      </c>
      <c r="C131" s="295"/>
    </row>
    <row r="132" spans="1:3" ht="12" customHeight="1" thickBot="1">
      <c r="A132" s="13" t="s">
        <v>270</v>
      </c>
      <c r="B132" s="12" t="s">
        <v>446</v>
      </c>
      <c r="C132" s="295"/>
    </row>
    <row r="133" spans="1:3" ht="12" customHeight="1" thickBot="1">
      <c r="A133" s="20" t="s">
        <v>21</v>
      </c>
      <c r="B133" s="148" t="s">
        <v>438</v>
      </c>
      <c r="C133" s="328">
        <f>SUM(C134:C139)</f>
        <v>0</v>
      </c>
    </row>
    <row r="134" spans="1:3" ht="12" customHeight="1">
      <c r="A134" s="15" t="s">
        <v>89</v>
      </c>
      <c r="B134" s="9" t="s">
        <v>447</v>
      </c>
      <c r="C134" s="295"/>
    </row>
    <row r="135" spans="1:3" ht="12" customHeight="1">
      <c r="A135" s="15" t="s">
        <v>90</v>
      </c>
      <c r="B135" s="9" t="s">
        <v>439</v>
      </c>
      <c r="C135" s="295"/>
    </row>
    <row r="136" spans="1:3" ht="12" customHeight="1">
      <c r="A136" s="15" t="s">
        <v>91</v>
      </c>
      <c r="B136" s="9" t="s">
        <v>440</v>
      </c>
      <c r="C136" s="295"/>
    </row>
    <row r="137" spans="1:3" ht="12" customHeight="1">
      <c r="A137" s="15" t="s">
        <v>173</v>
      </c>
      <c r="B137" s="9" t="s">
        <v>441</v>
      </c>
      <c r="C137" s="295"/>
    </row>
    <row r="138" spans="1:3" ht="12" customHeight="1">
      <c r="A138" s="15" t="s">
        <v>174</v>
      </c>
      <c r="B138" s="9" t="s">
        <v>442</v>
      </c>
      <c r="C138" s="295"/>
    </row>
    <row r="139" spans="1:3" ht="12" customHeight="1" thickBot="1">
      <c r="A139" s="13" t="s">
        <v>175</v>
      </c>
      <c r="B139" s="9" t="s">
        <v>443</v>
      </c>
      <c r="C139" s="295"/>
    </row>
    <row r="140" spans="1:3" ht="12" customHeight="1" thickBot="1">
      <c r="A140" s="20" t="s">
        <v>22</v>
      </c>
      <c r="B140" s="148" t="s">
        <v>451</v>
      </c>
      <c r="C140" s="334">
        <f>+C141+C142+C143+C144</f>
        <v>2035084</v>
      </c>
    </row>
    <row r="141" spans="1:3" ht="12" customHeight="1">
      <c r="A141" s="15" t="s">
        <v>92</v>
      </c>
      <c r="B141" s="9" t="s">
        <v>376</v>
      </c>
      <c r="C141" s="428">
        <v>0</v>
      </c>
    </row>
    <row r="142" spans="1:3" ht="12" customHeight="1">
      <c r="A142" s="15" t="s">
        <v>93</v>
      </c>
      <c r="B142" s="9" t="s">
        <v>377</v>
      </c>
      <c r="C142" s="428">
        <v>2035084</v>
      </c>
    </row>
    <row r="143" spans="1:3" ht="12" customHeight="1">
      <c r="A143" s="15" t="s">
        <v>290</v>
      </c>
      <c r="B143" s="9" t="s">
        <v>452</v>
      </c>
      <c r="C143" s="428"/>
    </row>
    <row r="144" spans="1:3" ht="12" customHeight="1" thickBot="1">
      <c r="A144" s="13" t="s">
        <v>291</v>
      </c>
      <c r="B144" s="7" t="s">
        <v>396</v>
      </c>
      <c r="C144" s="428">
        <v>0</v>
      </c>
    </row>
    <row r="145" spans="1:3" ht="12" customHeight="1" thickBot="1">
      <c r="A145" s="20" t="s">
        <v>23</v>
      </c>
      <c r="B145" s="148" t="s">
        <v>453</v>
      </c>
      <c r="C145" s="337">
        <f>SUM(C146:C150)</f>
        <v>0</v>
      </c>
    </row>
    <row r="146" spans="1:3" ht="12" customHeight="1">
      <c r="A146" s="15" t="s">
        <v>94</v>
      </c>
      <c r="B146" s="9" t="s">
        <v>448</v>
      </c>
      <c r="C146" s="295"/>
    </row>
    <row r="147" spans="1:3" ht="12" customHeight="1">
      <c r="A147" s="15" t="s">
        <v>95</v>
      </c>
      <c r="B147" s="9" t="s">
        <v>455</v>
      </c>
      <c r="C147" s="295"/>
    </row>
    <row r="148" spans="1:3" ht="12" customHeight="1">
      <c r="A148" s="15" t="s">
        <v>302</v>
      </c>
      <c r="B148" s="9" t="s">
        <v>450</v>
      </c>
      <c r="C148" s="295"/>
    </row>
    <row r="149" spans="1:3" ht="12" customHeight="1">
      <c r="A149" s="15" t="s">
        <v>303</v>
      </c>
      <c r="B149" s="9" t="s">
        <v>456</v>
      </c>
      <c r="C149" s="295"/>
    </row>
    <row r="150" spans="1:3" ht="12" customHeight="1" thickBot="1">
      <c r="A150" s="15" t="s">
        <v>454</v>
      </c>
      <c r="B150" s="9" t="s">
        <v>457</v>
      </c>
      <c r="C150" s="295"/>
    </row>
    <row r="151" spans="1:3" ht="12" customHeight="1" thickBot="1">
      <c r="A151" s="20" t="s">
        <v>24</v>
      </c>
      <c r="B151" s="148" t="s">
        <v>458</v>
      </c>
      <c r="C151" s="512"/>
    </row>
    <row r="152" spans="1:3" ht="12" customHeight="1" thickBot="1">
      <c r="A152" s="20" t="s">
        <v>25</v>
      </c>
      <c r="B152" s="148" t="s">
        <v>459</v>
      </c>
      <c r="C152" s="512"/>
    </row>
    <row r="153" spans="1:9" ht="15" customHeight="1" thickBot="1">
      <c r="A153" s="20" t="s">
        <v>26</v>
      </c>
      <c r="B153" s="148" t="s">
        <v>461</v>
      </c>
      <c r="C153" s="455">
        <f>+C129+C133+C140+C145+C151+C152</f>
        <v>2035084</v>
      </c>
      <c r="F153" s="456"/>
      <c r="G153" s="457"/>
      <c r="H153" s="457"/>
      <c r="I153" s="457"/>
    </row>
    <row r="154" spans="1:3" s="444" customFormat="1" ht="12.75" customHeight="1" thickBot="1">
      <c r="A154" s="326" t="s">
        <v>27</v>
      </c>
      <c r="B154" s="409" t="s">
        <v>460</v>
      </c>
      <c r="C154" s="455">
        <f>+C128+C153</f>
        <v>133628593</v>
      </c>
    </row>
    <row r="155" ht="7.5" customHeight="1"/>
    <row r="156" spans="1:3" ht="15.75">
      <c r="A156" s="565" t="s">
        <v>378</v>
      </c>
      <c r="B156" s="565"/>
      <c r="C156" s="565"/>
    </row>
    <row r="157" spans="1:3" ht="15" customHeight="1" thickBot="1">
      <c r="A157" s="562" t="s">
        <v>152</v>
      </c>
      <c r="B157" s="562"/>
      <c r="C157" s="338" t="s">
        <v>542</v>
      </c>
    </row>
    <row r="158" spans="1:4" ht="13.5" customHeight="1" thickBot="1">
      <c r="A158" s="20">
        <v>1</v>
      </c>
      <c r="B158" s="30" t="s">
        <v>462</v>
      </c>
      <c r="C158" s="328">
        <f>+C62-C128</f>
        <v>-16004602</v>
      </c>
      <c r="D158" s="458"/>
    </row>
    <row r="159" spans="1:3" ht="27.75" customHeight="1" thickBot="1">
      <c r="A159" s="20" t="s">
        <v>18</v>
      </c>
      <c r="B159" s="30" t="s">
        <v>468</v>
      </c>
      <c r="C159" s="328">
        <f>+C86-C153</f>
        <v>16004602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2015. ÉVI KÖLTSÉGVETÉS
KÖTELEZŐ FELADATAINAK MÉRLEGE &amp;R&amp;"Times New Roman CE,Félkövér dőlt"&amp;11 1.2. melléklet a ........./2015. (.......)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1">
      <selection activeCell="C6" sqref="C6"/>
    </sheetView>
  </sheetViews>
  <sheetFormatPr defaultColWidth="9.00390625" defaultRowHeight="12.75"/>
  <cols>
    <col min="1" max="1" width="6.875" style="62" customWidth="1"/>
    <col min="2" max="2" width="55.125" style="222" customWidth="1"/>
    <col min="3" max="3" width="16.375" style="62" customWidth="1"/>
    <col min="4" max="4" width="55.125" style="62" customWidth="1"/>
    <col min="5" max="5" width="16.375" style="62" customWidth="1"/>
    <col min="6" max="6" width="4.875" style="62" customWidth="1"/>
    <col min="7" max="16384" width="9.375" style="62" customWidth="1"/>
  </cols>
  <sheetData>
    <row r="1" spans="2:6" ht="39.75" customHeight="1">
      <c r="B1" s="350" t="s">
        <v>156</v>
      </c>
      <c r="C1" s="351"/>
      <c r="D1" s="351"/>
      <c r="E1" s="351"/>
      <c r="F1" s="568" t="str">
        <f>+CONCATENATE("2.1. melléklet a 2/",LEFT(ÖSSZEFÜGGÉSEK!A5,4),". (II.15.) önkormányzati rendelethez")</f>
        <v>2.1. melléklet a 2/2019. (II.15.) önkormányzati rendelethez</v>
      </c>
    </row>
    <row r="2" spans="5:6" ht="14.25" thickBot="1">
      <c r="E2" s="352" t="s">
        <v>543</v>
      </c>
      <c r="F2" s="568"/>
    </row>
    <row r="3" spans="1:6" ht="18" customHeight="1" thickBot="1">
      <c r="A3" s="566" t="s">
        <v>67</v>
      </c>
      <c r="B3" s="353" t="s">
        <v>56</v>
      </c>
      <c r="C3" s="354"/>
      <c r="D3" s="353" t="s">
        <v>57</v>
      </c>
      <c r="E3" s="355"/>
      <c r="F3" s="568"/>
    </row>
    <row r="4" spans="1:6" s="356" customFormat="1" ht="35.25" customHeight="1" thickBot="1">
      <c r="A4" s="567"/>
      <c r="B4" s="223" t="s">
        <v>59</v>
      </c>
      <c r="C4" s="224" t="str">
        <f>+'1.1.sz.mell.'!C3</f>
        <v>2019. évi előirányzat</v>
      </c>
      <c r="D4" s="223" t="s">
        <v>59</v>
      </c>
      <c r="E4" s="58" t="str">
        <f>+C4</f>
        <v>2019. évi előirányzat</v>
      </c>
      <c r="F4" s="568"/>
    </row>
    <row r="5" spans="1:6" s="361" customFormat="1" ht="12" customHeight="1" thickBot="1">
      <c r="A5" s="357" t="s">
        <v>481</v>
      </c>
      <c r="B5" s="358" t="s">
        <v>482</v>
      </c>
      <c r="C5" s="359" t="s">
        <v>483</v>
      </c>
      <c r="D5" s="358" t="s">
        <v>485</v>
      </c>
      <c r="E5" s="360" t="s">
        <v>484</v>
      </c>
      <c r="F5" s="568"/>
    </row>
    <row r="6" spans="1:6" ht="12.75" customHeight="1">
      <c r="A6" s="362" t="s">
        <v>17</v>
      </c>
      <c r="B6" s="363" t="s">
        <v>379</v>
      </c>
      <c r="C6" s="339">
        <f>+'1.2.sz.mell.'!C5</f>
        <v>59190874</v>
      </c>
      <c r="D6" s="363" t="s">
        <v>60</v>
      </c>
      <c r="E6" s="345">
        <f>+'1.1.sz.mell.'!C95</f>
        <v>46410880</v>
      </c>
      <c r="F6" s="568"/>
    </row>
    <row r="7" spans="1:6" ht="12.75" customHeight="1">
      <c r="A7" s="364" t="s">
        <v>18</v>
      </c>
      <c r="B7" s="365" t="s">
        <v>380</v>
      </c>
      <c r="C7" s="340">
        <f>+'1.2.sz.mell.'!C17</f>
        <v>6270698</v>
      </c>
      <c r="D7" s="365" t="s">
        <v>181</v>
      </c>
      <c r="E7" s="346">
        <f>+'1.1.sz.mell.'!C96</f>
        <v>8543526</v>
      </c>
      <c r="F7" s="568"/>
    </row>
    <row r="8" spans="1:6" ht="12.75" customHeight="1">
      <c r="A8" s="364" t="s">
        <v>19</v>
      </c>
      <c r="B8" s="365" t="s">
        <v>401</v>
      </c>
      <c r="C8" s="340"/>
      <c r="D8" s="365" t="s">
        <v>230</v>
      </c>
      <c r="E8" s="346">
        <f>+'1.1.sz.mell.'!C97</f>
        <v>46613184</v>
      </c>
      <c r="F8" s="568"/>
    </row>
    <row r="9" spans="1:6" ht="12.75" customHeight="1">
      <c r="A9" s="364" t="s">
        <v>20</v>
      </c>
      <c r="B9" s="365" t="s">
        <v>172</v>
      </c>
      <c r="C9" s="340">
        <f>+'1.1.sz.mell.'!C26</f>
        <v>36170000</v>
      </c>
      <c r="D9" s="365" t="s">
        <v>182</v>
      </c>
      <c r="E9" s="346">
        <f>+'1.1.sz.mell.'!C98</f>
        <v>843717</v>
      </c>
      <c r="F9" s="568"/>
    </row>
    <row r="10" spans="1:6" ht="12.75" customHeight="1">
      <c r="A10" s="364" t="s">
        <v>21</v>
      </c>
      <c r="B10" s="366" t="s">
        <v>408</v>
      </c>
      <c r="C10" s="340">
        <f>+'1.1.sz.mell.'!C34</f>
        <v>13957335</v>
      </c>
      <c r="D10" s="365" t="s">
        <v>183</v>
      </c>
      <c r="E10" s="346">
        <f>+'1.1.sz.mell.'!C99</f>
        <v>9617594</v>
      </c>
      <c r="F10" s="568"/>
    </row>
    <row r="11" spans="1:6" ht="12.75" customHeight="1">
      <c r="A11" s="364" t="s">
        <v>22</v>
      </c>
      <c r="B11" s="365" t="s">
        <v>381</v>
      </c>
      <c r="C11" s="341"/>
      <c r="D11" s="365" t="s">
        <v>49</v>
      </c>
      <c r="E11" s="346">
        <f>+'1.1.sz.mell.'!C112</f>
        <v>2142724</v>
      </c>
      <c r="F11" s="568"/>
    </row>
    <row r="12" spans="1:6" ht="12.75" customHeight="1">
      <c r="A12" s="364" t="s">
        <v>23</v>
      </c>
      <c r="B12" s="365" t="s">
        <v>469</v>
      </c>
      <c r="C12" s="340"/>
      <c r="D12" s="52"/>
      <c r="E12" s="346"/>
      <c r="F12" s="568"/>
    </row>
    <row r="13" spans="1:6" ht="12.75" customHeight="1">
      <c r="A13" s="364" t="s">
        <v>24</v>
      </c>
      <c r="B13" s="52"/>
      <c r="C13" s="340"/>
      <c r="D13" s="52"/>
      <c r="E13" s="346"/>
      <c r="F13" s="568"/>
    </row>
    <row r="14" spans="1:6" ht="12.75" customHeight="1">
      <c r="A14" s="364" t="s">
        <v>25</v>
      </c>
      <c r="B14" s="459"/>
      <c r="C14" s="341"/>
      <c r="D14" s="52"/>
      <c r="E14" s="346"/>
      <c r="F14" s="568"/>
    </row>
    <row r="15" spans="1:6" ht="12.75" customHeight="1">
      <c r="A15" s="364" t="s">
        <v>26</v>
      </c>
      <c r="B15" s="52"/>
      <c r="C15" s="340"/>
      <c r="D15" s="52"/>
      <c r="E15" s="346"/>
      <c r="F15" s="568"/>
    </row>
    <row r="16" spans="1:6" ht="12.75" customHeight="1">
      <c r="A16" s="364" t="s">
        <v>27</v>
      </c>
      <c r="B16" s="52"/>
      <c r="C16" s="340"/>
      <c r="D16" s="52"/>
      <c r="E16" s="346"/>
      <c r="F16" s="568"/>
    </row>
    <row r="17" spans="1:6" ht="12.75" customHeight="1" thickBot="1">
      <c r="A17" s="364" t="s">
        <v>28</v>
      </c>
      <c r="B17" s="64"/>
      <c r="C17" s="342"/>
      <c r="D17" s="52"/>
      <c r="E17" s="347"/>
      <c r="F17" s="568"/>
    </row>
    <row r="18" spans="1:6" ht="15.75" customHeight="1" thickBot="1">
      <c r="A18" s="367" t="s">
        <v>29</v>
      </c>
      <c r="B18" s="150" t="s">
        <v>470</v>
      </c>
      <c r="C18" s="343">
        <f>SUM(C6:C17)</f>
        <v>115588907</v>
      </c>
      <c r="D18" s="150" t="s">
        <v>387</v>
      </c>
      <c r="E18" s="348">
        <f>SUM(E6:E17)</f>
        <v>114171625</v>
      </c>
      <c r="F18" s="568"/>
    </row>
    <row r="19" spans="1:6" ht="12.75" customHeight="1">
      <c r="A19" s="368" t="s">
        <v>30</v>
      </c>
      <c r="B19" s="369" t="s">
        <v>384</v>
      </c>
      <c r="C19" s="514"/>
      <c r="D19" s="370" t="s">
        <v>189</v>
      </c>
      <c r="E19" s="349"/>
      <c r="F19" s="568"/>
    </row>
    <row r="20" spans="1:6" ht="12.75" customHeight="1">
      <c r="A20" s="371" t="s">
        <v>31</v>
      </c>
      <c r="B20" s="370" t="s">
        <v>223</v>
      </c>
      <c r="C20" s="95">
        <f>876000+320000</f>
        <v>1196000</v>
      </c>
      <c r="D20" s="370" t="s">
        <v>386</v>
      </c>
      <c r="E20" s="96"/>
      <c r="F20" s="568"/>
    </row>
    <row r="21" spans="1:6" ht="12.75" customHeight="1">
      <c r="A21" s="371" t="s">
        <v>32</v>
      </c>
      <c r="B21" s="370" t="s">
        <v>224</v>
      </c>
      <c r="C21" s="95"/>
      <c r="D21" s="370" t="s">
        <v>154</v>
      </c>
      <c r="E21" s="96"/>
      <c r="F21" s="568"/>
    </row>
    <row r="22" spans="1:6" ht="12.75" customHeight="1">
      <c r="A22" s="371" t="s">
        <v>33</v>
      </c>
      <c r="B22" s="370" t="s">
        <v>228</v>
      </c>
      <c r="C22" s="95"/>
      <c r="D22" s="370" t="s">
        <v>155</v>
      </c>
      <c r="E22" s="96"/>
      <c r="F22" s="568"/>
    </row>
    <row r="23" spans="1:6" ht="12.75" customHeight="1">
      <c r="A23" s="371" t="s">
        <v>34</v>
      </c>
      <c r="B23" s="370" t="s">
        <v>229</v>
      </c>
      <c r="C23" s="95">
        <f>+'1.1.sz.mell.'!C76</f>
        <v>2035084</v>
      </c>
      <c r="D23" s="369" t="s">
        <v>231</v>
      </c>
      <c r="E23" s="96"/>
      <c r="F23" s="568"/>
    </row>
    <row r="24" spans="1:6" ht="12.75" customHeight="1">
      <c r="A24" s="371" t="s">
        <v>35</v>
      </c>
      <c r="B24" s="370" t="s">
        <v>385</v>
      </c>
      <c r="C24" s="372">
        <f>+C25+C26</f>
        <v>0</v>
      </c>
      <c r="D24" s="370" t="s">
        <v>190</v>
      </c>
      <c r="E24" s="96"/>
      <c r="F24" s="568"/>
    </row>
    <row r="25" spans="1:6" ht="12.75" customHeight="1">
      <c r="A25" s="368" t="s">
        <v>36</v>
      </c>
      <c r="B25" s="369" t="s">
        <v>382</v>
      </c>
      <c r="C25" s="344"/>
      <c r="D25" s="363" t="s">
        <v>452</v>
      </c>
      <c r="E25" s="349"/>
      <c r="F25" s="568"/>
    </row>
    <row r="26" spans="1:6" ht="12.75" customHeight="1">
      <c r="A26" s="371" t="s">
        <v>37</v>
      </c>
      <c r="B26" s="370" t="s">
        <v>383</v>
      </c>
      <c r="C26" s="95"/>
      <c r="D26" s="365" t="s">
        <v>458</v>
      </c>
      <c r="E26" s="96"/>
      <c r="F26" s="568"/>
    </row>
    <row r="27" spans="1:6" ht="12.75" customHeight="1">
      <c r="A27" s="364" t="s">
        <v>38</v>
      </c>
      <c r="B27" s="370" t="s">
        <v>463</v>
      </c>
      <c r="C27" s="95"/>
      <c r="D27" s="365" t="s">
        <v>459</v>
      </c>
      <c r="E27" s="96"/>
      <c r="F27" s="568"/>
    </row>
    <row r="28" spans="1:6" ht="12.75" customHeight="1" thickBot="1">
      <c r="A28" s="423" t="s">
        <v>39</v>
      </c>
      <c r="B28" s="369" t="s">
        <v>340</v>
      </c>
      <c r="C28" s="344"/>
      <c r="D28" s="461" t="s">
        <v>531</v>
      </c>
      <c r="E28" s="349">
        <f>+'1.1.sz.mell.'!C143</f>
        <v>2035084</v>
      </c>
      <c r="F28" s="568"/>
    </row>
    <row r="29" spans="1:6" ht="15.75" customHeight="1" thickBot="1">
      <c r="A29" s="367" t="s">
        <v>40</v>
      </c>
      <c r="B29" s="150" t="s">
        <v>471</v>
      </c>
      <c r="C29" s="343">
        <f>+C20+C23</f>
        <v>3231084</v>
      </c>
      <c r="D29" s="150" t="s">
        <v>473</v>
      </c>
      <c r="E29" s="348">
        <f>SUM(E19:E28)</f>
        <v>2035084</v>
      </c>
      <c r="F29" s="568"/>
    </row>
    <row r="30" spans="1:6" ht="13.5" thickBot="1">
      <c r="A30" s="367" t="s">
        <v>41</v>
      </c>
      <c r="B30" s="373" t="s">
        <v>472</v>
      </c>
      <c r="C30" s="374">
        <f>+C18+C29</f>
        <v>118819991</v>
      </c>
      <c r="D30" s="373" t="s">
        <v>474</v>
      </c>
      <c r="E30" s="374">
        <f>+E18+E29</f>
        <v>116206709</v>
      </c>
      <c r="F30" s="568"/>
    </row>
    <row r="31" spans="1:6" ht="13.5" thickBot="1">
      <c r="A31" s="367" t="s">
        <v>42</v>
      </c>
      <c r="B31" s="373" t="s">
        <v>167</v>
      </c>
      <c r="C31" s="374">
        <v>0</v>
      </c>
      <c r="D31" s="373" t="s">
        <v>168</v>
      </c>
      <c r="E31" s="374">
        <f>+C30-E30</f>
        <v>2613282</v>
      </c>
      <c r="F31" s="568"/>
    </row>
    <row r="32" spans="1:6" ht="13.5" thickBot="1">
      <c r="A32" s="367"/>
      <c r="B32" s="373" t="s">
        <v>232</v>
      </c>
      <c r="C32" s="374">
        <v>0</v>
      </c>
      <c r="D32" s="373" t="s">
        <v>233</v>
      </c>
      <c r="E32" s="374">
        <v>2613282</v>
      </c>
      <c r="F32" s="568"/>
    </row>
    <row r="33" spans="2:4" ht="18.75">
      <c r="B33" s="569"/>
      <c r="C33" s="569"/>
      <c r="D33" s="569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34" sqref="F34"/>
    </sheetView>
  </sheetViews>
  <sheetFormatPr defaultColWidth="9.00390625" defaultRowHeight="12.75"/>
  <cols>
    <col min="1" max="1" width="6.875" style="62" customWidth="1"/>
    <col min="2" max="2" width="55.125" style="222" customWidth="1"/>
    <col min="3" max="3" width="16.375" style="62" customWidth="1"/>
    <col min="4" max="4" width="55.125" style="62" customWidth="1"/>
    <col min="5" max="5" width="16.375" style="62" customWidth="1"/>
    <col min="6" max="6" width="4.875" style="62" customWidth="1"/>
    <col min="7" max="16384" width="9.375" style="62" customWidth="1"/>
  </cols>
  <sheetData>
    <row r="1" spans="2:6" ht="31.5">
      <c r="B1" s="350" t="s">
        <v>157</v>
      </c>
      <c r="C1" s="351"/>
      <c r="D1" s="351"/>
      <c r="E1" s="351"/>
      <c r="F1" s="568" t="str">
        <f>+CONCATENATE("2.2. melléklet a 2/",LEFT(ÖSSZEFÜGGÉSEK!A5,4),". (II.15.) önkormányzati rendelethez")</f>
        <v>2.2. melléklet a 2/2019. (II.15.) önkormányzati rendelethez</v>
      </c>
    </row>
    <row r="2" spans="5:6" ht="14.25" thickBot="1">
      <c r="E2" s="352" t="s">
        <v>542</v>
      </c>
      <c r="F2" s="568"/>
    </row>
    <row r="3" spans="1:6" ht="13.5" thickBot="1">
      <c r="A3" s="570" t="s">
        <v>67</v>
      </c>
      <c r="B3" s="353" t="s">
        <v>56</v>
      </c>
      <c r="C3" s="354"/>
      <c r="D3" s="353" t="s">
        <v>57</v>
      </c>
      <c r="E3" s="355"/>
      <c r="F3" s="568"/>
    </row>
    <row r="4" spans="1:6" s="356" customFormat="1" ht="24.75" thickBot="1">
      <c r="A4" s="571"/>
      <c r="B4" s="223" t="s">
        <v>59</v>
      </c>
      <c r="C4" s="224" t="str">
        <f>+'2.1.sz.mell  '!C4</f>
        <v>2019. évi előirányzat</v>
      </c>
      <c r="D4" s="223" t="s">
        <v>59</v>
      </c>
      <c r="E4" s="224" t="str">
        <f>+'2.1.sz.mell  '!C4</f>
        <v>2019. évi előirányzat</v>
      </c>
      <c r="F4" s="568"/>
    </row>
    <row r="5" spans="1:6" s="356" customFormat="1" ht="13.5" thickBot="1">
      <c r="A5" s="357" t="s">
        <v>481</v>
      </c>
      <c r="B5" s="358" t="s">
        <v>482</v>
      </c>
      <c r="C5" s="359" t="s">
        <v>483</v>
      </c>
      <c r="D5" s="358" t="s">
        <v>485</v>
      </c>
      <c r="E5" s="360" t="s">
        <v>484</v>
      </c>
      <c r="F5" s="568"/>
    </row>
    <row r="6" spans="1:6" ht="12.75" customHeight="1">
      <c r="A6" s="362" t="s">
        <v>17</v>
      </c>
      <c r="B6" s="363" t="s">
        <v>388</v>
      </c>
      <c r="C6" s="339">
        <f>+'1.1.sz.mell.'!C19</f>
        <v>0</v>
      </c>
      <c r="D6" s="363" t="s">
        <v>225</v>
      </c>
      <c r="E6" s="345">
        <f>+'1.2.sz.mell.'!C115</f>
        <v>0</v>
      </c>
      <c r="F6" s="568"/>
    </row>
    <row r="7" spans="1:6" ht="12.75">
      <c r="A7" s="364" t="s">
        <v>18</v>
      </c>
      <c r="B7" s="365" t="s">
        <v>389</v>
      </c>
      <c r="C7" s="340">
        <f>+C6</f>
        <v>0</v>
      </c>
      <c r="D7" s="365" t="s">
        <v>394</v>
      </c>
      <c r="E7" s="331"/>
      <c r="F7" s="568"/>
    </row>
    <row r="8" spans="1:6" ht="12.75" customHeight="1">
      <c r="A8" s="364" t="s">
        <v>19</v>
      </c>
      <c r="B8" s="365" t="s">
        <v>9</v>
      </c>
      <c r="C8" s="340"/>
      <c r="D8" s="365" t="s">
        <v>185</v>
      </c>
      <c r="E8" s="346">
        <f>+'1.1.sz.mell.'!C118</f>
        <v>17421884</v>
      </c>
      <c r="F8" s="568"/>
    </row>
    <row r="9" spans="1:6" ht="12.75" customHeight="1">
      <c r="A9" s="364" t="s">
        <v>20</v>
      </c>
      <c r="B9" s="365" t="s">
        <v>390</v>
      </c>
      <c r="C9" s="340">
        <f>+'1.1.sz.mell.'!C60</f>
        <v>0</v>
      </c>
      <c r="D9" s="365" t="s">
        <v>395</v>
      </c>
      <c r="E9" s="346">
        <f>+'1.1.sz.mell.'!C119</f>
        <v>0</v>
      </c>
      <c r="F9" s="568"/>
    </row>
    <row r="10" spans="1:6" ht="12.75" customHeight="1">
      <c r="A10" s="364" t="s">
        <v>21</v>
      </c>
      <c r="B10" s="365" t="s">
        <v>391</v>
      </c>
      <c r="C10" s="340"/>
      <c r="D10" s="365" t="s">
        <v>227</v>
      </c>
      <c r="E10" s="346"/>
      <c r="F10" s="568"/>
    </row>
    <row r="11" spans="1:6" ht="12.75" customHeight="1">
      <c r="A11" s="364" t="s">
        <v>22</v>
      </c>
      <c r="B11" s="365" t="s">
        <v>392</v>
      </c>
      <c r="C11" s="341"/>
      <c r="D11" s="462"/>
      <c r="E11" s="346"/>
      <c r="F11" s="568"/>
    </row>
    <row r="12" spans="1:6" ht="12.75" customHeight="1">
      <c r="A12" s="364" t="s">
        <v>23</v>
      </c>
      <c r="B12" s="52"/>
      <c r="C12" s="340"/>
      <c r="D12" s="462"/>
      <c r="E12" s="346"/>
      <c r="F12" s="568"/>
    </row>
    <row r="13" spans="1:6" ht="12.75" customHeight="1">
      <c r="A13" s="364" t="s">
        <v>24</v>
      </c>
      <c r="B13" s="52"/>
      <c r="C13" s="340"/>
      <c r="D13" s="463"/>
      <c r="E13" s="346"/>
      <c r="F13" s="568"/>
    </row>
    <row r="14" spans="1:6" ht="12.75" customHeight="1">
      <c r="A14" s="364" t="s">
        <v>25</v>
      </c>
      <c r="B14" s="460"/>
      <c r="C14" s="341"/>
      <c r="D14" s="462"/>
      <c r="E14" s="346"/>
      <c r="F14" s="568"/>
    </row>
    <row r="15" spans="1:6" ht="12.75">
      <c r="A15" s="364" t="s">
        <v>26</v>
      </c>
      <c r="B15" s="52"/>
      <c r="C15" s="341"/>
      <c r="D15" s="462"/>
      <c r="E15" s="346"/>
      <c r="F15" s="568"/>
    </row>
    <row r="16" spans="1:6" ht="12.75" customHeight="1" thickBot="1">
      <c r="A16" s="423" t="s">
        <v>27</v>
      </c>
      <c r="B16" s="461"/>
      <c r="C16" s="425"/>
      <c r="D16" s="424" t="s">
        <v>49</v>
      </c>
      <c r="E16" s="393"/>
      <c r="F16" s="568"/>
    </row>
    <row r="17" spans="1:6" ht="15.75" customHeight="1" thickBot="1">
      <c r="A17" s="367" t="s">
        <v>28</v>
      </c>
      <c r="B17" s="150" t="s">
        <v>402</v>
      </c>
      <c r="C17" s="343">
        <f>+C6+C8+C9+C11+C12+C13+C14+C15+C16</f>
        <v>0</v>
      </c>
      <c r="D17" s="150" t="s">
        <v>403</v>
      </c>
      <c r="E17" s="348">
        <f>+E6+E8+E10+E11+E12+E13+E14+E15+E16</f>
        <v>17421884</v>
      </c>
      <c r="F17" s="568"/>
    </row>
    <row r="18" spans="1:6" ht="12.75" customHeight="1">
      <c r="A18" s="362" t="s">
        <v>29</v>
      </c>
      <c r="B18" s="376" t="s">
        <v>245</v>
      </c>
      <c r="C18" s="383">
        <v>14808602</v>
      </c>
      <c r="D18" s="370" t="s">
        <v>189</v>
      </c>
      <c r="E18" s="93"/>
      <c r="F18" s="568"/>
    </row>
    <row r="19" spans="1:6" ht="12.75" customHeight="1">
      <c r="A19" s="364" t="s">
        <v>30</v>
      </c>
      <c r="B19" s="377" t="s">
        <v>234</v>
      </c>
      <c r="C19" s="95">
        <v>14808602</v>
      </c>
      <c r="D19" s="370" t="s">
        <v>192</v>
      </c>
      <c r="E19" s="96"/>
      <c r="F19" s="568"/>
    </row>
    <row r="20" spans="1:6" ht="12.75" customHeight="1">
      <c r="A20" s="362" t="s">
        <v>31</v>
      </c>
      <c r="B20" s="377" t="s">
        <v>235</v>
      </c>
      <c r="C20" s="95"/>
      <c r="D20" s="370" t="s">
        <v>154</v>
      </c>
      <c r="E20" s="96"/>
      <c r="F20" s="568"/>
    </row>
    <row r="21" spans="1:6" ht="12.75" customHeight="1">
      <c r="A21" s="364" t="s">
        <v>32</v>
      </c>
      <c r="B21" s="377" t="s">
        <v>236</v>
      </c>
      <c r="C21" s="95"/>
      <c r="D21" s="370" t="s">
        <v>155</v>
      </c>
      <c r="E21" s="96"/>
      <c r="F21" s="568"/>
    </row>
    <row r="22" spans="1:6" ht="12.75" customHeight="1">
      <c r="A22" s="362" t="s">
        <v>33</v>
      </c>
      <c r="B22" s="377" t="s">
        <v>237</v>
      </c>
      <c r="C22" s="95"/>
      <c r="D22" s="369" t="s">
        <v>231</v>
      </c>
      <c r="E22" s="96"/>
      <c r="F22" s="568"/>
    </row>
    <row r="23" spans="1:6" ht="12.75" customHeight="1">
      <c r="A23" s="364" t="s">
        <v>34</v>
      </c>
      <c r="B23" s="378" t="s">
        <v>238</v>
      </c>
      <c r="C23" s="95"/>
      <c r="D23" s="370" t="s">
        <v>193</v>
      </c>
      <c r="E23" s="96"/>
      <c r="F23" s="568"/>
    </row>
    <row r="24" spans="1:6" ht="12.75" customHeight="1">
      <c r="A24" s="362" t="s">
        <v>35</v>
      </c>
      <c r="B24" s="379" t="s">
        <v>239</v>
      </c>
      <c r="C24" s="372">
        <f>+C25+C26+C27+C28+C29</f>
        <v>0</v>
      </c>
      <c r="D24" s="380" t="s">
        <v>191</v>
      </c>
      <c r="E24" s="96"/>
      <c r="F24" s="568"/>
    </row>
    <row r="25" spans="1:6" ht="12.75" customHeight="1">
      <c r="A25" s="364" t="s">
        <v>36</v>
      </c>
      <c r="B25" s="378" t="s">
        <v>240</v>
      </c>
      <c r="C25" s="95"/>
      <c r="D25" s="380" t="s">
        <v>396</v>
      </c>
      <c r="E25" s="96"/>
      <c r="F25" s="568"/>
    </row>
    <row r="26" spans="1:6" ht="12.75" customHeight="1">
      <c r="A26" s="362" t="s">
        <v>37</v>
      </c>
      <c r="B26" s="378" t="s">
        <v>241</v>
      </c>
      <c r="C26" s="95"/>
      <c r="D26" s="375"/>
      <c r="E26" s="96"/>
      <c r="F26" s="568"/>
    </row>
    <row r="27" spans="1:6" ht="12.75" customHeight="1">
      <c r="A27" s="364" t="s">
        <v>38</v>
      </c>
      <c r="B27" s="377" t="s">
        <v>242</v>
      </c>
      <c r="C27" s="95"/>
      <c r="D27" s="146"/>
      <c r="E27" s="96"/>
      <c r="F27" s="568"/>
    </row>
    <row r="28" spans="1:6" ht="12.75" customHeight="1">
      <c r="A28" s="362" t="s">
        <v>39</v>
      </c>
      <c r="B28" s="381" t="s">
        <v>243</v>
      </c>
      <c r="C28" s="95"/>
      <c r="D28" s="52"/>
      <c r="E28" s="96"/>
      <c r="F28" s="568"/>
    </row>
    <row r="29" spans="1:6" ht="12.75" customHeight="1" thickBot="1">
      <c r="A29" s="364" t="s">
        <v>40</v>
      </c>
      <c r="B29" s="382" t="s">
        <v>244</v>
      </c>
      <c r="C29" s="95"/>
      <c r="D29" s="146"/>
      <c r="E29" s="96"/>
      <c r="F29" s="568"/>
    </row>
    <row r="30" spans="1:6" ht="21.75" customHeight="1" thickBot="1">
      <c r="A30" s="367" t="s">
        <v>41</v>
      </c>
      <c r="B30" s="150" t="s">
        <v>393</v>
      </c>
      <c r="C30" s="343">
        <f>+C18+C24</f>
        <v>14808602</v>
      </c>
      <c r="D30" s="150" t="s">
        <v>397</v>
      </c>
      <c r="E30" s="348">
        <f>SUM(E18:E29)</f>
        <v>0</v>
      </c>
      <c r="F30" s="568"/>
    </row>
    <row r="31" spans="1:6" ht="13.5" thickBot="1">
      <c r="A31" s="367" t="s">
        <v>42</v>
      </c>
      <c r="B31" s="373" t="s">
        <v>398</v>
      </c>
      <c r="C31" s="374">
        <f>+C17+C30</f>
        <v>14808602</v>
      </c>
      <c r="D31" s="373" t="s">
        <v>399</v>
      </c>
      <c r="E31" s="374">
        <f>+E17+E30</f>
        <v>17421884</v>
      </c>
      <c r="F31" s="568"/>
    </row>
    <row r="32" spans="1:6" ht="13.5" thickBot="1">
      <c r="A32" s="367" t="s">
        <v>43</v>
      </c>
      <c r="B32" s="373" t="s">
        <v>167</v>
      </c>
      <c r="C32" s="374">
        <f>+E31-C31</f>
        <v>2613282</v>
      </c>
      <c r="D32" s="373" t="s">
        <v>168</v>
      </c>
      <c r="E32" s="374" t="str">
        <f>IF(C17-E17&gt;0,C17-E17,"-")</f>
        <v>-</v>
      </c>
      <c r="F32" s="568"/>
    </row>
    <row r="33" spans="1:6" ht="13.5" thickBot="1">
      <c r="A33" s="367" t="s">
        <v>44</v>
      </c>
      <c r="B33" s="373" t="s">
        <v>232</v>
      </c>
      <c r="C33" s="374">
        <v>2613282</v>
      </c>
      <c r="D33" s="373" t="s">
        <v>233</v>
      </c>
      <c r="E33" s="374">
        <v>0</v>
      </c>
      <c r="F33" s="56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1" t="s">
        <v>149</v>
      </c>
      <c r="E1" s="154" t="s">
        <v>153</v>
      </c>
    </row>
    <row r="3" spans="1:5" ht="12.75">
      <c r="A3" s="160"/>
      <c r="B3" s="161"/>
      <c r="C3" s="160"/>
      <c r="D3" s="163"/>
      <c r="E3" s="161"/>
    </row>
    <row r="4" spans="1:5" ht="15.75">
      <c r="A4" s="105" t="str">
        <f>+ÖSSZEFÜGGÉSEK!A5</f>
        <v>2019. évi előirányzat BEVÉTELEK</v>
      </c>
      <c r="B4" s="162"/>
      <c r="C4" s="170"/>
      <c r="D4" s="163"/>
      <c r="E4" s="161"/>
    </row>
    <row r="5" spans="1:5" ht="12.75">
      <c r="A5" s="160"/>
      <c r="B5" s="161"/>
      <c r="C5" s="160"/>
      <c r="D5" s="163"/>
      <c r="E5" s="161"/>
    </row>
    <row r="6" spans="1:5" ht="12.75">
      <c r="A6" s="160" t="s">
        <v>525</v>
      </c>
      <c r="B6" s="161">
        <f>+'1.1.sz.mell.'!C62</f>
        <v>115588907</v>
      </c>
      <c r="C6" s="160" t="s">
        <v>475</v>
      </c>
      <c r="D6" s="163">
        <f>+'2.1.sz.mell  '!C18+'2.2.sz.mell  '!C17</f>
        <v>115588907</v>
      </c>
      <c r="E6" s="161">
        <f aca="true" t="shared" si="0" ref="E6:E15">+B6-D6</f>
        <v>0</v>
      </c>
    </row>
    <row r="7" spans="1:5" ht="12.75">
      <c r="A7" s="160" t="s">
        <v>526</v>
      </c>
      <c r="B7" s="161">
        <f>+'1.1.sz.mell.'!C87</f>
        <v>18039686</v>
      </c>
      <c r="C7" s="160" t="s">
        <v>476</v>
      </c>
      <c r="D7" s="163">
        <f>+'2.1.sz.mell  '!C29+'2.2.sz.mell  '!C30</f>
        <v>18039686</v>
      </c>
      <c r="E7" s="161">
        <f t="shared" si="0"/>
        <v>0</v>
      </c>
    </row>
    <row r="8" spans="1:5" ht="12.75">
      <c r="A8" s="160" t="s">
        <v>527</v>
      </c>
      <c r="B8" s="161">
        <f>+'1.1.sz.mell.'!C88</f>
        <v>133628593</v>
      </c>
      <c r="C8" s="160" t="s">
        <v>477</v>
      </c>
      <c r="D8" s="163">
        <f>+'2.1.sz.mell  '!C30+'2.2.sz.mell  '!C31</f>
        <v>133628593</v>
      </c>
      <c r="E8" s="161">
        <f t="shared" si="0"/>
        <v>0</v>
      </c>
    </row>
    <row r="9" spans="1:5" ht="12.75">
      <c r="A9" s="160"/>
      <c r="B9" s="161"/>
      <c r="C9" s="160"/>
      <c r="D9" s="163"/>
      <c r="E9" s="161"/>
    </row>
    <row r="10" spans="1:5" ht="12.75">
      <c r="A10" s="160"/>
      <c r="B10" s="161"/>
      <c r="C10" s="160"/>
      <c r="D10" s="163"/>
      <c r="E10" s="161"/>
    </row>
    <row r="11" spans="1:5" ht="15.75">
      <c r="A11" s="105" t="str">
        <f>+ÖSSZEFÜGGÉSEK!A12</f>
        <v>2019. évi előirányzat KIADÁSOK</v>
      </c>
      <c r="B11" s="162"/>
      <c r="C11" s="170"/>
      <c r="D11" s="163"/>
      <c r="E11" s="161"/>
    </row>
    <row r="12" spans="1:5" ht="12.75">
      <c r="A12" s="160"/>
      <c r="B12" s="161"/>
      <c r="C12" s="160"/>
      <c r="D12" s="163"/>
      <c r="E12" s="161"/>
    </row>
    <row r="13" spans="1:5" ht="12.75">
      <c r="A13" s="160" t="s">
        <v>528</v>
      </c>
      <c r="B13" s="161">
        <f>+'1.1.sz.mell.'!C129</f>
        <v>131593509</v>
      </c>
      <c r="C13" s="160" t="s">
        <v>478</v>
      </c>
      <c r="D13" s="163">
        <f>+'2.1.sz.mell  '!E18+'2.2.sz.mell  '!E17</f>
        <v>131593509</v>
      </c>
      <c r="E13" s="161">
        <f t="shared" si="0"/>
        <v>0</v>
      </c>
    </row>
    <row r="14" spans="1:5" ht="12.75">
      <c r="A14" s="160" t="s">
        <v>529</v>
      </c>
      <c r="B14" s="161">
        <f>+'1.1.sz.mell.'!C154</f>
        <v>2035084</v>
      </c>
      <c r="C14" s="160" t="s">
        <v>479</v>
      </c>
      <c r="D14" s="163">
        <f>+'2.1.sz.mell  '!E29+'2.2.sz.mell  '!E30</f>
        <v>2035084</v>
      </c>
      <c r="E14" s="161">
        <f t="shared" si="0"/>
        <v>0</v>
      </c>
    </row>
    <row r="15" spans="1:5" ht="12.75">
      <c r="A15" s="160" t="s">
        <v>530</v>
      </c>
      <c r="B15" s="161">
        <f>+'1.1.sz.mell.'!C155</f>
        <v>133628593</v>
      </c>
      <c r="C15" s="160" t="s">
        <v>480</v>
      </c>
      <c r="D15" s="163">
        <f>+'2.1.sz.mell  '!E30+'2.2.sz.mell  '!E31</f>
        <v>133628593</v>
      </c>
      <c r="E15" s="161">
        <f t="shared" si="0"/>
        <v>0</v>
      </c>
    </row>
    <row r="16" spans="1:5" ht="12.75">
      <c r="A16" s="152"/>
      <c r="B16" s="152"/>
      <c r="C16" s="160"/>
      <c r="D16" s="163"/>
      <c r="E16" s="153"/>
    </row>
    <row r="17" spans="1:5" ht="12.75">
      <c r="A17" s="152"/>
      <c r="B17" s="152"/>
      <c r="C17" s="152"/>
      <c r="D17" s="152"/>
      <c r="E17" s="152"/>
    </row>
    <row r="18" spans="1:5" ht="12.75">
      <c r="A18" s="152"/>
      <c r="B18" s="152"/>
      <c r="C18" s="152"/>
      <c r="D18" s="152"/>
      <c r="E18" s="152"/>
    </row>
    <row r="19" spans="1:5" ht="12.75">
      <c r="A19" s="152"/>
      <c r="B19" s="152"/>
      <c r="C19" s="152"/>
      <c r="D19" s="152"/>
      <c r="E19" s="152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5.625" style="173" customWidth="1"/>
    <col min="2" max="2" width="35.625" style="173" customWidth="1"/>
    <col min="3" max="6" width="14.00390625" style="173" customWidth="1"/>
    <col min="7" max="16384" width="9.375" style="173" customWidth="1"/>
  </cols>
  <sheetData>
    <row r="1" spans="1:6" ht="33" customHeight="1">
      <c r="A1" s="572" t="s">
        <v>553</v>
      </c>
      <c r="B1" s="572"/>
      <c r="C1" s="572"/>
      <c r="D1" s="572"/>
      <c r="E1" s="572"/>
      <c r="F1" s="572"/>
    </row>
    <row r="2" spans="1:7" ht="15.75" customHeight="1" thickBot="1">
      <c r="A2" s="174"/>
      <c r="B2" s="174"/>
      <c r="C2" s="573"/>
      <c r="D2" s="573"/>
      <c r="E2" s="580" t="s">
        <v>542</v>
      </c>
      <c r="F2" s="580"/>
      <c r="G2" s="180"/>
    </row>
    <row r="3" spans="1:6" ht="63" customHeight="1">
      <c r="A3" s="576" t="s">
        <v>15</v>
      </c>
      <c r="B3" s="578" t="s">
        <v>195</v>
      </c>
      <c r="C3" s="578" t="s">
        <v>249</v>
      </c>
      <c r="D3" s="578"/>
      <c r="E3" s="578"/>
      <c r="F3" s="574" t="s">
        <v>491</v>
      </c>
    </row>
    <row r="4" spans="1:6" ht="15.75" thickBot="1">
      <c r="A4" s="577"/>
      <c r="B4" s="579"/>
      <c r="C4" s="505">
        <f>+LEFT(ÖSSZEFÜGGÉSEK!A5,4)+1</f>
        <v>2020</v>
      </c>
      <c r="D4" s="505">
        <f>+C4+1</f>
        <v>2021</v>
      </c>
      <c r="E4" s="505">
        <f>+D4+1</f>
        <v>2022</v>
      </c>
      <c r="F4" s="575"/>
    </row>
    <row r="5" spans="1:6" ht="15.75" thickBot="1">
      <c r="A5" s="177" t="s">
        <v>481</v>
      </c>
      <c r="B5" s="178" t="s">
        <v>482</v>
      </c>
      <c r="C5" s="178" t="s">
        <v>483</v>
      </c>
      <c r="D5" s="178" t="s">
        <v>485</v>
      </c>
      <c r="E5" s="178" t="s">
        <v>484</v>
      </c>
      <c r="F5" s="179" t="s">
        <v>486</v>
      </c>
    </row>
    <row r="6" spans="1:6" ht="15">
      <c r="A6" s="176" t="s">
        <v>17</v>
      </c>
      <c r="B6" s="198"/>
      <c r="C6" s="199"/>
      <c r="D6" s="199"/>
      <c r="E6" s="199"/>
      <c r="F6" s="183">
        <f>SUM(C6:E6)</f>
        <v>0</v>
      </c>
    </row>
    <row r="7" spans="1:6" ht="15">
      <c r="A7" s="175" t="s">
        <v>18</v>
      </c>
      <c r="B7" s="200"/>
      <c r="C7" s="201"/>
      <c r="D7" s="201"/>
      <c r="E7" s="201"/>
      <c r="F7" s="184">
        <f>SUM(C7:E7)</f>
        <v>0</v>
      </c>
    </row>
    <row r="8" spans="1:6" ht="15">
      <c r="A8" s="175" t="s">
        <v>19</v>
      </c>
      <c r="B8" s="200"/>
      <c r="C8" s="201"/>
      <c r="D8" s="201"/>
      <c r="E8" s="201"/>
      <c r="F8" s="184">
        <f>SUM(C8:E8)</f>
        <v>0</v>
      </c>
    </row>
    <row r="9" spans="1:6" ht="15">
      <c r="A9" s="175" t="s">
        <v>20</v>
      </c>
      <c r="B9" s="200"/>
      <c r="C9" s="201"/>
      <c r="D9" s="201"/>
      <c r="E9" s="201"/>
      <c r="F9" s="184">
        <f>SUM(C9:E9)</f>
        <v>0</v>
      </c>
    </row>
    <row r="10" spans="1:6" ht="15.75" thickBot="1">
      <c r="A10" s="181" t="s">
        <v>21</v>
      </c>
      <c r="B10" s="202"/>
      <c r="C10" s="203"/>
      <c r="D10" s="203"/>
      <c r="E10" s="203"/>
      <c r="F10" s="184">
        <f>SUM(C10:E10)</f>
        <v>0</v>
      </c>
    </row>
    <row r="11" spans="1:6" s="487" customFormat="1" ht="15" thickBot="1">
      <c r="A11" s="484" t="s">
        <v>22</v>
      </c>
      <c r="B11" s="182" t="s">
        <v>196</v>
      </c>
      <c r="C11" s="485">
        <f>SUM(C6:C10)</f>
        <v>0</v>
      </c>
      <c r="D11" s="485">
        <f>SUM(D6:D10)</f>
        <v>0</v>
      </c>
      <c r="E11" s="485">
        <f>SUM(E6:E10)</f>
        <v>0</v>
      </c>
      <c r="F11" s="48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...../2015. (....)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10" sqref="C10"/>
    </sheetView>
  </sheetViews>
  <sheetFormatPr defaultColWidth="9.00390625" defaultRowHeight="12.75"/>
  <cols>
    <col min="1" max="1" width="5.625" style="173" customWidth="1"/>
    <col min="2" max="2" width="68.625" style="173" customWidth="1"/>
    <col min="3" max="3" width="19.50390625" style="173" customWidth="1"/>
    <col min="4" max="16384" width="9.375" style="173" customWidth="1"/>
  </cols>
  <sheetData>
    <row r="1" spans="1:3" ht="33" customHeight="1">
      <c r="A1" s="572" t="s">
        <v>554</v>
      </c>
      <c r="B1" s="572"/>
      <c r="C1" s="572"/>
    </row>
    <row r="2" spans="1:4" ht="15.75" customHeight="1" thickBot="1">
      <c r="A2" s="174"/>
      <c r="B2" s="174"/>
      <c r="C2" s="185" t="s">
        <v>543</v>
      </c>
      <c r="D2" s="180"/>
    </row>
    <row r="3" spans="1:3" ht="26.25" customHeight="1" thickBot="1">
      <c r="A3" s="204" t="s">
        <v>15</v>
      </c>
      <c r="B3" s="205" t="s">
        <v>194</v>
      </c>
      <c r="C3" s="206" t="str">
        <f>+'1.1.sz.mell.'!C3</f>
        <v>2019. évi előirányzat</v>
      </c>
    </row>
    <row r="4" spans="1:3" ht="15.75" thickBot="1">
      <c r="A4" s="207" t="s">
        <v>481</v>
      </c>
      <c r="B4" s="208" t="s">
        <v>482</v>
      </c>
      <c r="C4" s="209" t="s">
        <v>483</v>
      </c>
    </row>
    <row r="5" spans="1:3" ht="15">
      <c r="A5" s="210" t="s">
        <v>17</v>
      </c>
      <c r="B5" s="387" t="s">
        <v>492</v>
      </c>
      <c r="C5" s="384">
        <v>36000000</v>
      </c>
    </row>
    <row r="6" spans="1:3" ht="24.75">
      <c r="A6" s="211" t="s">
        <v>18</v>
      </c>
      <c r="B6" s="414" t="s">
        <v>246</v>
      </c>
      <c r="C6" s="385"/>
    </row>
    <row r="7" spans="1:3" ht="15">
      <c r="A7" s="211" t="s">
        <v>19</v>
      </c>
      <c r="B7" s="415" t="s">
        <v>493</v>
      </c>
      <c r="C7" s="385"/>
    </row>
    <row r="8" spans="1:3" ht="24.75">
      <c r="A8" s="211" t="s">
        <v>20</v>
      </c>
      <c r="B8" s="415" t="s">
        <v>248</v>
      </c>
      <c r="C8" s="385"/>
    </row>
    <row r="9" spans="1:3" ht="15">
      <c r="A9" s="212" t="s">
        <v>21</v>
      </c>
      <c r="B9" s="415" t="s">
        <v>247</v>
      </c>
      <c r="C9" s="386">
        <v>170000</v>
      </c>
    </row>
    <row r="10" spans="1:3" ht="15.75" thickBot="1">
      <c r="A10" s="211" t="s">
        <v>22</v>
      </c>
      <c r="B10" s="416" t="s">
        <v>494</v>
      </c>
      <c r="C10" s="385"/>
    </row>
    <row r="11" spans="1:3" ht="15.75" thickBot="1">
      <c r="A11" s="581" t="s">
        <v>197</v>
      </c>
      <c r="B11" s="582"/>
      <c r="C11" s="213">
        <f>SUM(C5:C10)</f>
        <v>36170000</v>
      </c>
    </row>
    <row r="12" spans="1:3" ht="23.25" customHeight="1">
      <c r="A12" s="583" t="s">
        <v>222</v>
      </c>
      <c r="B12" s="583"/>
      <c r="C12" s="58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...../2015.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5.625" style="173" customWidth="1"/>
    <col min="2" max="2" width="66.875" style="173" customWidth="1"/>
    <col min="3" max="3" width="27.00390625" style="173" customWidth="1"/>
    <col min="4" max="16384" width="9.375" style="173" customWidth="1"/>
  </cols>
  <sheetData>
    <row r="1" spans="1:3" ht="33" customHeight="1">
      <c r="A1" s="572" t="s">
        <v>555</v>
      </c>
      <c r="B1" s="572"/>
      <c r="C1" s="572"/>
    </row>
    <row r="2" spans="1:4" ht="15.75" customHeight="1" thickBot="1">
      <c r="A2" s="174"/>
      <c r="B2" s="174"/>
      <c r="C2" s="185" t="s">
        <v>543</v>
      </c>
      <c r="D2" s="180"/>
    </row>
    <row r="3" spans="1:3" ht="26.25" customHeight="1" thickBot="1">
      <c r="A3" s="204" t="s">
        <v>15</v>
      </c>
      <c r="B3" s="205" t="s">
        <v>198</v>
      </c>
      <c r="C3" s="206" t="s">
        <v>221</v>
      </c>
    </row>
    <row r="4" spans="1:3" ht="15.75" thickBot="1">
      <c r="A4" s="207" t="s">
        <v>481</v>
      </c>
      <c r="B4" s="208" t="s">
        <v>482</v>
      </c>
      <c r="C4" s="209" t="s">
        <v>483</v>
      </c>
    </row>
    <row r="5" spans="1:3" ht="15">
      <c r="A5" s="210" t="s">
        <v>17</v>
      </c>
      <c r="B5" s="217"/>
      <c r="C5" s="214"/>
    </row>
    <row r="6" spans="1:3" ht="15">
      <c r="A6" s="211" t="s">
        <v>18</v>
      </c>
      <c r="B6" s="218"/>
      <c r="C6" s="215"/>
    </row>
    <row r="7" spans="1:3" ht="15.75" thickBot="1">
      <c r="A7" s="212" t="s">
        <v>19</v>
      </c>
      <c r="B7" s="219"/>
      <c r="C7" s="216"/>
    </row>
    <row r="8" spans="1:3" s="487" customFormat="1" ht="17.25" customHeight="1" thickBot="1">
      <c r="A8" s="488" t="s">
        <v>20</v>
      </c>
      <c r="B8" s="155" t="s">
        <v>199</v>
      </c>
      <c r="C8" s="213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...../2015.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Admin</cp:lastModifiedBy>
  <cp:lastPrinted>2017-02-14T10:33:25Z</cp:lastPrinted>
  <dcterms:created xsi:type="dcterms:W3CDTF">1999-10-30T10:30:45Z</dcterms:created>
  <dcterms:modified xsi:type="dcterms:W3CDTF">2019-03-08T08:38:55Z</dcterms:modified>
  <cp:category/>
  <cp:version/>
  <cp:contentType/>
  <cp:contentStatus/>
</cp:coreProperties>
</file>