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december 19\2017 évi költségvetés egységesszerkhez mellékletek\"/>
    </mc:Choice>
  </mc:AlternateContent>
  <bookViews>
    <workbookView xWindow="0" yWindow="0" windowWidth="19200" windowHeight="11145"/>
  </bookViews>
  <sheets>
    <sheet name="Hivatal-költségvetési kiadások" sheetId="1" r:id="rId1"/>
    <sheet name="Hivatal-költségvetési bevételek" sheetId="2" r:id="rId2"/>
  </sheets>
  <definedNames>
    <definedName name="_xlnm._FilterDatabase" localSheetId="1" hidden="1">'Hivatal-költségvetési bevételek'!$A$1:$F$24</definedName>
    <definedName name="_xlnm.Print_Area" localSheetId="1">'Hivatal-költségvetési bevételek'!$A$1:$M$20</definedName>
    <definedName name="_xlnm.Print_Area" localSheetId="0">'Hivatal-költségvetési kiadások'!$A$1:$M$71</definedName>
  </definedNames>
  <calcPr calcId="152511"/>
</workbook>
</file>

<file path=xl/calcChain.xml><?xml version="1.0" encoding="utf-8"?>
<calcChain xmlns="http://schemas.openxmlformats.org/spreadsheetml/2006/main">
  <c r="M69" i="1" l="1"/>
  <c r="M66" i="1"/>
  <c r="M59" i="1"/>
  <c r="M54" i="1"/>
  <c r="M46" i="1"/>
  <c r="M43" i="1"/>
  <c r="M40" i="1"/>
  <c r="M31" i="1"/>
  <c r="M26" i="1"/>
  <c r="M20" i="1"/>
  <c r="M22" i="1"/>
  <c r="M17" i="1"/>
  <c r="L10" i="1"/>
  <c r="L11" i="1"/>
  <c r="L12" i="1"/>
  <c r="L13" i="1"/>
  <c r="L14" i="1"/>
  <c r="L15" i="1"/>
  <c r="L16" i="1"/>
  <c r="L18" i="1"/>
  <c r="L19" i="1"/>
  <c r="L23" i="1"/>
  <c r="L24" i="1"/>
  <c r="L25" i="1"/>
  <c r="L27" i="1"/>
  <c r="L28" i="1"/>
  <c r="L29" i="1"/>
  <c r="L30" i="1"/>
  <c r="L32" i="1"/>
  <c r="L33" i="1"/>
  <c r="L34" i="1"/>
  <c r="L35" i="1"/>
  <c r="L36" i="1"/>
  <c r="L37" i="1"/>
  <c r="L38" i="1"/>
  <c r="L41" i="1"/>
  <c r="L42" i="1"/>
  <c r="L44" i="1"/>
  <c r="L43" i="1" s="1"/>
  <c r="L47" i="1"/>
  <c r="L48" i="1"/>
  <c r="L49" i="1"/>
  <c r="L50" i="1"/>
  <c r="L51" i="1"/>
  <c r="L52" i="1"/>
  <c r="L53" i="1"/>
  <c r="L55" i="1"/>
  <c r="L56" i="1"/>
  <c r="L57" i="1"/>
  <c r="L58" i="1"/>
  <c r="L60" i="1"/>
  <c r="L61" i="1"/>
  <c r="L62" i="1"/>
  <c r="L63" i="1"/>
  <c r="L65" i="1"/>
  <c r="L66" i="1" s="1"/>
  <c r="L67" i="1"/>
  <c r="L68" i="1"/>
  <c r="L69" i="1" s="1"/>
  <c r="L9" i="1"/>
  <c r="L14" i="2"/>
  <c r="L15" i="2" s="1"/>
  <c r="L12" i="2"/>
  <c r="L11" i="2"/>
  <c r="L13" i="2" s="1"/>
  <c r="L9" i="2"/>
  <c r="L10" i="2" s="1"/>
  <c r="M15" i="2"/>
  <c r="M13" i="2"/>
  <c r="H10" i="2"/>
  <c r="I10" i="2"/>
  <c r="J10" i="2"/>
  <c r="J16" i="2" s="1"/>
  <c r="K10" i="2"/>
  <c r="M10" i="2"/>
  <c r="G10" i="2"/>
  <c r="G11" i="2"/>
  <c r="H11" i="2" s="1"/>
  <c r="J11" i="2"/>
  <c r="J13" i="2" s="1"/>
  <c r="K15" i="2"/>
  <c r="K13" i="2"/>
  <c r="K16" i="2" s="1"/>
  <c r="J12" i="2"/>
  <c r="J14" i="2"/>
  <c r="J15" i="2" s="1"/>
  <c r="J19" i="1"/>
  <c r="J18" i="1"/>
  <c r="K20" i="1"/>
  <c r="I20" i="1"/>
  <c r="G20" i="1"/>
  <c r="K54" i="1"/>
  <c r="K40" i="1"/>
  <c r="K22" i="1"/>
  <c r="J12" i="1"/>
  <c r="J13" i="1"/>
  <c r="K69" i="1"/>
  <c r="K66" i="1"/>
  <c r="K59" i="1"/>
  <c r="K46" i="1"/>
  <c r="K64" i="1" s="1"/>
  <c r="K43" i="1"/>
  <c r="K31" i="1"/>
  <c r="K26" i="1"/>
  <c r="K17" i="1"/>
  <c r="J10" i="1"/>
  <c r="J11" i="1"/>
  <c r="J14" i="1"/>
  <c r="J15" i="1"/>
  <c r="J16" i="1"/>
  <c r="J23" i="1"/>
  <c r="J24" i="1"/>
  <c r="J25" i="1"/>
  <c r="J27" i="1"/>
  <c r="J28" i="1"/>
  <c r="J29" i="1"/>
  <c r="J30" i="1"/>
  <c r="J32" i="1"/>
  <c r="J33" i="1"/>
  <c r="J34" i="1"/>
  <c r="J35" i="1"/>
  <c r="J36" i="1"/>
  <c r="J37" i="1"/>
  <c r="J38" i="1"/>
  <c r="J41" i="1"/>
  <c r="J42" i="1"/>
  <c r="J44" i="1"/>
  <c r="J43" i="1" s="1"/>
  <c r="J47" i="1"/>
  <c r="J48" i="1"/>
  <c r="J49" i="1"/>
  <c r="J50" i="1"/>
  <c r="J51" i="1"/>
  <c r="J52" i="1"/>
  <c r="J53" i="1"/>
  <c r="J55" i="1"/>
  <c r="J56" i="1"/>
  <c r="J57" i="1"/>
  <c r="J58" i="1"/>
  <c r="J60" i="1"/>
  <c r="J61" i="1"/>
  <c r="J62" i="1"/>
  <c r="J63" i="1"/>
  <c r="J65" i="1"/>
  <c r="J66" i="1" s="1"/>
  <c r="J67" i="1"/>
  <c r="J68" i="1"/>
  <c r="J9" i="1"/>
  <c r="L22" i="1" l="1"/>
  <c r="L26" i="1"/>
  <c r="M39" i="1"/>
  <c r="L59" i="1"/>
  <c r="L54" i="1"/>
  <c r="M64" i="1"/>
  <c r="L46" i="1"/>
  <c r="M45" i="1"/>
  <c r="L40" i="1"/>
  <c r="L45" i="1" s="1"/>
  <c r="L31" i="1"/>
  <c r="L39" i="1" s="1"/>
  <c r="M21" i="1"/>
  <c r="L20" i="1"/>
  <c r="L17" i="1"/>
  <c r="L21" i="1" s="1"/>
  <c r="K21" i="1"/>
  <c r="M16" i="2"/>
  <c r="L16" i="2"/>
  <c r="J20" i="1"/>
  <c r="K45" i="1"/>
  <c r="J40" i="1"/>
  <c r="J45" i="1" s="1"/>
  <c r="J59" i="1"/>
  <c r="J54" i="1"/>
  <c r="K39" i="1"/>
  <c r="J22" i="1"/>
  <c r="J17" i="1"/>
  <c r="J31" i="1"/>
  <c r="J26" i="1"/>
  <c r="J69" i="1"/>
  <c r="J46" i="1"/>
  <c r="J64" i="1" s="1"/>
  <c r="L64" i="1" l="1"/>
  <c r="L70" i="1" s="1"/>
  <c r="L71" i="1" s="1"/>
  <c r="M70" i="1"/>
  <c r="M71" i="1" s="1"/>
  <c r="J21" i="1"/>
  <c r="K70" i="1"/>
  <c r="J39" i="1"/>
  <c r="K71" i="1" l="1"/>
  <c r="J70" i="1"/>
  <c r="J71" i="1" s="1"/>
  <c r="I15" i="2"/>
  <c r="F15" i="2"/>
  <c r="E15" i="2"/>
  <c r="G14" i="2"/>
  <c r="G15" i="2" s="1"/>
  <c r="I13" i="2"/>
  <c r="I16" i="2" s="1"/>
  <c r="F13" i="2"/>
  <c r="F16" i="2" s="1"/>
  <c r="E13" i="2"/>
  <c r="E16" i="2" s="1"/>
  <c r="G12" i="2"/>
  <c r="H12" i="2" s="1"/>
  <c r="G13" i="2"/>
  <c r="G16" i="2" s="1"/>
  <c r="I69" i="1"/>
  <c r="F69" i="1"/>
  <c r="E69" i="1"/>
  <c r="G68" i="1"/>
  <c r="H68" i="1" s="1"/>
  <c r="G67" i="1"/>
  <c r="H67" i="1" s="1"/>
  <c r="I66" i="1"/>
  <c r="F66" i="1"/>
  <c r="E66" i="1"/>
  <c r="G65" i="1"/>
  <c r="G66" i="1" s="1"/>
  <c r="G63" i="1"/>
  <c r="H63" i="1" s="1"/>
  <c r="G62" i="1"/>
  <c r="H62" i="1" s="1"/>
  <c r="G61" i="1"/>
  <c r="H61" i="1" s="1"/>
  <c r="G60" i="1"/>
  <c r="H60" i="1" s="1"/>
  <c r="I59" i="1"/>
  <c r="F59" i="1"/>
  <c r="E59" i="1"/>
  <c r="E58" i="1"/>
  <c r="E54" i="1" s="1"/>
  <c r="G57" i="1"/>
  <c r="H57" i="1" s="1"/>
  <c r="G56" i="1"/>
  <c r="H56" i="1" s="1"/>
  <c r="G55" i="1"/>
  <c r="I54" i="1"/>
  <c r="F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I46" i="1"/>
  <c r="I64" i="1" s="1"/>
  <c r="F46" i="1"/>
  <c r="E46" i="1"/>
  <c r="G44" i="1"/>
  <c r="H44" i="1" s="1"/>
  <c r="H43" i="1" s="1"/>
  <c r="I43" i="1"/>
  <c r="F43" i="1"/>
  <c r="E43" i="1"/>
  <c r="G42" i="1"/>
  <c r="H42" i="1" s="1"/>
  <c r="G41" i="1"/>
  <c r="I40" i="1"/>
  <c r="I45" i="1" s="1"/>
  <c r="F40" i="1"/>
  <c r="E40" i="1"/>
  <c r="E45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I31" i="1"/>
  <c r="F31" i="1"/>
  <c r="E31" i="1"/>
  <c r="G30" i="1"/>
  <c r="H30" i="1" s="1"/>
  <c r="G29" i="1"/>
  <c r="H29" i="1" s="1"/>
  <c r="G28" i="1"/>
  <c r="H28" i="1" s="1"/>
  <c r="G27" i="1"/>
  <c r="H27" i="1" s="1"/>
  <c r="I26" i="1"/>
  <c r="F26" i="1"/>
  <c r="E26" i="1"/>
  <c r="G25" i="1"/>
  <c r="H25" i="1" s="1"/>
  <c r="G24" i="1"/>
  <c r="H24" i="1" s="1"/>
  <c r="G23" i="1"/>
  <c r="H23" i="1" s="1"/>
  <c r="I22" i="1"/>
  <c r="F22" i="1"/>
  <c r="E22" i="1"/>
  <c r="I17" i="1"/>
  <c r="I21" i="1" s="1"/>
  <c r="F16" i="1"/>
  <c r="E16" i="1"/>
  <c r="G16" i="1" s="1"/>
  <c r="H16" i="1" s="1"/>
  <c r="F15" i="1"/>
  <c r="E15" i="1"/>
  <c r="G14" i="1"/>
  <c r="H14" i="1" s="1"/>
  <c r="F13" i="1"/>
  <c r="E13" i="1"/>
  <c r="G11" i="1"/>
  <c r="H11" i="1" s="1"/>
  <c r="G10" i="1"/>
  <c r="H10" i="1" s="1"/>
  <c r="G9" i="1"/>
  <c r="H9" i="1" s="1"/>
  <c r="E39" i="1" l="1"/>
  <c r="G26" i="1"/>
  <c r="G40" i="1"/>
  <c r="E64" i="1"/>
  <c r="G58" i="1"/>
  <c r="H58" i="1" s="1"/>
  <c r="H54" i="1" s="1"/>
  <c r="H41" i="1"/>
  <c r="H40" i="1" s="1"/>
  <c r="G54" i="1"/>
  <c r="F17" i="1"/>
  <c r="F21" i="1" s="1"/>
  <c r="G15" i="1"/>
  <c r="H15" i="1" s="1"/>
  <c r="H55" i="1"/>
  <c r="H31" i="1"/>
  <c r="I39" i="1"/>
  <c r="G31" i="1"/>
  <c r="G39" i="1" s="1"/>
  <c r="G43" i="1"/>
  <c r="G59" i="1"/>
  <c r="H13" i="2"/>
  <c r="E70" i="1"/>
  <c r="G46" i="1"/>
  <c r="G45" i="1"/>
  <c r="E17" i="1"/>
  <c r="E21" i="1" s="1"/>
  <c r="H22" i="1"/>
  <c r="F39" i="1"/>
  <c r="F45" i="1"/>
  <c r="H59" i="1"/>
  <c r="H69" i="1"/>
  <c r="I70" i="1"/>
  <c r="I71" i="1" s="1"/>
  <c r="F64" i="1"/>
  <c r="H14" i="2"/>
  <c r="H15" i="2" s="1"/>
  <c r="H26" i="1"/>
  <c r="H39" i="1" s="1"/>
  <c r="H45" i="1"/>
  <c r="H46" i="1"/>
  <c r="H65" i="1"/>
  <c r="H66" i="1" s="1"/>
  <c r="G69" i="1"/>
  <c r="G13" i="1"/>
  <c r="H13" i="1" s="1"/>
  <c r="H17" i="1" s="1"/>
  <c r="H21" i="1" s="1"/>
  <c r="G22" i="1"/>
  <c r="H64" i="1" l="1"/>
  <c r="H70" i="1" s="1"/>
  <c r="H71" i="1" s="1"/>
  <c r="G64" i="1"/>
  <c r="H16" i="2"/>
  <c r="G70" i="1"/>
  <c r="E71" i="1"/>
  <c r="F70" i="1"/>
  <c r="F71" i="1" s="1"/>
  <c r="G17" i="1"/>
  <c r="G21" i="1" l="1"/>
  <c r="G71" i="1" s="1"/>
</calcChain>
</file>

<file path=xl/sharedStrings.xml><?xml version="1.0" encoding="utf-8"?>
<sst xmlns="http://schemas.openxmlformats.org/spreadsheetml/2006/main" count="208" uniqueCount="148">
  <si>
    <t>KIMUTATÁS</t>
  </si>
  <si>
    <t>Adatok forintban</t>
  </si>
  <si>
    <t>Sor-
szám</t>
  </si>
  <si>
    <t>Sorszám az adatszolgál-tatásban</t>
  </si>
  <si>
    <t>Rovat megnevezése</t>
  </si>
  <si>
    <t>Rovat
száma</t>
  </si>
  <si>
    <t>Tuzsér</t>
  </si>
  <si>
    <t>Komoró</t>
  </si>
  <si>
    <t>I. Módosítás</t>
  </si>
  <si>
    <t>I. Módosított előirányzat</t>
  </si>
  <si>
    <t>14 fő</t>
  </si>
  <si>
    <t>4 fő</t>
  </si>
  <si>
    <t>01</t>
  </si>
  <si>
    <t>Törvény szerinti illetmények, munkabérek</t>
  </si>
  <si>
    <t>K1101</t>
  </si>
  <si>
    <t>Céljuttatás, projektprémium</t>
  </si>
  <si>
    <t>K1103</t>
  </si>
  <si>
    <t>Készenléti, ügyeleti, helyettesítési díj, túlóra, túlszolgálat</t>
  </si>
  <si>
    <t>K1104</t>
  </si>
  <si>
    <t>07</t>
  </si>
  <si>
    <t>Béren kívüli juttatások</t>
  </si>
  <si>
    <t>K1107</t>
  </si>
  <si>
    <t>09</t>
  </si>
  <si>
    <t>Közlekedési költségtérítés</t>
  </si>
  <si>
    <t>K1109</t>
  </si>
  <si>
    <t>10</t>
  </si>
  <si>
    <t>Egyéb költségtérítések</t>
  </si>
  <si>
    <t>K1110</t>
  </si>
  <si>
    <t>13</t>
  </si>
  <si>
    <t>Foglalkoztatottak egyéb személyi juttatásai</t>
  </si>
  <si>
    <t>K1113</t>
  </si>
  <si>
    <t>Foglalkoztatottak személyi juttatásai (=01+…+13)</t>
  </si>
  <si>
    <t>K11</t>
  </si>
  <si>
    <t>SZEMÉLYI JUTTATÁSOK (=15+19)</t>
  </si>
  <si>
    <t>K1</t>
  </si>
  <si>
    <t xml:space="preserve">MUNKAADÓKAT TERHELŐ JÁRULÉKOK ÉS SZOCIÁLIS HOZZÁJÁRULÁSI ADÓ (=22+23+24+25+26+27+28)                                                         </t>
  </si>
  <si>
    <t>K2</t>
  </si>
  <si>
    <t>Szociális hozzájárulás adó</t>
  </si>
  <si>
    <t>EHO</t>
  </si>
  <si>
    <t>Munkáltatót terhelő személyi jövedelem adó</t>
  </si>
  <si>
    <t>Szakmai anyagok beszerzése</t>
  </si>
  <si>
    <t>K311</t>
  </si>
  <si>
    <t>|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</si>
  <si>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</si>
  <si>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</si>
  <si>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</si>
  <si>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</si>
  <si>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</si>
  <si>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</si>
  <si>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</si>
  <si>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</si>
  <si>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</si>
  <si>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</si>
  <si>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</si>
  <si>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</si>
  <si>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egyéb beszerzés</t>
  </si>
  <si>
    <t>Készletbeszerzés (=29+30+31)</t>
  </si>
  <si>
    <t>K31</t>
  </si>
  <si>
    <t>Informatikai szolgáltatások igénybevétele</t>
  </si>
  <si>
    <t>K321</t>
  </si>
  <si>
    <t>számítógépes rendszer üzemeltetése</t>
  </si>
  <si>
    <t>web-es szolgáltatások</t>
  </si>
  <si>
    <t>Egyéb kommunikációs szolgáltatások</t>
  </si>
  <si>
    <t>K322</t>
  </si>
  <si>
    <t>telefondíj</t>
  </si>
  <si>
    <t>Kommunikációs szolgáltatások (=33+34)</t>
  </si>
  <si>
    <t>K32</t>
  </si>
  <si>
    <t>Közüzemi díjak</t>
  </si>
  <si>
    <t>K331</t>
  </si>
  <si>
    <t>gázdíj</t>
  </si>
  <si>
    <t>villamosenergia díja</t>
  </si>
  <si>
    <t>víz és csatornadíj</t>
  </si>
  <si>
    <t>szilárd hulladék kezelés díja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</si>
  <si>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</si>
  <si>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</si>
  <si>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</si>
  <si>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</si>
  <si>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</si>
  <si>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</si>
  <si>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</si>
  <si>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</si>
  <si>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</si>
  <si>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>továbbképzési díj</t>
  </si>
  <si>
    <t xml:space="preserve">ügyvédi munkadíj, közjegyző díja </t>
  </si>
  <si>
    <t>egyéb szakmai tevékenységet segítő szolgáltatás díja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</si>
  <si>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</si>
  <si>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</si>
  <si>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</si>
  <si>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</si>
  <si>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</si>
  <si>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 kiadásai</t>
  </si>
  <si>
    <t>Szolgáltatási kiadások (=36+37+38+40+41+43+44)</t>
  </si>
  <si>
    <t>K33</t>
  </si>
  <si>
    <t>Kiküldetések kiadásai</t>
  </si>
  <si>
    <t>K341</t>
  </si>
  <si>
    <t>Kiküldetések, reklám- és propagandakiadások (=47+48)</t>
  </si>
  <si>
    <t>K34</t>
  </si>
  <si>
    <t>Működési célú előzetesen felszámított általános forgalmi adó</t>
  </si>
  <si>
    <t>K351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</si>
  <si>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</si>
  <si>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</si>
  <si>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</si>
  <si>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</si>
  <si>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</si>
  <si>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</si>
  <si>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KÖLTSÉGVETÉSI KIADÁSOK (=20+21+61+121+191+200+205+267)</t>
  </si>
  <si>
    <t>K1-K8</t>
  </si>
  <si>
    <t>Egyéb közhatalmi bevételek</t>
  </si>
  <si>
    <t>B36</t>
  </si>
  <si>
    <t>ebből: igazgatási szolgáltatási díjak</t>
  </si>
  <si>
    <t>KÖZHATALMI BEVÉTELEK (=93+94+104+109+168+169)</t>
  </si>
  <si>
    <t>B3</t>
  </si>
  <si>
    <t>Egyéb működési bevételek</t>
  </si>
  <si>
    <t>B411</t>
  </si>
  <si>
    <t>MŰKÖDÉSI BEVÉTELEK (=186+187+190+192+199+…+201+208+216+217+218)</t>
  </si>
  <si>
    <t>B4</t>
  </si>
  <si>
    <t>KÖLTSÉGVETÉSI BEVÉTELEK (=43+79+185+221+230+256+282)</t>
  </si>
  <si>
    <t>B1-B7</t>
  </si>
  <si>
    <t>a</t>
  </si>
  <si>
    <t>b</t>
  </si>
  <si>
    <t>c</t>
  </si>
  <si>
    <t>d</t>
  </si>
  <si>
    <t>e</t>
  </si>
  <si>
    <t>f</t>
  </si>
  <si>
    <t>g</t>
  </si>
  <si>
    <t>h</t>
  </si>
  <si>
    <t xml:space="preserve">a Tuzséri Közös Önkormányzati Hivatal 2017. évi költségvetési kiadásairól </t>
  </si>
  <si>
    <t xml:space="preserve">a Tuzséri Közös Önkormányzati Hivatal 2017. évi költségvetési bevételeiről </t>
  </si>
  <si>
    <t>II. Módosítás</t>
  </si>
  <si>
    <t>II. Módosított előirányzat</t>
  </si>
  <si>
    <t>Eredeti előirányzat</t>
  </si>
  <si>
    <t>Jubileumi jutalom</t>
  </si>
  <si>
    <t>K1106</t>
  </si>
  <si>
    <t>Munkavégzésre irányuló egyéb jogviszonyban nem saját foglalkoztatottnak fizetett juttatások</t>
  </si>
  <si>
    <t>K122</t>
  </si>
  <si>
    <t>K123</t>
  </si>
  <si>
    <t>K12</t>
  </si>
  <si>
    <t>Egyéb külső személyi juttatások</t>
  </si>
  <si>
    <t>Külső személyi juttatások (=16+17+18)</t>
  </si>
  <si>
    <t>Egyéb működési célú támogatások államháztartáson belülről</t>
  </si>
  <si>
    <t>B16</t>
  </si>
  <si>
    <t>B1</t>
  </si>
  <si>
    <t xml:space="preserve">MŰKÖDÉSI CÉLÚ TÁMOGATÁSOK ÁLLAMHÁZTARTÁSON BELÜLRŐL (=07+...+10+21+32) </t>
  </si>
  <si>
    <t>III. módosítás</t>
  </si>
  <si>
    <t>III. Módosított előirányzat</t>
  </si>
  <si>
    <t xml:space="preserve">i </t>
  </si>
  <si>
    <t>20.melléklet a 3/2017. (II.27.) önkormányzati rendelethez</t>
  </si>
  <si>
    <t>21.melléklet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</si>
</sst>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2" borderId="0" xfId="1" applyFont="1" applyFill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ont="1" applyFill="1" applyBorder="1" applyAlignment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164" fontId="4" fillId="2" borderId="8" xfId="2" quotePrefix="1" applyNumberFormat="1" applyFont="1" applyFill="1" applyBorder="1" applyAlignment="1">
      <alignment horizontal="center" vertical="center"/>
    </xf>
    <xf numFmtId="3" fontId="4" fillId="2" borderId="9" xfId="2" applyNumberFormat="1" applyFont="1" applyFill="1" applyBorder="1" applyAlignment="1">
      <alignment horizontal="right" vertical="center"/>
    </xf>
    <xf numFmtId="0" fontId="4" fillId="2" borderId="10" xfId="2" applyFont="1" applyFill="1" applyBorder="1" applyAlignment="1">
      <alignment horizontal="center"/>
    </xf>
    <xf numFmtId="164" fontId="4" fillId="2" borderId="11" xfId="2" quotePrefix="1" applyNumberFormat="1" applyFont="1" applyFill="1" applyBorder="1" applyAlignment="1">
      <alignment horizontal="center" vertical="center"/>
    </xf>
    <xf numFmtId="3" fontId="4" fillId="2" borderId="11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3" fontId="4" fillId="2" borderId="15" xfId="2" applyNumberFormat="1" applyFont="1" applyFill="1" applyBorder="1" applyAlignment="1">
      <alignment horizontal="right" vertical="center"/>
    </xf>
    <xf numFmtId="0" fontId="4" fillId="2" borderId="0" xfId="2" applyFont="1" applyFill="1" applyBorder="1"/>
    <xf numFmtId="164" fontId="6" fillId="2" borderId="11" xfId="2" quotePrefix="1" applyNumberFormat="1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 wrapText="1"/>
    </xf>
    <xf numFmtId="3" fontId="6" fillId="2" borderId="11" xfId="2" applyNumberFormat="1" applyFont="1" applyFill="1" applyBorder="1" applyAlignment="1">
      <alignment vertical="center"/>
    </xf>
    <xf numFmtId="3" fontId="6" fillId="2" borderId="12" xfId="2" applyNumberFormat="1" applyFont="1" applyFill="1" applyBorder="1" applyAlignment="1">
      <alignment vertical="center"/>
    </xf>
    <xf numFmtId="3" fontId="6" fillId="2" borderId="15" xfId="2" applyNumberFormat="1" applyFont="1" applyFill="1" applyBorder="1" applyAlignment="1">
      <alignment horizontal="right" vertical="center"/>
    </xf>
    <xf numFmtId="0" fontId="6" fillId="2" borderId="0" xfId="2" applyFont="1" applyFill="1"/>
    <xf numFmtId="164" fontId="8" fillId="2" borderId="11" xfId="2" quotePrefix="1" applyNumberFormat="1" applyFont="1" applyFill="1" applyBorder="1" applyAlignment="1">
      <alignment horizontal="center" vertical="center"/>
    </xf>
    <xf numFmtId="3" fontId="8" fillId="2" borderId="11" xfId="2" applyNumberFormat="1" applyFont="1" applyFill="1" applyBorder="1" applyAlignment="1">
      <alignment vertical="center"/>
    </xf>
    <xf numFmtId="3" fontId="8" fillId="2" borderId="12" xfId="2" applyNumberFormat="1" applyFont="1" applyFill="1" applyBorder="1" applyAlignment="1">
      <alignment vertical="center"/>
    </xf>
    <xf numFmtId="3" fontId="8" fillId="2" borderId="15" xfId="2" applyNumberFormat="1" applyFont="1" applyFill="1" applyBorder="1" applyAlignment="1">
      <alignment horizontal="right" vertical="center"/>
    </xf>
    <xf numFmtId="0" fontId="8" fillId="2" borderId="0" xfId="2" applyFont="1" applyFill="1"/>
    <xf numFmtId="164" fontId="8" fillId="2" borderId="11" xfId="2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/>
    </xf>
    <xf numFmtId="164" fontId="6" fillId="2" borderId="16" xfId="2" quotePrefix="1" applyNumberFormat="1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vertical="center" wrapText="1"/>
    </xf>
    <xf numFmtId="3" fontId="6" fillId="2" borderId="16" xfId="2" applyNumberFormat="1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2" borderId="19" xfId="2" applyNumberFormat="1" applyFont="1" applyFill="1" applyBorder="1" applyAlignment="1">
      <alignment horizontal="right" vertical="center"/>
    </xf>
    <xf numFmtId="0" fontId="9" fillId="2" borderId="20" xfId="2" applyFont="1" applyFill="1" applyBorder="1" applyAlignment="1">
      <alignment horizontal="center"/>
    </xf>
    <xf numFmtId="164" fontId="9" fillId="2" borderId="21" xfId="2" quotePrefix="1" applyNumberFormat="1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vertical="center" wrapText="1"/>
    </xf>
    <xf numFmtId="3" fontId="9" fillId="2" borderId="21" xfId="2" applyNumberFormat="1" applyFont="1" applyFill="1" applyBorder="1" applyAlignment="1">
      <alignment vertical="center"/>
    </xf>
    <xf numFmtId="3" fontId="9" fillId="2" borderId="22" xfId="2" applyNumberFormat="1" applyFont="1" applyFill="1" applyBorder="1" applyAlignment="1">
      <alignment vertical="center"/>
    </xf>
    <xf numFmtId="3" fontId="9" fillId="2" borderId="25" xfId="2" applyNumberFormat="1" applyFont="1" applyFill="1" applyBorder="1" applyAlignment="1">
      <alignment horizontal="right" vertical="center"/>
    </xf>
    <xf numFmtId="0" fontId="9" fillId="2" borderId="0" xfId="2" applyFont="1" applyFill="1"/>
    <xf numFmtId="164" fontId="4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vertical="center"/>
    </xf>
    <xf numFmtId="0" fontId="1" fillId="2" borderId="0" xfId="1" applyFill="1"/>
    <xf numFmtId="0" fontId="14" fillId="2" borderId="0" xfId="2" applyFont="1" applyFill="1"/>
    <xf numFmtId="0" fontId="7" fillId="2" borderId="8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/>
    </xf>
    <xf numFmtId="0" fontId="4" fillId="2" borderId="30" xfId="2" applyFont="1" applyFill="1" applyBorder="1" applyAlignment="1">
      <alignment horizontal="center"/>
    </xf>
    <xf numFmtId="0" fontId="4" fillId="2" borderId="31" xfId="2" applyFont="1" applyFill="1" applyBorder="1" applyAlignment="1">
      <alignment horizontal="center"/>
    </xf>
    <xf numFmtId="164" fontId="4" fillId="2" borderId="31" xfId="2" quotePrefix="1" applyNumberFormat="1" applyFont="1" applyFill="1" applyBorder="1" applyAlignment="1">
      <alignment horizontal="left" vertical="center"/>
    </xf>
    <xf numFmtId="0" fontId="4" fillId="2" borderId="31" xfId="2" applyFont="1" applyFill="1" applyBorder="1" applyAlignment="1">
      <alignment horizontal="center" vertical="center"/>
    </xf>
    <xf numFmtId="3" fontId="4" fillId="2" borderId="31" xfId="2" applyNumberFormat="1" applyFont="1" applyFill="1" applyBorder="1" applyAlignment="1">
      <alignment vertical="center"/>
    </xf>
    <xf numFmtId="3" fontId="4" fillId="2" borderId="32" xfId="2" applyNumberFormat="1" applyFont="1" applyFill="1" applyBorder="1" applyAlignment="1">
      <alignment vertical="center"/>
    </xf>
    <xf numFmtId="3" fontId="4" fillId="2" borderId="35" xfId="2" applyNumberFormat="1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center"/>
    </xf>
    <xf numFmtId="164" fontId="8" fillId="2" borderId="11" xfId="2" quotePrefix="1" applyNumberFormat="1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center" vertical="center"/>
    </xf>
    <xf numFmtId="165" fontId="6" fillId="2" borderId="16" xfId="2" applyNumberFormat="1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/>
    </xf>
    <xf numFmtId="164" fontId="4" fillId="2" borderId="16" xfId="2" applyNumberFormat="1" applyFont="1" applyFill="1" applyBorder="1" applyAlignment="1">
      <alignment horizontal="left" vertical="center"/>
    </xf>
    <xf numFmtId="0" fontId="4" fillId="2" borderId="16" xfId="2" applyFont="1" applyFill="1" applyBorder="1" applyAlignment="1">
      <alignment horizontal="center" vertical="center"/>
    </xf>
    <xf numFmtId="3" fontId="4" fillId="2" borderId="16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165" fontId="9" fillId="2" borderId="21" xfId="2" applyNumberFormat="1" applyFont="1" applyFill="1" applyBorder="1" applyAlignment="1">
      <alignment horizontal="center" vertical="center"/>
    </xf>
    <xf numFmtId="164" fontId="14" fillId="2" borderId="0" xfId="2" applyNumberFormat="1" applyFont="1" applyFill="1"/>
    <xf numFmtId="0" fontId="14" fillId="2" borderId="0" xfId="2" applyFont="1" applyFill="1" applyAlignment="1">
      <alignment vertical="center"/>
    </xf>
    <xf numFmtId="3" fontId="14" fillId="2" borderId="0" xfId="2" applyNumberFormat="1" applyFont="1" applyFill="1"/>
    <xf numFmtId="164" fontId="6" fillId="2" borderId="20" xfId="2" applyNumberFormat="1" applyFont="1" applyFill="1" applyBorder="1" applyAlignment="1">
      <alignment horizontal="center" vertical="center" wrapText="1"/>
    </xf>
    <xf numFmtId="164" fontId="6" fillId="2" borderId="36" xfId="2" applyNumberFormat="1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/>
    </xf>
    <xf numFmtId="165" fontId="6" fillId="2" borderId="11" xfId="2" applyNumberFormat="1" applyFont="1" applyFill="1" applyBorder="1" applyAlignment="1">
      <alignment horizontal="center" vertical="center"/>
    </xf>
    <xf numFmtId="3" fontId="6" fillId="2" borderId="11" xfId="2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center"/>
    </xf>
    <xf numFmtId="164" fontId="4" fillId="2" borderId="11" xfId="2" quotePrefix="1" applyNumberFormat="1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center" vertical="center"/>
    </xf>
    <xf numFmtId="3" fontId="4" fillId="2" borderId="11" xfId="2" applyNumberFormat="1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horizontal="right" vertical="center"/>
    </xf>
    <xf numFmtId="3" fontId="4" fillId="2" borderId="31" xfId="2" applyNumberFormat="1" applyFont="1" applyFill="1" applyBorder="1" applyAlignment="1">
      <alignment horizontal="right" vertical="center"/>
    </xf>
    <xf numFmtId="0" fontId="7" fillId="2" borderId="20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horizontal="right" vertical="center"/>
    </xf>
    <xf numFmtId="3" fontId="6" fillId="2" borderId="10" xfId="2" applyNumberFormat="1" applyFont="1" applyFill="1" applyBorder="1" applyAlignment="1">
      <alignment vertical="center"/>
    </xf>
    <xf numFmtId="3" fontId="4" fillId="2" borderId="10" xfId="2" applyNumberFormat="1" applyFont="1" applyFill="1" applyBorder="1" applyAlignment="1">
      <alignment vertical="center"/>
    </xf>
    <xf numFmtId="3" fontId="8" fillId="2" borderId="10" xfId="2" applyNumberFormat="1" applyFont="1" applyFill="1" applyBorder="1" applyAlignment="1">
      <alignment vertical="center"/>
    </xf>
    <xf numFmtId="3" fontId="6" fillId="2" borderId="26" xfId="2" applyNumberFormat="1" applyFont="1" applyFill="1" applyBorder="1" applyAlignment="1">
      <alignment vertical="center"/>
    </xf>
    <xf numFmtId="3" fontId="6" fillId="2" borderId="27" xfId="2" applyNumberFormat="1" applyFont="1" applyFill="1" applyBorder="1" applyAlignment="1">
      <alignment horizontal="right" vertical="center"/>
    </xf>
    <xf numFmtId="3" fontId="6" fillId="2" borderId="29" xfId="2" applyNumberFormat="1" applyFont="1" applyFill="1" applyBorder="1" applyAlignment="1">
      <alignment horizontal="right" vertical="center"/>
    </xf>
    <xf numFmtId="3" fontId="9" fillId="2" borderId="20" xfId="2" applyNumberFormat="1" applyFont="1" applyFill="1" applyBorder="1" applyAlignment="1">
      <alignment vertical="center"/>
    </xf>
    <xf numFmtId="3" fontId="9" fillId="2" borderId="21" xfId="2" applyNumberFormat="1" applyFont="1" applyFill="1" applyBorder="1" applyAlignment="1">
      <alignment horizontal="right" vertical="center"/>
    </xf>
    <xf numFmtId="3" fontId="6" fillId="2" borderId="15" xfId="2" applyNumberFormat="1" applyFont="1" applyFill="1" applyBorder="1" applyAlignment="1">
      <alignment vertical="center"/>
    </xf>
    <xf numFmtId="3" fontId="6" fillId="2" borderId="10" xfId="2" applyNumberFormat="1" applyFont="1" applyFill="1" applyBorder="1" applyAlignment="1">
      <alignment horizontal="right" vertical="center"/>
    </xf>
    <xf numFmtId="3" fontId="6" fillId="2" borderId="5" xfId="2" applyNumberFormat="1" applyFont="1" applyFill="1" applyBorder="1" applyAlignment="1">
      <alignment vertical="center"/>
    </xf>
    <xf numFmtId="3" fontId="6" fillId="2" borderId="16" xfId="2" applyNumberFormat="1" applyFont="1" applyFill="1" applyBorder="1" applyAlignment="1">
      <alignment horizontal="right" vertical="center"/>
    </xf>
    <xf numFmtId="0" fontId="4" fillId="2" borderId="3" xfId="2" applyFont="1" applyFill="1" applyBorder="1" applyAlignment="1">
      <alignment vertical="center"/>
    </xf>
    <xf numFmtId="0" fontId="4" fillId="2" borderId="12" xfId="2" applyFont="1" applyFill="1" applyBorder="1" applyAlignment="1">
      <alignment vertical="center"/>
    </xf>
    <xf numFmtId="0" fontId="4" fillId="2" borderId="12" xfId="2" applyFont="1" applyFill="1" applyBorder="1" applyAlignment="1">
      <alignment vertical="center" wrapText="1"/>
    </xf>
    <xf numFmtId="0" fontId="6" fillId="2" borderId="12" xfId="2" applyFont="1" applyFill="1" applyBorder="1" applyAlignment="1">
      <alignment vertical="center" wrapText="1"/>
    </xf>
    <xf numFmtId="0" fontId="8" fillId="2" borderId="12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4" fillId="2" borderId="14" xfId="2" applyNumberFormat="1" applyFont="1" applyFill="1" applyBorder="1" applyAlignment="1">
      <alignment vertical="center"/>
    </xf>
    <xf numFmtId="3" fontId="6" fillId="2" borderId="14" xfId="2" applyNumberFormat="1" applyFont="1" applyFill="1" applyBorder="1" applyAlignment="1">
      <alignment vertical="center"/>
    </xf>
    <xf numFmtId="3" fontId="8" fillId="2" borderId="14" xfId="2" applyNumberFormat="1" applyFont="1" applyFill="1" applyBorder="1" applyAlignment="1">
      <alignment vertical="center"/>
    </xf>
    <xf numFmtId="3" fontId="6" fillId="2" borderId="18" xfId="2" applyNumberFormat="1" applyFont="1" applyFill="1" applyBorder="1" applyAlignment="1">
      <alignment vertical="center"/>
    </xf>
    <xf numFmtId="3" fontId="9" fillId="2" borderId="24" xfId="2" applyNumberFormat="1" applyFont="1" applyFill="1" applyBorder="1" applyAlignment="1">
      <alignment vertical="center"/>
    </xf>
    <xf numFmtId="0" fontId="6" fillId="2" borderId="23" xfId="2" applyFont="1" applyFill="1" applyBorder="1" applyAlignment="1">
      <alignment horizontal="center" vertical="center" wrapText="1"/>
    </xf>
    <xf numFmtId="165" fontId="4" fillId="2" borderId="13" xfId="2" applyNumberFormat="1" applyFont="1" applyFill="1" applyBorder="1" applyAlignment="1">
      <alignment vertical="center"/>
    </xf>
    <xf numFmtId="0" fontId="4" fillId="2" borderId="13" xfId="2" applyNumberFormat="1" applyFont="1" applyFill="1" applyBorder="1" applyAlignment="1">
      <alignment vertical="center"/>
    </xf>
    <xf numFmtId="165" fontId="6" fillId="2" borderId="13" xfId="2" applyNumberFormat="1" applyFont="1" applyFill="1" applyBorder="1" applyAlignment="1">
      <alignment vertical="center"/>
    </xf>
    <xf numFmtId="165" fontId="8" fillId="2" borderId="13" xfId="2" applyNumberFormat="1" applyFont="1" applyFill="1" applyBorder="1" applyAlignment="1">
      <alignment vertical="center"/>
    </xf>
    <xf numFmtId="165" fontId="6" fillId="2" borderId="17" xfId="2" applyNumberFormat="1" applyFont="1" applyFill="1" applyBorder="1" applyAlignment="1">
      <alignment vertical="center"/>
    </xf>
    <xf numFmtId="165" fontId="9" fillId="2" borderId="23" xfId="2" applyNumberFormat="1" applyFont="1" applyFill="1" applyBorder="1" applyAlignment="1">
      <alignment vertical="center"/>
    </xf>
    <xf numFmtId="0" fontId="4" fillId="2" borderId="33" xfId="2" applyNumberFormat="1" applyFont="1" applyFill="1" applyBorder="1" applyAlignment="1">
      <alignment vertical="center"/>
    </xf>
    <xf numFmtId="3" fontId="4" fillId="2" borderId="34" xfId="2" applyNumberFormat="1" applyFont="1" applyFill="1" applyBorder="1" applyAlignment="1">
      <alignment vertical="center"/>
    </xf>
    <xf numFmtId="3" fontId="4" fillId="2" borderId="30" xfId="2" applyNumberFormat="1" applyFont="1" applyFill="1" applyBorder="1" applyAlignment="1">
      <alignment vertical="center"/>
    </xf>
    <xf numFmtId="0" fontId="4" fillId="2" borderId="27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164" fontId="6" fillId="2" borderId="1" xfId="2" applyNumberFormat="1" applyFont="1" applyFill="1" applyBorder="1" applyAlignment="1">
      <alignment horizontal="center" vertical="center" wrapText="1"/>
    </xf>
    <xf numFmtId="164" fontId="6" fillId="2" borderId="5" xfId="2" applyNumberFormat="1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/>
    </xf>
    <xf numFmtId="0" fontId="6" fillId="2" borderId="3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center" vertical="center" wrapText="1"/>
    </xf>
    <xf numFmtId="164" fontId="6" fillId="2" borderId="26" xfId="2" applyNumberFormat="1" applyFont="1" applyFill="1" applyBorder="1" applyAlignment="1">
      <alignment horizontal="center" vertical="center" wrapText="1"/>
    </xf>
    <xf numFmtId="164" fontId="6" fillId="2" borderId="8" xfId="2" applyNumberFormat="1" applyFont="1" applyFill="1" applyBorder="1" applyAlignment="1">
      <alignment horizontal="center" vertical="center" wrapText="1"/>
    </xf>
    <xf numFmtId="164" fontId="6" fillId="2" borderId="27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 wrapText="1"/>
    </xf>
  </cellXfs>
  <cellStyles count="13">
    <cellStyle name="Hiperhivatkozás" xfId="3"/>
    <cellStyle name="Már látott hiperhivatkozás" xfId="4"/>
    <cellStyle name="Normál" xfId="0" builtinId="0"/>
    <cellStyle name="Normál 10" xfId="5"/>
    <cellStyle name="Normál 11" xfId="6"/>
    <cellStyle name="Normál 2" xfId="2"/>
    <cellStyle name="Normál 3" xfId="1"/>
    <cellStyle name="Normál 4" xfId="7"/>
    <cellStyle name="Normál 5" xfId="8"/>
    <cellStyle name="Normál 6" xfId="9"/>
    <cellStyle name="Normál 7" xfId="10"/>
    <cellStyle name="Normál 8" xfId="11"/>
    <cellStyle name="Normá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view="pageBreakPreview" zoomScaleNormal="100" zoomScaleSheetLayoutView="100" workbookViewId="0">
      <selection sqref="A1:M1"/>
    </sheetView>
  </sheetViews>
  <sheetFormatPr defaultColWidth="9.140625" defaultRowHeight="15.75" x14ac:dyDescent="0.25"/>
  <cols>
    <col min="1" max="1" width="9.140625" style="2"/>
    <col min="2" max="2" width="12" style="42" customWidth="1"/>
    <col min="3" max="3" width="69.7109375" style="2" customWidth="1"/>
    <col min="4" max="4" width="7.42578125" style="2" bestFit="1" customWidth="1"/>
    <col min="5" max="6" width="12.140625" style="2" hidden="1" customWidth="1"/>
    <col min="7" max="7" width="12.140625" style="2" bestFit="1" customWidth="1"/>
    <col min="8" max="8" width="12.140625" style="22" hidden="1" customWidth="1"/>
    <col min="9" max="9" width="12.140625" style="2" customWidth="1"/>
    <col min="10" max="10" width="12.140625" style="22" hidden="1" customWidth="1"/>
    <col min="11" max="13" width="12.140625" style="2" customWidth="1"/>
    <col min="14" max="16384" width="9.140625" style="2"/>
  </cols>
  <sheetData>
    <row r="1" spans="1:13" s="1" customFormat="1" x14ac:dyDescent="0.25">
      <c r="A1" s="130" t="s">
        <v>146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1" customFormat="1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5">
      <c r="A3" s="131" t="s">
        <v>126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5" spans="1:13" ht="15.95" customHeight="1" thickBot="1" x14ac:dyDescent="0.3">
      <c r="B5" s="3"/>
      <c r="C5" s="4"/>
      <c r="D5" s="4"/>
      <c r="E5" s="4"/>
      <c r="F5" s="5"/>
      <c r="G5" s="5"/>
      <c r="H5" s="5"/>
      <c r="J5" s="5"/>
      <c r="L5" s="6"/>
      <c r="M5" s="6" t="s">
        <v>1</v>
      </c>
    </row>
    <row r="6" spans="1:13" ht="35.1" customHeight="1" x14ac:dyDescent="0.25">
      <c r="A6" s="132" t="s">
        <v>2</v>
      </c>
      <c r="B6" s="134" t="s">
        <v>3</v>
      </c>
      <c r="C6" s="136" t="s">
        <v>4</v>
      </c>
      <c r="D6" s="138" t="s">
        <v>5</v>
      </c>
      <c r="E6" s="107" t="s">
        <v>6</v>
      </c>
      <c r="F6" s="7" t="s">
        <v>7</v>
      </c>
      <c r="G6" s="140" t="s">
        <v>130</v>
      </c>
      <c r="H6" s="126" t="s">
        <v>8</v>
      </c>
      <c r="I6" s="126" t="s">
        <v>9</v>
      </c>
      <c r="J6" s="126" t="s">
        <v>128</v>
      </c>
      <c r="K6" s="126" t="s">
        <v>129</v>
      </c>
      <c r="L6" s="126" t="s">
        <v>143</v>
      </c>
      <c r="M6" s="128" t="s">
        <v>144</v>
      </c>
    </row>
    <row r="7" spans="1:13" ht="15.75" customHeight="1" thickBot="1" x14ac:dyDescent="0.3">
      <c r="A7" s="133"/>
      <c r="B7" s="135"/>
      <c r="C7" s="137"/>
      <c r="D7" s="139"/>
      <c r="E7" s="108" t="s">
        <v>10</v>
      </c>
      <c r="F7" s="8" t="s">
        <v>11</v>
      </c>
      <c r="G7" s="141"/>
      <c r="H7" s="127"/>
      <c r="I7" s="127"/>
      <c r="J7" s="127"/>
      <c r="K7" s="127"/>
      <c r="L7" s="127"/>
      <c r="M7" s="129"/>
    </row>
    <row r="8" spans="1:13" ht="15.75" customHeight="1" thickBot="1" x14ac:dyDescent="0.3">
      <c r="A8" s="69" t="s">
        <v>118</v>
      </c>
      <c r="B8" s="70" t="s">
        <v>119</v>
      </c>
      <c r="C8" s="73" t="s">
        <v>120</v>
      </c>
      <c r="D8" s="115" t="s">
        <v>121</v>
      </c>
      <c r="E8" s="109" t="s">
        <v>122</v>
      </c>
      <c r="F8" s="73" t="s">
        <v>123</v>
      </c>
      <c r="G8" s="83" t="s">
        <v>122</v>
      </c>
      <c r="H8" s="84" t="s">
        <v>125</v>
      </c>
      <c r="I8" s="84" t="s">
        <v>123</v>
      </c>
      <c r="J8" s="84" t="s">
        <v>124</v>
      </c>
      <c r="K8" s="84" t="s">
        <v>124</v>
      </c>
      <c r="L8" s="84" t="s">
        <v>125</v>
      </c>
      <c r="M8" s="85" t="s">
        <v>145</v>
      </c>
    </row>
    <row r="9" spans="1:13" ht="19.5" customHeight="1" x14ac:dyDescent="0.25">
      <c r="A9" s="50">
        <v>1</v>
      </c>
      <c r="B9" s="9" t="s">
        <v>12</v>
      </c>
      <c r="C9" s="100" t="s">
        <v>13</v>
      </c>
      <c r="D9" s="122" t="s">
        <v>14</v>
      </c>
      <c r="E9" s="123">
        <v>34026000</v>
      </c>
      <c r="F9" s="54">
        <v>9963600</v>
      </c>
      <c r="G9" s="124">
        <f t="shared" ref="G9:G16" si="0">+E9+F9</f>
        <v>43989600</v>
      </c>
      <c r="H9" s="82">
        <f>I9-G9</f>
        <v>0</v>
      </c>
      <c r="I9" s="82">
        <v>43989600</v>
      </c>
      <c r="J9" s="82">
        <f>K9-I9</f>
        <v>0</v>
      </c>
      <c r="K9" s="82">
        <v>43989600</v>
      </c>
      <c r="L9" s="82">
        <f>M9-K9</f>
        <v>7331600</v>
      </c>
      <c r="M9" s="55">
        <v>51321200</v>
      </c>
    </row>
    <row r="10" spans="1:13" ht="19.5" customHeight="1" x14ac:dyDescent="0.25">
      <c r="A10" s="77">
        <v>2</v>
      </c>
      <c r="B10" s="12">
        <v>3</v>
      </c>
      <c r="C10" s="101" t="s">
        <v>15</v>
      </c>
      <c r="D10" s="116" t="s">
        <v>16</v>
      </c>
      <c r="E10" s="110">
        <v>1870000</v>
      </c>
      <c r="F10" s="14">
        <v>480000</v>
      </c>
      <c r="G10" s="89">
        <f t="shared" si="0"/>
        <v>2350000</v>
      </c>
      <c r="H10" s="80">
        <f t="shared" ref="H10:H68" si="1">I10-G10</f>
        <v>0</v>
      </c>
      <c r="I10" s="80">
        <v>2350000</v>
      </c>
      <c r="J10" s="80">
        <f t="shared" ref="J10:J68" si="2">K10-I10</f>
        <v>246378</v>
      </c>
      <c r="K10" s="80">
        <v>2596378</v>
      </c>
      <c r="L10" s="80">
        <f t="shared" ref="L10:L68" si="3">M10-K10</f>
        <v>2932622</v>
      </c>
      <c r="M10" s="15">
        <v>5529000</v>
      </c>
    </row>
    <row r="11" spans="1:13" ht="19.5" customHeight="1" x14ac:dyDescent="0.25">
      <c r="A11" s="77">
        <v>3</v>
      </c>
      <c r="B11" s="12">
        <v>4</v>
      </c>
      <c r="C11" s="101" t="s">
        <v>17</v>
      </c>
      <c r="D11" s="117" t="s">
        <v>18</v>
      </c>
      <c r="E11" s="110">
        <v>1666800</v>
      </c>
      <c r="F11" s="14">
        <v>0</v>
      </c>
      <c r="G11" s="89">
        <f t="shared" si="0"/>
        <v>1666800</v>
      </c>
      <c r="H11" s="80">
        <f t="shared" si="1"/>
        <v>0</v>
      </c>
      <c r="I11" s="80">
        <v>1666800</v>
      </c>
      <c r="J11" s="80">
        <f t="shared" si="2"/>
        <v>0</v>
      </c>
      <c r="K11" s="80">
        <v>1666800</v>
      </c>
      <c r="L11" s="80">
        <f t="shared" si="3"/>
        <v>277800</v>
      </c>
      <c r="M11" s="15">
        <v>1944600</v>
      </c>
    </row>
    <row r="12" spans="1:13" ht="19.5" customHeight="1" x14ac:dyDescent="0.25">
      <c r="A12" s="77">
        <v>4</v>
      </c>
      <c r="B12" s="12">
        <v>6</v>
      </c>
      <c r="C12" s="101" t="s">
        <v>131</v>
      </c>
      <c r="D12" s="117" t="s">
        <v>132</v>
      </c>
      <c r="E12" s="110"/>
      <c r="F12" s="14"/>
      <c r="G12" s="89">
        <v>0</v>
      </c>
      <c r="H12" s="80"/>
      <c r="I12" s="80">
        <v>0</v>
      </c>
      <c r="J12" s="80">
        <f t="shared" si="2"/>
        <v>839200</v>
      </c>
      <c r="K12" s="80">
        <v>839200</v>
      </c>
      <c r="L12" s="80">
        <f t="shared" si="3"/>
        <v>139867</v>
      </c>
      <c r="M12" s="15">
        <v>979067</v>
      </c>
    </row>
    <row r="13" spans="1:13" ht="19.5" customHeight="1" x14ac:dyDescent="0.25">
      <c r="A13" s="77">
        <v>5</v>
      </c>
      <c r="B13" s="12" t="s">
        <v>19</v>
      </c>
      <c r="C13" s="102" t="s">
        <v>20</v>
      </c>
      <c r="D13" s="116" t="s">
        <v>21</v>
      </c>
      <c r="E13" s="110">
        <f>200000*13</f>
        <v>2600000</v>
      </c>
      <c r="F13" s="14">
        <f>200000*4</f>
        <v>800000</v>
      </c>
      <c r="G13" s="89">
        <f t="shared" si="0"/>
        <v>3400000</v>
      </c>
      <c r="H13" s="80">
        <f t="shared" si="1"/>
        <v>0</v>
      </c>
      <c r="I13" s="80">
        <v>3400000</v>
      </c>
      <c r="J13" s="80">
        <f t="shared" si="2"/>
        <v>0</v>
      </c>
      <c r="K13" s="80">
        <v>3400000</v>
      </c>
      <c r="L13" s="80">
        <f t="shared" si="3"/>
        <v>566667</v>
      </c>
      <c r="M13" s="15">
        <v>3966667</v>
      </c>
    </row>
    <row r="14" spans="1:13" ht="19.5" customHeight="1" x14ac:dyDescent="0.25">
      <c r="A14" s="77">
        <v>6</v>
      </c>
      <c r="B14" s="12" t="s">
        <v>22</v>
      </c>
      <c r="C14" s="102" t="s">
        <v>23</v>
      </c>
      <c r="D14" s="116" t="s">
        <v>24</v>
      </c>
      <c r="E14" s="110">
        <v>200000</v>
      </c>
      <c r="F14" s="14">
        <v>250000</v>
      </c>
      <c r="G14" s="89">
        <f t="shared" si="0"/>
        <v>450000</v>
      </c>
      <c r="H14" s="80">
        <f t="shared" si="1"/>
        <v>0</v>
      </c>
      <c r="I14" s="80">
        <v>450000</v>
      </c>
      <c r="J14" s="80">
        <f t="shared" si="2"/>
        <v>0</v>
      </c>
      <c r="K14" s="80">
        <v>450000</v>
      </c>
      <c r="L14" s="80">
        <f t="shared" si="3"/>
        <v>75000</v>
      </c>
      <c r="M14" s="15">
        <v>525000</v>
      </c>
    </row>
    <row r="15" spans="1:13" ht="19.5" customHeight="1" x14ac:dyDescent="0.25">
      <c r="A15" s="77">
        <v>7</v>
      </c>
      <c r="B15" s="12" t="s">
        <v>25</v>
      </c>
      <c r="C15" s="102" t="s">
        <v>26</v>
      </c>
      <c r="D15" s="116" t="s">
        <v>27</v>
      </c>
      <c r="E15" s="110">
        <f>13*12000+5*50000</f>
        <v>406000</v>
      </c>
      <c r="F15" s="14">
        <f>4*12000+3*50000</f>
        <v>198000</v>
      </c>
      <c r="G15" s="89">
        <f t="shared" si="0"/>
        <v>604000</v>
      </c>
      <c r="H15" s="80">
        <f t="shared" si="1"/>
        <v>0</v>
      </c>
      <c r="I15" s="80">
        <v>604000</v>
      </c>
      <c r="J15" s="80">
        <f t="shared" si="2"/>
        <v>0</v>
      </c>
      <c r="K15" s="80">
        <v>604000</v>
      </c>
      <c r="L15" s="80">
        <f t="shared" si="3"/>
        <v>100667</v>
      </c>
      <c r="M15" s="15">
        <v>704667</v>
      </c>
    </row>
    <row r="16" spans="1:13" s="16" customFormat="1" ht="19.5" customHeight="1" x14ac:dyDescent="0.25">
      <c r="A16" s="77">
        <v>8</v>
      </c>
      <c r="B16" s="12" t="s">
        <v>28</v>
      </c>
      <c r="C16" s="102" t="s">
        <v>29</v>
      </c>
      <c r="D16" s="116" t="s">
        <v>30</v>
      </c>
      <c r="E16" s="110">
        <f>238800+50000+500000</f>
        <v>788800</v>
      </c>
      <c r="F16" s="14">
        <f>481200+50000+200000</f>
        <v>731200</v>
      </c>
      <c r="G16" s="89">
        <f t="shared" si="0"/>
        <v>1520000</v>
      </c>
      <c r="H16" s="80">
        <f t="shared" si="1"/>
        <v>0</v>
      </c>
      <c r="I16" s="80">
        <v>1520000</v>
      </c>
      <c r="J16" s="80">
        <f t="shared" si="2"/>
        <v>0</v>
      </c>
      <c r="K16" s="80">
        <v>1520000</v>
      </c>
      <c r="L16" s="80">
        <f t="shared" si="3"/>
        <v>253333</v>
      </c>
      <c r="M16" s="15">
        <v>1773333</v>
      </c>
    </row>
    <row r="17" spans="1:13" s="16" customFormat="1" ht="19.5" customHeight="1" x14ac:dyDescent="0.25">
      <c r="A17" s="77">
        <v>9</v>
      </c>
      <c r="B17" s="17">
        <v>15</v>
      </c>
      <c r="C17" s="103" t="s">
        <v>31</v>
      </c>
      <c r="D17" s="118" t="s">
        <v>32</v>
      </c>
      <c r="E17" s="111">
        <f>SUM(E9:E16)</f>
        <v>41557600</v>
      </c>
      <c r="F17" s="20">
        <f t="shared" ref="F17:I17" si="4">SUM(F9:F16)</f>
        <v>12422800</v>
      </c>
      <c r="G17" s="88">
        <f t="shared" si="4"/>
        <v>53980400</v>
      </c>
      <c r="H17" s="76">
        <f t="shared" si="4"/>
        <v>0</v>
      </c>
      <c r="I17" s="76">
        <f t="shared" si="4"/>
        <v>53980400</v>
      </c>
      <c r="J17" s="76">
        <f t="shared" ref="J17:M17" si="5">SUM(J9:J16)</f>
        <v>1085578</v>
      </c>
      <c r="K17" s="76">
        <f t="shared" si="5"/>
        <v>55065978</v>
      </c>
      <c r="L17" s="76">
        <f t="shared" si="5"/>
        <v>11677556</v>
      </c>
      <c r="M17" s="21">
        <f t="shared" si="5"/>
        <v>66743534</v>
      </c>
    </row>
    <row r="18" spans="1:13" s="16" customFormat="1" ht="31.5" x14ac:dyDescent="0.25">
      <c r="A18" s="77">
        <v>10</v>
      </c>
      <c r="B18" s="12">
        <v>17</v>
      </c>
      <c r="C18" s="102" t="s">
        <v>133</v>
      </c>
      <c r="D18" s="116" t="s">
        <v>134</v>
      </c>
      <c r="E18" s="110"/>
      <c r="F18" s="14"/>
      <c r="G18" s="89">
        <v>0</v>
      </c>
      <c r="H18" s="80"/>
      <c r="I18" s="80">
        <v>0</v>
      </c>
      <c r="J18" s="80">
        <f t="shared" si="2"/>
        <v>252809</v>
      </c>
      <c r="K18" s="80">
        <v>252809</v>
      </c>
      <c r="L18" s="80">
        <f t="shared" si="3"/>
        <v>697191</v>
      </c>
      <c r="M18" s="15">
        <v>950000</v>
      </c>
    </row>
    <row r="19" spans="1:13" s="16" customFormat="1" ht="19.5" customHeight="1" x14ac:dyDescent="0.25">
      <c r="A19" s="77">
        <v>11</v>
      </c>
      <c r="B19" s="12">
        <v>18</v>
      </c>
      <c r="C19" s="102" t="s">
        <v>137</v>
      </c>
      <c r="D19" s="116" t="s">
        <v>135</v>
      </c>
      <c r="E19" s="110"/>
      <c r="F19" s="14"/>
      <c r="G19" s="89">
        <v>0</v>
      </c>
      <c r="H19" s="80"/>
      <c r="I19" s="80">
        <v>0</v>
      </c>
      <c r="J19" s="80">
        <f t="shared" si="2"/>
        <v>18648</v>
      </c>
      <c r="K19" s="80">
        <v>18648</v>
      </c>
      <c r="L19" s="80">
        <f t="shared" si="3"/>
        <v>3108</v>
      </c>
      <c r="M19" s="15">
        <v>21756</v>
      </c>
    </row>
    <row r="20" spans="1:13" s="16" customFormat="1" ht="19.5" customHeight="1" x14ac:dyDescent="0.25">
      <c r="A20" s="77">
        <v>12</v>
      </c>
      <c r="B20" s="17">
        <v>19</v>
      </c>
      <c r="C20" s="103" t="s">
        <v>138</v>
      </c>
      <c r="D20" s="118" t="s">
        <v>136</v>
      </c>
      <c r="E20" s="111"/>
      <c r="F20" s="20"/>
      <c r="G20" s="88">
        <f>SUM(G18:G19)</f>
        <v>0</v>
      </c>
      <c r="H20" s="76"/>
      <c r="I20" s="76">
        <f t="shared" ref="I20:K20" si="6">SUM(I18:I19)</f>
        <v>0</v>
      </c>
      <c r="J20" s="76">
        <f t="shared" si="6"/>
        <v>271457</v>
      </c>
      <c r="K20" s="76">
        <f t="shared" si="6"/>
        <v>271457</v>
      </c>
      <c r="L20" s="76">
        <f t="shared" ref="L20:M20" si="7">SUM(L18:L19)</f>
        <v>700299</v>
      </c>
      <c r="M20" s="21">
        <f t="shared" si="7"/>
        <v>971756</v>
      </c>
    </row>
    <row r="21" spans="1:13" ht="19.5" customHeight="1" x14ac:dyDescent="0.25">
      <c r="A21" s="77">
        <v>13</v>
      </c>
      <c r="B21" s="17">
        <v>20</v>
      </c>
      <c r="C21" s="103" t="s">
        <v>33</v>
      </c>
      <c r="D21" s="118" t="s">
        <v>34</v>
      </c>
      <c r="E21" s="111">
        <f>E17</f>
        <v>41557600</v>
      </c>
      <c r="F21" s="20">
        <f t="shared" ref="F21" si="8">F17</f>
        <v>12422800</v>
      </c>
      <c r="G21" s="88">
        <f t="shared" ref="G21:J21" si="9">G17+G20</f>
        <v>53980400</v>
      </c>
      <c r="H21" s="76">
        <f t="shared" si="9"/>
        <v>0</v>
      </c>
      <c r="I21" s="76">
        <f t="shared" si="9"/>
        <v>53980400</v>
      </c>
      <c r="J21" s="76">
        <f t="shared" si="9"/>
        <v>1357035</v>
      </c>
      <c r="K21" s="76">
        <f>K17+K20</f>
        <v>55337435</v>
      </c>
      <c r="L21" s="76">
        <f t="shared" ref="L21:M21" si="10">L17+L20</f>
        <v>12377855</v>
      </c>
      <c r="M21" s="21">
        <f t="shared" si="10"/>
        <v>67715290</v>
      </c>
    </row>
    <row r="22" spans="1:13" s="22" customFormat="1" ht="38.25" customHeight="1" x14ac:dyDescent="0.25">
      <c r="A22" s="77">
        <v>14</v>
      </c>
      <c r="B22" s="17">
        <v>21</v>
      </c>
      <c r="C22" s="103" t="s">
        <v>35</v>
      </c>
      <c r="D22" s="118" t="s">
        <v>36</v>
      </c>
      <c r="E22" s="111">
        <f>SUM(E23:E25)</f>
        <v>9532376</v>
      </c>
      <c r="F22" s="20">
        <f t="shared" ref="F22:K22" si="11">SUM(F23:F25)</f>
        <v>2908216</v>
      </c>
      <c r="G22" s="88">
        <f t="shared" si="11"/>
        <v>12440592</v>
      </c>
      <c r="H22" s="76">
        <f t="shared" si="11"/>
        <v>0</v>
      </c>
      <c r="I22" s="76">
        <f t="shared" si="11"/>
        <v>12440592</v>
      </c>
      <c r="J22" s="76">
        <f t="shared" ref="J22" si="12">SUM(J23:J25)</f>
        <v>0</v>
      </c>
      <c r="K22" s="76">
        <f t="shared" si="11"/>
        <v>12440592</v>
      </c>
      <c r="L22" s="76">
        <f t="shared" ref="L22:M22" si="13">SUM(L23:L25)</f>
        <v>2659408</v>
      </c>
      <c r="M22" s="21">
        <f t="shared" si="13"/>
        <v>15100000</v>
      </c>
    </row>
    <row r="23" spans="1:13" s="27" customFormat="1" ht="19.5" customHeight="1" x14ac:dyDescent="0.25">
      <c r="A23" s="77">
        <v>15</v>
      </c>
      <c r="B23" s="23">
        <v>22</v>
      </c>
      <c r="C23" s="104" t="s">
        <v>37</v>
      </c>
      <c r="D23" s="119"/>
      <c r="E23" s="112">
        <v>8642656</v>
      </c>
      <c r="F23" s="25">
        <v>2634456</v>
      </c>
      <c r="G23" s="90">
        <f>+E23+F23</f>
        <v>11277112</v>
      </c>
      <c r="H23" s="81">
        <f t="shared" si="1"/>
        <v>0</v>
      </c>
      <c r="I23" s="81">
        <v>11277112</v>
      </c>
      <c r="J23" s="81">
        <f t="shared" si="2"/>
        <v>0</v>
      </c>
      <c r="K23" s="81">
        <v>11277112</v>
      </c>
      <c r="L23" s="80">
        <f t="shared" si="3"/>
        <v>1500000</v>
      </c>
      <c r="M23" s="26">
        <v>12777112</v>
      </c>
    </row>
    <row r="24" spans="1:13" s="27" customFormat="1" ht="19.5" customHeight="1" x14ac:dyDescent="0.25">
      <c r="A24" s="77">
        <v>16</v>
      </c>
      <c r="B24" s="23">
        <v>25</v>
      </c>
      <c r="C24" s="104" t="s">
        <v>38</v>
      </c>
      <c r="D24" s="119"/>
      <c r="E24" s="112">
        <v>429520</v>
      </c>
      <c r="F24" s="25">
        <v>132160</v>
      </c>
      <c r="G24" s="90">
        <f>+E24+F24</f>
        <v>561680</v>
      </c>
      <c r="H24" s="81">
        <f t="shared" si="1"/>
        <v>0</v>
      </c>
      <c r="I24" s="81">
        <v>561680</v>
      </c>
      <c r="J24" s="81">
        <f t="shared" si="2"/>
        <v>0</v>
      </c>
      <c r="K24" s="81">
        <v>561680</v>
      </c>
      <c r="L24" s="80">
        <f t="shared" si="3"/>
        <v>559408</v>
      </c>
      <c r="M24" s="26">
        <v>1121088</v>
      </c>
    </row>
    <row r="25" spans="1:13" s="27" customFormat="1" ht="19.5" customHeight="1" x14ac:dyDescent="0.25">
      <c r="A25" s="77">
        <v>17</v>
      </c>
      <c r="B25" s="23">
        <v>28</v>
      </c>
      <c r="C25" s="104" t="s">
        <v>39</v>
      </c>
      <c r="D25" s="119"/>
      <c r="E25" s="112">
        <v>460200</v>
      </c>
      <c r="F25" s="25">
        <v>141600</v>
      </c>
      <c r="G25" s="90">
        <f>+E25+F25</f>
        <v>601800</v>
      </c>
      <c r="H25" s="81">
        <f t="shared" si="1"/>
        <v>0</v>
      </c>
      <c r="I25" s="81">
        <v>601800</v>
      </c>
      <c r="J25" s="81">
        <f t="shared" si="2"/>
        <v>0</v>
      </c>
      <c r="K25" s="81">
        <v>601800</v>
      </c>
      <c r="L25" s="80">
        <f t="shared" si="3"/>
        <v>600000</v>
      </c>
      <c r="M25" s="26">
        <v>1201800</v>
      </c>
    </row>
    <row r="26" spans="1:13" ht="19.5" customHeight="1" x14ac:dyDescent="0.25">
      <c r="A26" s="77">
        <v>18</v>
      </c>
      <c r="B26" s="12">
        <v>29</v>
      </c>
      <c r="C26" s="102" t="s">
        <v>40</v>
      </c>
      <c r="D26" s="116" t="s">
        <v>41</v>
      </c>
      <c r="E26" s="110">
        <f>SUM(E27:E30)</f>
        <v>355000</v>
      </c>
      <c r="F26" s="14">
        <f t="shared" ref="F26:M26" si="14">SUM(F27:F30)</f>
        <v>40000</v>
      </c>
      <c r="G26" s="89">
        <f t="shared" si="14"/>
        <v>395000</v>
      </c>
      <c r="H26" s="80">
        <f t="shared" si="14"/>
        <v>0</v>
      </c>
      <c r="I26" s="80">
        <f t="shared" si="14"/>
        <v>395000</v>
      </c>
      <c r="J26" s="80">
        <f t="shared" si="14"/>
        <v>0</v>
      </c>
      <c r="K26" s="80">
        <f t="shared" si="14"/>
        <v>395000</v>
      </c>
      <c r="L26" s="80">
        <f t="shared" si="14"/>
        <v>-370000</v>
      </c>
      <c r="M26" s="15">
        <f t="shared" si="14"/>
        <v>25000</v>
      </c>
    </row>
    <row r="27" spans="1:13" ht="19.5" customHeight="1" x14ac:dyDescent="0.25">
      <c r="A27" s="77">
        <v>19</v>
      </c>
      <c r="B27" s="28" t="s">
        <v>42</v>
      </c>
      <c r="C27" s="104" t="s">
        <v>43</v>
      </c>
      <c r="D27" s="119"/>
      <c r="E27" s="112">
        <v>40000</v>
      </c>
      <c r="F27" s="25">
        <v>40000</v>
      </c>
      <c r="G27" s="90">
        <f>+E27+F27</f>
        <v>80000</v>
      </c>
      <c r="H27" s="81">
        <f t="shared" si="1"/>
        <v>0</v>
      </c>
      <c r="I27" s="81">
        <v>80000</v>
      </c>
      <c r="J27" s="81">
        <f t="shared" si="2"/>
        <v>0</v>
      </c>
      <c r="K27" s="81">
        <v>80000</v>
      </c>
      <c r="L27" s="80">
        <f t="shared" si="3"/>
        <v>-75000</v>
      </c>
      <c r="M27" s="26">
        <v>5000</v>
      </c>
    </row>
    <row r="28" spans="1:13" ht="19.5" customHeight="1" x14ac:dyDescent="0.25">
      <c r="A28" s="77">
        <v>20</v>
      </c>
      <c r="B28" s="28" t="s">
        <v>42</v>
      </c>
      <c r="C28" s="104" t="s">
        <v>44</v>
      </c>
      <c r="D28" s="119"/>
      <c r="E28" s="112">
        <v>30000</v>
      </c>
      <c r="F28" s="25">
        <v>0</v>
      </c>
      <c r="G28" s="90">
        <f>+E28+F28</f>
        <v>30000</v>
      </c>
      <c r="H28" s="81">
        <f t="shared" si="1"/>
        <v>0</v>
      </c>
      <c r="I28" s="81">
        <v>30000</v>
      </c>
      <c r="J28" s="81">
        <f t="shared" si="2"/>
        <v>0</v>
      </c>
      <c r="K28" s="81">
        <v>30000</v>
      </c>
      <c r="L28" s="80">
        <f t="shared" si="3"/>
        <v>-25000</v>
      </c>
      <c r="M28" s="26">
        <v>5000</v>
      </c>
    </row>
    <row r="29" spans="1:13" ht="19.5" customHeight="1" x14ac:dyDescent="0.25">
      <c r="A29" s="77">
        <v>21</v>
      </c>
      <c r="B29" s="28" t="s">
        <v>42</v>
      </c>
      <c r="C29" s="104" t="s">
        <v>45</v>
      </c>
      <c r="D29" s="119"/>
      <c r="E29" s="112">
        <v>35000</v>
      </c>
      <c r="F29" s="25">
        <v>0</v>
      </c>
      <c r="G29" s="90">
        <f>+E29+F29</f>
        <v>35000</v>
      </c>
      <c r="H29" s="81">
        <f t="shared" si="1"/>
        <v>0</v>
      </c>
      <c r="I29" s="81">
        <v>35000</v>
      </c>
      <c r="J29" s="81">
        <f t="shared" si="2"/>
        <v>0</v>
      </c>
      <c r="K29" s="81">
        <v>35000</v>
      </c>
      <c r="L29" s="80">
        <f t="shared" si="3"/>
        <v>-30000</v>
      </c>
      <c r="M29" s="26">
        <v>5000</v>
      </c>
    </row>
    <row r="30" spans="1:13" ht="19.5" customHeight="1" x14ac:dyDescent="0.25">
      <c r="A30" s="77">
        <v>22</v>
      </c>
      <c r="B30" s="28" t="s">
        <v>42</v>
      </c>
      <c r="C30" s="104" t="s">
        <v>46</v>
      </c>
      <c r="D30" s="119"/>
      <c r="E30" s="112">
        <v>250000</v>
      </c>
      <c r="F30" s="25">
        <v>0</v>
      </c>
      <c r="G30" s="90">
        <f>+E30+F30</f>
        <v>250000</v>
      </c>
      <c r="H30" s="81">
        <f t="shared" si="1"/>
        <v>0</v>
      </c>
      <c r="I30" s="81">
        <v>250000</v>
      </c>
      <c r="J30" s="81">
        <f t="shared" si="2"/>
        <v>0</v>
      </c>
      <c r="K30" s="81">
        <v>250000</v>
      </c>
      <c r="L30" s="80">
        <f t="shared" si="3"/>
        <v>-240000</v>
      </c>
      <c r="M30" s="26">
        <v>10000</v>
      </c>
    </row>
    <row r="31" spans="1:13" ht="19.5" customHeight="1" x14ac:dyDescent="0.25">
      <c r="A31" s="77">
        <v>23</v>
      </c>
      <c r="B31" s="12">
        <v>30</v>
      </c>
      <c r="C31" s="102" t="s">
        <v>47</v>
      </c>
      <c r="D31" s="116" t="s">
        <v>48</v>
      </c>
      <c r="E31" s="110">
        <f>SUM(E32:E38)</f>
        <v>1530000</v>
      </c>
      <c r="F31" s="14">
        <f t="shared" ref="F31:M31" si="15">SUM(F32:F38)</f>
        <v>400000</v>
      </c>
      <c r="G31" s="89">
        <f t="shared" si="15"/>
        <v>1930000</v>
      </c>
      <c r="H31" s="80">
        <f t="shared" si="15"/>
        <v>0</v>
      </c>
      <c r="I31" s="80">
        <f t="shared" si="15"/>
        <v>1930000</v>
      </c>
      <c r="J31" s="80">
        <f t="shared" si="15"/>
        <v>0</v>
      </c>
      <c r="K31" s="80">
        <f t="shared" si="15"/>
        <v>1930000</v>
      </c>
      <c r="L31" s="80">
        <f t="shared" si="15"/>
        <v>-215233</v>
      </c>
      <c r="M31" s="15">
        <f t="shared" si="15"/>
        <v>1714767</v>
      </c>
    </row>
    <row r="32" spans="1:13" ht="19.5" customHeight="1" x14ac:dyDescent="0.25">
      <c r="A32" s="77">
        <v>24</v>
      </c>
      <c r="B32" s="28" t="s">
        <v>42</v>
      </c>
      <c r="C32" s="104" t="s">
        <v>49</v>
      </c>
      <c r="D32" s="119"/>
      <c r="E32" s="112">
        <v>50000</v>
      </c>
      <c r="F32" s="25">
        <v>0</v>
      </c>
      <c r="G32" s="90">
        <f t="shared" ref="G32:G38" si="16">+E32+F32</f>
        <v>50000</v>
      </c>
      <c r="H32" s="81">
        <f t="shared" si="1"/>
        <v>0</v>
      </c>
      <c r="I32" s="81">
        <v>50000</v>
      </c>
      <c r="J32" s="81">
        <f t="shared" si="2"/>
        <v>0</v>
      </c>
      <c r="K32" s="81">
        <v>50000</v>
      </c>
      <c r="L32" s="80">
        <f t="shared" si="3"/>
        <v>0</v>
      </c>
      <c r="M32" s="26">
        <v>50000</v>
      </c>
    </row>
    <row r="33" spans="1:13" ht="19.5" customHeight="1" x14ac:dyDescent="0.25">
      <c r="A33" s="77">
        <v>25</v>
      </c>
      <c r="B33" s="28" t="s">
        <v>42</v>
      </c>
      <c r="C33" s="104" t="s">
        <v>50</v>
      </c>
      <c r="D33" s="119"/>
      <c r="E33" s="112">
        <v>1000000</v>
      </c>
      <c r="F33" s="25">
        <v>300000</v>
      </c>
      <c r="G33" s="90">
        <f t="shared" si="16"/>
        <v>1300000</v>
      </c>
      <c r="H33" s="81">
        <f t="shared" si="1"/>
        <v>0</v>
      </c>
      <c r="I33" s="81">
        <v>1300000</v>
      </c>
      <c r="J33" s="81">
        <f t="shared" si="2"/>
        <v>0</v>
      </c>
      <c r="K33" s="81">
        <v>1300000</v>
      </c>
      <c r="L33" s="80">
        <f t="shared" si="3"/>
        <v>-215233</v>
      </c>
      <c r="M33" s="26">
        <v>1084767</v>
      </c>
    </row>
    <row r="34" spans="1:13" ht="19.5" customHeight="1" x14ac:dyDescent="0.25">
      <c r="A34" s="77">
        <v>26</v>
      </c>
      <c r="B34" s="28" t="s">
        <v>42</v>
      </c>
      <c r="C34" s="104" t="s">
        <v>51</v>
      </c>
      <c r="D34" s="119"/>
      <c r="E34" s="112">
        <v>30000</v>
      </c>
      <c r="F34" s="25">
        <v>0</v>
      </c>
      <c r="G34" s="90">
        <f t="shared" si="16"/>
        <v>30000</v>
      </c>
      <c r="H34" s="81">
        <f t="shared" si="1"/>
        <v>0</v>
      </c>
      <c r="I34" s="81">
        <v>30000</v>
      </c>
      <c r="J34" s="81">
        <f t="shared" si="2"/>
        <v>0</v>
      </c>
      <c r="K34" s="81">
        <v>30000</v>
      </c>
      <c r="L34" s="80">
        <f t="shared" si="3"/>
        <v>0</v>
      </c>
      <c r="M34" s="26">
        <v>30000</v>
      </c>
    </row>
    <row r="35" spans="1:13" ht="19.5" customHeight="1" x14ac:dyDescent="0.25">
      <c r="A35" s="77">
        <v>27</v>
      </c>
      <c r="B35" s="28" t="s">
        <v>42</v>
      </c>
      <c r="C35" s="104" t="s">
        <v>52</v>
      </c>
      <c r="D35" s="119"/>
      <c r="E35" s="112">
        <v>150000</v>
      </c>
      <c r="F35" s="25">
        <v>50000</v>
      </c>
      <c r="G35" s="90">
        <f t="shared" si="16"/>
        <v>200000</v>
      </c>
      <c r="H35" s="81">
        <f t="shared" si="1"/>
        <v>0</v>
      </c>
      <c r="I35" s="81">
        <v>200000</v>
      </c>
      <c r="J35" s="81">
        <f t="shared" si="2"/>
        <v>0</v>
      </c>
      <c r="K35" s="81">
        <v>200000</v>
      </c>
      <c r="L35" s="80">
        <f t="shared" si="3"/>
        <v>0</v>
      </c>
      <c r="M35" s="26">
        <v>200000</v>
      </c>
    </row>
    <row r="36" spans="1:13" ht="19.5" customHeight="1" x14ac:dyDescent="0.25">
      <c r="A36" s="77">
        <v>28</v>
      </c>
      <c r="B36" s="28" t="s">
        <v>42</v>
      </c>
      <c r="C36" s="104" t="s">
        <v>53</v>
      </c>
      <c r="D36" s="119"/>
      <c r="E36" s="112">
        <v>100000</v>
      </c>
      <c r="F36" s="25">
        <v>0</v>
      </c>
      <c r="G36" s="90">
        <f t="shared" si="16"/>
        <v>100000</v>
      </c>
      <c r="H36" s="81">
        <f t="shared" si="1"/>
        <v>0</v>
      </c>
      <c r="I36" s="81">
        <v>100000</v>
      </c>
      <c r="J36" s="81">
        <f t="shared" si="2"/>
        <v>0</v>
      </c>
      <c r="K36" s="81">
        <v>100000</v>
      </c>
      <c r="L36" s="80">
        <f t="shared" si="3"/>
        <v>0</v>
      </c>
      <c r="M36" s="26">
        <v>100000</v>
      </c>
    </row>
    <row r="37" spans="1:13" ht="19.5" customHeight="1" x14ac:dyDescent="0.25">
      <c r="A37" s="77">
        <v>29</v>
      </c>
      <c r="B37" s="28" t="s">
        <v>42</v>
      </c>
      <c r="C37" s="104" t="s">
        <v>54</v>
      </c>
      <c r="D37" s="119"/>
      <c r="E37" s="112">
        <v>100000</v>
      </c>
      <c r="F37" s="25">
        <v>0</v>
      </c>
      <c r="G37" s="90">
        <f t="shared" si="16"/>
        <v>100000</v>
      </c>
      <c r="H37" s="81">
        <f t="shared" si="1"/>
        <v>0</v>
      </c>
      <c r="I37" s="81">
        <v>100000</v>
      </c>
      <c r="J37" s="81">
        <f t="shared" si="2"/>
        <v>0</v>
      </c>
      <c r="K37" s="81">
        <v>100000</v>
      </c>
      <c r="L37" s="80">
        <f t="shared" si="3"/>
        <v>0</v>
      </c>
      <c r="M37" s="26">
        <v>100000</v>
      </c>
    </row>
    <row r="38" spans="1:13" ht="19.5" customHeight="1" x14ac:dyDescent="0.25">
      <c r="A38" s="77">
        <v>30</v>
      </c>
      <c r="B38" s="28" t="s">
        <v>42</v>
      </c>
      <c r="C38" s="104" t="s">
        <v>55</v>
      </c>
      <c r="D38" s="119"/>
      <c r="E38" s="112">
        <v>100000</v>
      </c>
      <c r="F38" s="25">
        <v>50000</v>
      </c>
      <c r="G38" s="90">
        <f t="shared" si="16"/>
        <v>150000</v>
      </c>
      <c r="H38" s="81">
        <f t="shared" si="1"/>
        <v>0</v>
      </c>
      <c r="I38" s="81">
        <v>150000</v>
      </c>
      <c r="J38" s="81">
        <f t="shared" si="2"/>
        <v>0</v>
      </c>
      <c r="K38" s="81">
        <v>150000</v>
      </c>
      <c r="L38" s="80">
        <f t="shared" si="3"/>
        <v>0</v>
      </c>
      <c r="M38" s="26">
        <v>150000</v>
      </c>
    </row>
    <row r="39" spans="1:13" ht="19.5" customHeight="1" x14ac:dyDescent="0.25">
      <c r="A39" s="77">
        <v>31</v>
      </c>
      <c r="B39" s="17">
        <v>32</v>
      </c>
      <c r="C39" s="103" t="s">
        <v>56</v>
      </c>
      <c r="D39" s="118" t="s">
        <v>57</v>
      </c>
      <c r="E39" s="111">
        <f>+E26+E31</f>
        <v>1885000</v>
      </c>
      <c r="F39" s="20">
        <f t="shared" ref="F39:M39" si="17">+F26+F31</f>
        <v>440000</v>
      </c>
      <c r="G39" s="88">
        <f t="shared" si="17"/>
        <v>2325000</v>
      </c>
      <c r="H39" s="76">
        <f t="shared" si="17"/>
        <v>0</v>
      </c>
      <c r="I39" s="76">
        <f t="shared" si="17"/>
        <v>2325000</v>
      </c>
      <c r="J39" s="76">
        <f t="shared" si="17"/>
        <v>0</v>
      </c>
      <c r="K39" s="76">
        <f t="shared" si="17"/>
        <v>2325000</v>
      </c>
      <c r="L39" s="76">
        <f t="shared" si="17"/>
        <v>-585233</v>
      </c>
      <c r="M39" s="21">
        <f t="shared" si="17"/>
        <v>1739767</v>
      </c>
    </row>
    <row r="40" spans="1:13" ht="19.5" customHeight="1" x14ac:dyDescent="0.25">
      <c r="A40" s="77">
        <v>32</v>
      </c>
      <c r="B40" s="12">
        <v>33</v>
      </c>
      <c r="C40" s="102" t="s">
        <v>58</v>
      </c>
      <c r="D40" s="116" t="s">
        <v>59</v>
      </c>
      <c r="E40" s="110">
        <f>SUM(E41:E42)</f>
        <v>400000</v>
      </c>
      <c r="F40" s="14">
        <f t="shared" ref="F40:M40" si="18">SUM(F41:F42)</f>
        <v>400000</v>
      </c>
      <c r="G40" s="89">
        <f t="shared" si="18"/>
        <v>800000</v>
      </c>
      <c r="H40" s="80">
        <f t="shared" si="18"/>
        <v>1521716</v>
      </c>
      <c r="I40" s="80">
        <f t="shared" si="18"/>
        <v>2321716</v>
      </c>
      <c r="J40" s="80">
        <f t="shared" si="18"/>
        <v>0</v>
      </c>
      <c r="K40" s="80">
        <f t="shared" si="18"/>
        <v>2321716</v>
      </c>
      <c r="L40" s="80">
        <f t="shared" si="18"/>
        <v>27619</v>
      </c>
      <c r="M40" s="15">
        <f t="shared" si="18"/>
        <v>2349335</v>
      </c>
    </row>
    <row r="41" spans="1:13" ht="19.5" customHeight="1" x14ac:dyDescent="0.25">
      <c r="A41" s="77">
        <v>33</v>
      </c>
      <c r="B41" s="28" t="s">
        <v>42</v>
      </c>
      <c r="C41" s="104" t="s">
        <v>60</v>
      </c>
      <c r="D41" s="119"/>
      <c r="E41" s="112">
        <v>400000</v>
      </c>
      <c r="F41" s="25">
        <v>400000</v>
      </c>
      <c r="G41" s="90">
        <f>+E41+F41</f>
        <v>800000</v>
      </c>
      <c r="H41" s="81">
        <f t="shared" si="1"/>
        <v>1521716</v>
      </c>
      <c r="I41" s="81">
        <v>2321716</v>
      </c>
      <c r="J41" s="81">
        <f t="shared" si="2"/>
        <v>0</v>
      </c>
      <c r="K41" s="81">
        <v>2321716</v>
      </c>
      <c r="L41" s="80">
        <f t="shared" si="3"/>
        <v>27619</v>
      </c>
      <c r="M41" s="26">
        <v>2349335</v>
      </c>
    </row>
    <row r="42" spans="1:13" ht="19.5" customHeight="1" x14ac:dyDescent="0.25">
      <c r="A42" s="77">
        <v>34</v>
      </c>
      <c r="B42" s="28" t="s">
        <v>42</v>
      </c>
      <c r="C42" s="104" t="s">
        <v>61</v>
      </c>
      <c r="D42" s="119"/>
      <c r="E42" s="112">
        <v>0</v>
      </c>
      <c r="F42" s="25">
        <v>0</v>
      </c>
      <c r="G42" s="90">
        <f>+E42+F42</f>
        <v>0</v>
      </c>
      <c r="H42" s="81">
        <f t="shared" si="1"/>
        <v>0</v>
      </c>
      <c r="I42" s="81">
        <v>0</v>
      </c>
      <c r="J42" s="81">
        <f t="shared" si="2"/>
        <v>0</v>
      </c>
      <c r="K42" s="81">
        <v>0</v>
      </c>
      <c r="L42" s="80">
        <f t="shared" si="3"/>
        <v>0</v>
      </c>
      <c r="M42" s="26">
        <v>0</v>
      </c>
    </row>
    <row r="43" spans="1:13" ht="19.5" customHeight="1" x14ac:dyDescent="0.25">
      <c r="A43" s="77">
        <v>35</v>
      </c>
      <c r="B43" s="12">
        <v>34</v>
      </c>
      <c r="C43" s="102" t="s">
        <v>62</v>
      </c>
      <c r="D43" s="116" t="s">
        <v>63</v>
      </c>
      <c r="E43" s="110">
        <f>+E44</f>
        <v>700000</v>
      </c>
      <c r="F43" s="14">
        <f t="shared" ref="F43:M43" si="19">+F44</f>
        <v>100000</v>
      </c>
      <c r="G43" s="89">
        <f t="shared" si="19"/>
        <v>800000</v>
      </c>
      <c r="H43" s="80">
        <f t="shared" si="19"/>
        <v>0</v>
      </c>
      <c r="I43" s="80">
        <f t="shared" si="19"/>
        <v>800000</v>
      </c>
      <c r="J43" s="80">
        <f t="shared" si="19"/>
        <v>14760</v>
      </c>
      <c r="K43" s="80">
        <f t="shared" si="19"/>
        <v>814760</v>
      </c>
      <c r="L43" s="80">
        <f t="shared" si="19"/>
        <v>141981</v>
      </c>
      <c r="M43" s="15">
        <f t="shared" si="19"/>
        <v>956741</v>
      </c>
    </row>
    <row r="44" spans="1:13" ht="19.5" customHeight="1" x14ac:dyDescent="0.25">
      <c r="A44" s="77">
        <v>36</v>
      </c>
      <c r="B44" s="28" t="s">
        <v>42</v>
      </c>
      <c r="C44" s="104" t="s">
        <v>64</v>
      </c>
      <c r="D44" s="119"/>
      <c r="E44" s="112">
        <v>700000</v>
      </c>
      <c r="F44" s="25">
        <v>100000</v>
      </c>
      <c r="G44" s="90">
        <f>+E44+F44</f>
        <v>800000</v>
      </c>
      <c r="H44" s="81">
        <f t="shared" si="1"/>
        <v>0</v>
      </c>
      <c r="I44" s="81">
        <v>800000</v>
      </c>
      <c r="J44" s="81">
        <f t="shared" si="2"/>
        <v>14760</v>
      </c>
      <c r="K44" s="81">
        <v>814760</v>
      </c>
      <c r="L44" s="80">
        <f t="shared" si="3"/>
        <v>141981</v>
      </c>
      <c r="M44" s="26">
        <v>956741</v>
      </c>
    </row>
    <row r="45" spans="1:13" ht="19.5" customHeight="1" x14ac:dyDescent="0.25">
      <c r="A45" s="77">
        <v>37</v>
      </c>
      <c r="B45" s="17">
        <v>35</v>
      </c>
      <c r="C45" s="103" t="s">
        <v>65</v>
      </c>
      <c r="D45" s="118" t="s">
        <v>66</v>
      </c>
      <c r="E45" s="111">
        <f>+E40+E43</f>
        <v>1100000</v>
      </c>
      <c r="F45" s="20">
        <f t="shared" ref="F45:M45" si="20">+F40+F43</f>
        <v>500000</v>
      </c>
      <c r="G45" s="88">
        <f t="shared" si="20"/>
        <v>1600000</v>
      </c>
      <c r="H45" s="76">
        <f t="shared" si="20"/>
        <v>1521716</v>
      </c>
      <c r="I45" s="76">
        <f t="shared" si="20"/>
        <v>3121716</v>
      </c>
      <c r="J45" s="76">
        <f t="shared" si="20"/>
        <v>14760</v>
      </c>
      <c r="K45" s="76">
        <f t="shared" si="20"/>
        <v>3136476</v>
      </c>
      <c r="L45" s="76">
        <f t="shared" si="20"/>
        <v>169600</v>
      </c>
      <c r="M45" s="21">
        <f t="shared" si="20"/>
        <v>3306076</v>
      </c>
    </row>
    <row r="46" spans="1:13" ht="19.5" customHeight="1" x14ac:dyDescent="0.25">
      <c r="A46" s="77">
        <v>38</v>
      </c>
      <c r="B46" s="12">
        <v>36</v>
      </c>
      <c r="C46" s="102" t="s">
        <v>67</v>
      </c>
      <c r="D46" s="116" t="s">
        <v>68</v>
      </c>
      <c r="E46" s="110">
        <f>SUM(E47:E50)</f>
        <v>970000</v>
      </c>
      <c r="F46" s="14">
        <f t="shared" ref="F46:M46" si="21">SUM(F47:F50)</f>
        <v>570000</v>
      </c>
      <c r="G46" s="89">
        <f t="shared" si="21"/>
        <v>1540000</v>
      </c>
      <c r="H46" s="80">
        <f t="shared" si="21"/>
        <v>0</v>
      </c>
      <c r="I46" s="80">
        <f t="shared" si="21"/>
        <v>1540000</v>
      </c>
      <c r="J46" s="80">
        <f t="shared" si="21"/>
        <v>0</v>
      </c>
      <c r="K46" s="80">
        <f t="shared" si="21"/>
        <v>1540000</v>
      </c>
      <c r="L46" s="80">
        <f t="shared" si="21"/>
        <v>-362923</v>
      </c>
      <c r="M46" s="15">
        <f t="shared" si="21"/>
        <v>1177077</v>
      </c>
    </row>
    <row r="47" spans="1:13" ht="19.5" customHeight="1" x14ac:dyDescent="0.25">
      <c r="A47" s="77">
        <v>39</v>
      </c>
      <c r="B47" s="28" t="s">
        <v>42</v>
      </c>
      <c r="C47" s="104" t="s">
        <v>69</v>
      </c>
      <c r="D47" s="119"/>
      <c r="E47" s="112">
        <v>400000</v>
      </c>
      <c r="F47" s="25">
        <v>300000</v>
      </c>
      <c r="G47" s="90">
        <f t="shared" ref="G47:G53" si="22">+E47+F47</f>
        <v>700000</v>
      </c>
      <c r="H47" s="81">
        <f t="shared" si="1"/>
        <v>0</v>
      </c>
      <c r="I47" s="81">
        <v>700000</v>
      </c>
      <c r="J47" s="81">
        <f t="shared" si="2"/>
        <v>0</v>
      </c>
      <c r="K47" s="81">
        <v>700000</v>
      </c>
      <c r="L47" s="80">
        <f t="shared" si="3"/>
        <v>-100000</v>
      </c>
      <c r="M47" s="26">
        <v>600000</v>
      </c>
    </row>
    <row r="48" spans="1:13" ht="19.5" customHeight="1" x14ac:dyDescent="0.25">
      <c r="A48" s="77">
        <v>40</v>
      </c>
      <c r="B48" s="28" t="s">
        <v>42</v>
      </c>
      <c r="C48" s="104" t="s">
        <v>70</v>
      </c>
      <c r="D48" s="119"/>
      <c r="E48" s="112">
        <v>450000</v>
      </c>
      <c r="F48" s="25">
        <v>100000</v>
      </c>
      <c r="G48" s="90">
        <f t="shared" si="22"/>
        <v>550000</v>
      </c>
      <c r="H48" s="81">
        <f t="shared" si="1"/>
        <v>0</v>
      </c>
      <c r="I48" s="81">
        <v>550000</v>
      </c>
      <c r="J48" s="81">
        <f t="shared" si="2"/>
        <v>0</v>
      </c>
      <c r="K48" s="81">
        <v>550000</v>
      </c>
      <c r="L48" s="80">
        <f t="shared" si="3"/>
        <v>-100000</v>
      </c>
      <c r="M48" s="26">
        <v>450000</v>
      </c>
    </row>
    <row r="49" spans="1:13" ht="19.5" customHeight="1" x14ac:dyDescent="0.25">
      <c r="A49" s="77">
        <v>41</v>
      </c>
      <c r="B49" s="28" t="s">
        <v>42</v>
      </c>
      <c r="C49" s="104" t="s">
        <v>71</v>
      </c>
      <c r="D49" s="119"/>
      <c r="E49" s="112">
        <v>120000</v>
      </c>
      <c r="F49" s="25">
        <v>50000</v>
      </c>
      <c r="G49" s="90">
        <f t="shared" si="22"/>
        <v>170000</v>
      </c>
      <c r="H49" s="81">
        <f t="shared" si="1"/>
        <v>0</v>
      </c>
      <c r="I49" s="81">
        <v>170000</v>
      </c>
      <c r="J49" s="81">
        <f t="shared" si="2"/>
        <v>0</v>
      </c>
      <c r="K49" s="81">
        <v>170000</v>
      </c>
      <c r="L49" s="80">
        <f t="shared" si="3"/>
        <v>-100000</v>
      </c>
      <c r="M49" s="26">
        <v>70000</v>
      </c>
    </row>
    <row r="50" spans="1:13" ht="19.5" customHeight="1" x14ac:dyDescent="0.25">
      <c r="A50" s="77">
        <v>42</v>
      </c>
      <c r="B50" s="28" t="s">
        <v>42</v>
      </c>
      <c r="C50" s="104" t="s">
        <v>72</v>
      </c>
      <c r="D50" s="119"/>
      <c r="E50" s="112">
        <v>0</v>
      </c>
      <c r="F50" s="25">
        <v>120000</v>
      </c>
      <c r="G50" s="90">
        <f t="shared" si="22"/>
        <v>120000</v>
      </c>
      <c r="H50" s="81">
        <f t="shared" si="1"/>
        <v>0</v>
      </c>
      <c r="I50" s="81">
        <v>120000</v>
      </c>
      <c r="J50" s="81">
        <f t="shared" si="2"/>
        <v>0</v>
      </c>
      <c r="K50" s="81">
        <v>120000</v>
      </c>
      <c r="L50" s="80">
        <f t="shared" si="3"/>
        <v>-62923</v>
      </c>
      <c r="M50" s="26">
        <v>57077</v>
      </c>
    </row>
    <row r="51" spans="1:13" ht="19.5" customHeight="1" x14ac:dyDescent="0.25">
      <c r="A51" s="77">
        <v>43</v>
      </c>
      <c r="B51" s="12">
        <v>37</v>
      </c>
      <c r="C51" s="102" t="s">
        <v>73</v>
      </c>
      <c r="D51" s="116" t="s">
        <v>74</v>
      </c>
      <c r="E51" s="110">
        <v>40000</v>
      </c>
      <c r="F51" s="14">
        <v>0</v>
      </c>
      <c r="G51" s="89">
        <f t="shared" si="22"/>
        <v>40000</v>
      </c>
      <c r="H51" s="80">
        <f t="shared" si="1"/>
        <v>0</v>
      </c>
      <c r="I51" s="80">
        <v>40000</v>
      </c>
      <c r="J51" s="80">
        <f t="shared" si="2"/>
        <v>0</v>
      </c>
      <c r="K51" s="80">
        <v>40000</v>
      </c>
      <c r="L51" s="80">
        <f t="shared" si="3"/>
        <v>-30000</v>
      </c>
      <c r="M51" s="15">
        <v>10000</v>
      </c>
    </row>
    <row r="52" spans="1:13" ht="19.5" customHeight="1" x14ac:dyDescent="0.25">
      <c r="A52" s="77">
        <v>44</v>
      </c>
      <c r="B52" s="12">
        <v>38</v>
      </c>
      <c r="C52" s="102" t="s">
        <v>75</v>
      </c>
      <c r="D52" s="116" t="s">
        <v>76</v>
      </c>
      <c r="E52" s="110">
        <v>350000</v>
      </c>
      <c r="F52" s="14">
        <v>0</v>
      </c>
      <c r="G52" s="89">
        <f t="shared" si="22"/>
        <v>350000</v>
      </c>
      <c r="H52" s="80">
        <f t="shared" si="1"/>
        <v>0</v>
      </c>
      <c r="I52" s="80">
        <v>350000</v>
      </c>
      <c r="J52" s="80">
        <f t="shared" si="2"/>
        <v>0</v>
      </c>
      <c r="K52" s="80">
        <v>350000</v>
      </c>
      <c r="L52" s="80">
        <f t="shared" si="3"/>
        <v>8333</v>
      </c>
      <c r="M52" s="15">
        <v>358333</v>
      </c>
    </row>
    <row r="53" spans="1:13" ht="19.5" customHeight="1" x14ac:dyDescent="0.25">
      <c r="A53" s="77">
        <v>45</v>
      </c>
      <c r="B53" s="12">
        <v>40</v>
      </c>
      <c r="C53" s="102" t="s">
        <v>77</v>
      </c>
      <c r="D53" s="116" t="s">
        <v>78</v>
      </c>
      <c r="E53" s="110">
        <v>200000</v>
      </c>
      <c r="F53" s="14">
        <v>50000</v>
      </c>
      <c r="G53" s="89">
        <f t="shared" si="22"/>
        <v>250000</v>
      </c>
      <c r="H53" s="80">
        <f t="shared" si="1"/>
        <v>0</v>
      </c>
      <c r="I53" s="80">
        <v>250000</v>
      </c>
      <c r="J53" s="80">
        <f t="shared" si="2"/>
        <v>0</v>
      </c>
      <c r="K53" s="80">
        <v>250000</v>
      </c>
      <c r="L53" s="80">
        <f t="shared" si="3"/>
        <v>-145085</v>
      </c>
      <c r="M53" s="15">
        <v>104915</v>
      </c>
    </row>
    <row r="54" spans="1:13" ht="19.5" customHeight="1" x14ac:dyDescent="0.25">
      <c r="A54" s="77">
        <v>46</v>
      </c>
      <c r="B54" s="12">
        <v>43</v>
      </c>
      <c r="C54" s="101" t="s">
        <v>79</v>
      </c>
      <c r="D54" s="116" t="s">
        <v>80</v>
      </c>
      <c r="E54" s="110">
        <f>SUM(E55:E58)</f>
        <v>3205000</v>
      </c>
      <c r="F54" s="14">
        <f t="shared" ref="F54:M54" si="23">SUM(F55:F58)</f>
        <v>210000</v>
      </c>
      <c r="G54" s="89">
        <f t="shared" si="23"/>
        <v>3415000</v>
      </c>
      <c r="H54" s="80">
        <f t="shared" si="23"/>
        <v>0</v>
      </c>
      <c r="I54" s="80">
        <f t="shared" si="23"/>
        <v>3415000</v>
      </c>
      <c r="J54" s="80">
        <f t="shared" si="23"/>
        <v>0</v>
      </c>
      <c r="K54" s="80">
        <f t="shared" si="23"/>
        <v>3415000</v>
      </c>
      <c r="L54" s="80">
        <f t="shared" si="23"/>
        <v>3085000</v>
      </c>
      <c r="M54" s="15">
        <f t="shared" si="23"/>
        <v>6500000</v>
      </c>
    </row>
    <row r="55" spans="1:13" ht="19.5" customHeight="1" x14ac:dyDescent="0.25">
      <c r="A55" s="77">
        <v>47</v>
      </c>
      <c r="B55" s="28" t="s">
        <v>42</v>
      </c>
      <c r="C55" s="104" t="s">
        <v>81</v>
      </c>
      <c r="D55" s="119"/>
      <c r="E55" s="112">
        <v>55000</v>
      </c>
      <c r="F55" s="25">
        <v>30000</v>
      </c>
      <c r="G55" s="90">
        <f>+E55+F55</f>
        <v>85000</v>
      </c>
      <c r="H55" s="81">
        <f t="shared" si="1"/>
        <v>0</v>
      </c>
      <c r="I55" s="81">
        <v>85000</v>
      </c>
      <c r="J55" s="81">
        <f t="shared" si="2"/>
        <v>0</v>
      </c>
      <c r="K55" s="81">
        <v>85000</v>
      </c>
      <c r="L55" s="80">
        <f t="shared" si="3"/>
        <v>0</v>
      </c>
      <c r="M55" s="26">
        <v>85000</v>
      </c>
    </row>
    <row r="56" spans="1:13" ht="19.5" customHeight="1" x14ac:dyDescent="0.25">
      <c r="A56" s="77">
        <v>48</v>
      </c>
      <c r="B56" s="28" t="s">
        <v>42</v>
      </c>
      <c r="C56" s="104" t="s">
        <v>82</v>
      </c>
      <c r="D56" s="119"/>
      <c r="E56" s="112">
        <v>600000</v>
      </c>
      <c r="F56" s="25">
        <v>160000</v>
      </c>
      <c r="G56" s="90">
        <f>+E56+F56</f>
        <v>760000</v>
      </c>
      <c r="H56" s="81">
        <f t="shared" si="1"/>
        <v>0</v>
      </c>
      <c r="I56" s="81">
        <v>760000</v>
      </c>
      <c r="J56" s="81">
        <f t="shared" si="2"/>
        <v>0</v>
      </c>
      <c r="K56" s="81">
        <v>760000</v>
      </c>
      <c r="L56" s="80">
        <f t="shared" si="3"/>
        <v>0</v>
      </c>
      <c r="M56" s="26">
        <v>760000</v>
      </c>
    </row>
    <row r="57" spans="1:13" ht="19.5" customHeight="1" x14ac:dyDescent="0.25">
      <c r="A57" s="77">
        <v>49</v>
      </c>
      <c r="B57" s="28" t="s">
        <v>42</v>
      </c>
      <c r="C57" s="104" t="s">
        <v>83</v>
      </c>
      <c r="D57" s="119"/>
      <c r="E57" s="112">
        <v>150000</v>
      </c>
      <c r="F57" s="25">
        <v>10000</v>
      </c>
      <c r="G57" s="90">
        <f>+E57+F57</f>
        <v>160000</v>
      </c>
      <c r="H57" s="81">
        <f t="shared" si="1"/>
        <v>0</v>
      </c>
      <c r="I57" s="81">
        <v>160000</v>
      </c>
      <c r="J57" s="81">
        <f t="shared" si="2"/>
        <v>0</v>
      </c>
      <c r="K57" s="81">
        <v>160000</v>
      </c>
      <c r="L57" s="80">
        <f t="shared" si="3"/>
        <v>0</v>
      </c>
      <c r="M57" s="26">
        <v>160000</v>
      </c>
    </row>
    <row r="58" spans="1:13" ht="19.5" customHeight="1" x14ac:dyDescent="0.25">
      <c r="A58" s="77">
        <v>50</v>
      </c>
      <c r="B58" s="28" t="s">
        <v>42</v>
      </c>
      <c r="C58" s="104" t="s">
        <v>84</v>
      </c>
      <c r="D58" s="119"/>
      <c r="E58" s="112">
        <f>200000*12</f>
        <v>2400000</v>
      </c>
      <c r="F58" s="25">
        <v>10000</v>
      </c>
      <c r="G58" s="90">
        <f>+E58+F58</f>
        <v>2410000</v>
      </c>
      <c r="H58" s="81">
        <f t="shared" si="1"/>
        <v>0</v>
      </c>
      <c r="I58" s="81">
        <v>2410000</v>
      </c>
      <c r="J58" s="81">
        <f t="shared" si="2"/>
        <v>0</v>
      </c>
      <c r="K58" s="81">
        <v>2410000</v>
      </c>
      <c r="L58" s="80">
        <f t="shared" si="3"/>
        <v>3085000</v>
      </c>
      <c r="M58" s="26">
        <v>5495000</v>
      </c>
    </row>
    <row r="59" spans="1:13" ht="19.5" customHeight="1" x14ac:dyDescent="0.25">
      <c r="A59" s="77">
        <v>51</v>
      </c>
      <c r="B59" s="12">
        <v>44</v>
      </c>
      <c r="C59" s="102" t="s">
        <v>85</v>
      </c>
      <c r="D59" s="116" t="s">
        <v>86</v>
      </c>
      <c r="E59" s="110">
        <f>SUM(E60:E63)</f>
        <v>1450000</v>
      </c>
      <c r="F59" s="14">
        <f t="shared" ref="F59:M59" si="24">SUM(F60:F63)</f>
        <v>460000</v>
      </c>
      <c r="G59" s="89">
        <f t="shared" si="24"/>
        <v>1910000</v>
      </c>
      <c r="H59" s="80">
        <f t="shared" si="24"/>
        <v>0</v>
      </c>
      <c r="I59" s="80">
        <f t="shared" si="24"/>
        <v>1910000</v>
      </c>
      <c r="J59" s="80">
        <f t="shared" si="24"/>
        <v>0</v>
      </c>
      <c r="K59" s="80">
        <f t="shared" si="24"/>
        <v>1910000</v>
      </c>
      <c r="L59" s="80">
        <f t="shared" si="24"/>
        <v>-180000</v>
      </c>
      <c r="M59" s="15">
        <f t="shared" si="24"/>
        <v>1730000</v>
      </c>
    </row>
    <row r="60" spans="1:13" ht="19.5" customHeight="1" x14ac:dyDescent="0.25">
      <c r="A60" s="77">
        <v>52</v>
      </c>
      <c r="B60" s="28" t="s">
        <v>42</v>
      </c>
      <c r="C60" s="104" t="s">
        <v>87</v>
      </c>
      <c r="D60" s="119"/>
      <c r="E60" s="112">
        <v>750000</v>
      </c>
      <c r="F60" s="25">
        <v>250000</v>
      </c>
      <c r="G60" s="90">
        <f>+E60+F60</f>
        <v>1000000</v>
      </c>
      <c r="H60" s="81">
        <f t="shared" si="1"/>
        <v>0</v>
      </c>
      <c r="I60" s="81">
        <v>1000000</v>
      </c>
      <c r="J60" s="81">
        <f t="shared" si="2"/>
        <v>0</v>
      </c>
      <c r="K60" s="81">
        <v>1000000</v>
      </c>
      <c r="L60" s="80">
        <f t="shared" si="3"/>
        <v>-180000</v>
      </c>
      <c r="M60" s="26">
        <v>820000</v>
      </c>
    </row>
    <row r="61" spans="1:13" ht="19.5" customHeight="1" x14ac:dyDescent="0.25">
      <c r="A61" s="77">
        <v>53</v>
      </c>
      <c r="B61" s="28" t="s">
        <v>42</v>
      </c>
      <c r="C61" s="104" t="s">
        <v>88</v>
      </c>
      <c r="D61" s="119"/>
      <c r="E61" s="112">
        <v>100000</v>
      </c>
      <c r="F61" s="25">
        <v>10000</v>
      </c>
      <c r="G61" s="90">
        <f>+E61+F61</f>
        <v>110000</v>
      </c>
      <c r="H61" s="81">
        <f t="shared" si="1"/>
        <v>0</v>
      </c>
      <c r="I61" s="81">
        <v>110000</v>
      </c>
      <c r="J61" s="81">
        <f t="shared" si="2"/>
        <v>0</v>
      </c>
      <c r="K61" s="81">
        <v>110000</v>
      </c>
      <c r="L61" s="80">
        <f t="shared" si="3"/>
        <v>0</v>
      </c>
      <c r="M61" s="26">
        <v>110000</v>
      </c>
    </row>
    <row r="62" spans="1:13" ht="19.5" customHeight="1" x14ac:dyDescent="0.25">
      <c r="A62" s="77">
        <v>54</v>
      </c>
      <c r="B62" s="28" t="s">
        <v>42</v>
      </c>
      <c r="C62" s="104" t="s">
        <v>89</v>
      </c>
      <c r="D62" s="119"/>
      <c r="E62" s="112">
        <v>500000</v>
      </c>
      <c r="F62" s="25">
        <v>100000</v>
      </c>
      <c r="G62" s="90">
        <f>+E62+F62</f>
        <v>600000</v>
      </c>
      <c r="H62" s="81">
        <f t="shared" si="1"/>
        <v>0</v>
      </c>
      <c r="I62" s="81">
        <v>600000</v>
      </c>
      <c r="J62" s="81">
        <f t="shared" si="2"/>
        <v>0</v>
      </c>
      <c r="K62" s="81">
        <v>600000</v>
      </c>
      <c r="L62" s="80">
        <f t="shared" si="3"/>
        <v>0</v>
      </c>
      <c r="M62" s="26">
        <v>600000</v>
      </c>
    </row>
    <row r="63" spans="1:13" ht="19.5" customHeight="1" x14ac:dyDescent="0.25">
      <c r="A63" s="77">
        <v>55</v>
      </c>
      <c r="B63" s="28" t="s">
        <v>42</v>
      </c>
      <c r="C63" s="104" t="s">
        <v>90</v>
      </c>
      <c r="D63" s="119"/>
      <c r="E63" s="112">
        <v>100000</v>
      </c>
      <c r="F63" s="25">
        <v>100000</v>
      </c>
      <c r="G63" s="90">
        <f>+E63+F63</f>
        <v>200000</v>
      </c>
      <c r="H63" s="81">
        <f t="shared" si="1"/>
        <v>0</v>
      </c>
      <c r="I63" s="81">
        <v>200000</v>
      </c>
      <c r="J63" s="81">
        <f t="shared" si="2"/>
        <v>0</v>
      </c>
      <c r="K63" s="81">
        <v>200000</v>
      </c>
      <c r="L63" s="80">
        <f t="shared" si="3"/>
        <v>0</v>
      </c>
      <c r="M63" s="26">
        <v>200000</v>
      </c>
    </row>
    <row r="64" spans="1:13" ht="19.5" customHeight="1" x14ac:dyDescent="0.25">
      <c r="A64" s="77">
        <v>56</v>
      </c>
      <c r="B64" s="17">
        <v>46</v>
      </c>
      <c r="C64" s="103" t="s">
        <v>91</v>
      </c>
      <c r="D64" s="118" t="s">
        <v>92</v>
      </c>
      <c r="E64" s="111">
        <f>+E46+E51+E52++E53+E54+E59</f>
        <v>6215000</v>
      </c>
      <c r="F64" s="20">
        <f t="shared" ref="F64" si="25">+F46+F51+F52++F53+F54+F59</f>
        <v>1290000</v>
      </c>
      <c r="G64" s="97">
        <f t="shared" ref="G64:J64" si="26">+G46+G51+G52+G53+G54+G59</f>
        <v>7505000</v>
      </c>
      <c r="H64" s="76">
        <f t="shared" si="26"/>
        <v>0</v>
      </c>
      <c r="I64" s="76">
        <f t="shared" si="26"/>
        <v>7505000</v>
      </c>
      <c r="J64" s="76">
        <f t="shared" si="26"/>
        <v>0</v>
      </c>
      <c r="K64" s="76">
        <f>+K46+K51+K52+K53+K54+K59</f>
        <v>7505000</v>
      </c>
      <c r="L64" s="76">
        <f t="shared" ref="L64:M64" si="27">+L46+L51+L52+L53+L54+L59</f>
        <v>2375325</v>
      </c>
      <c r="M64" s="21">
        <f t="shared" si="27"/>
        <v>9880325</v>
      </c>
    </row>
    <row r="65" spans="1:13" ht="19.5" customHeight="1" x14ac:dyDescent="0.25">
      <c r="A65" s="77">
        <v>57</v>
      </c>
      <c r="B65" s="12">
        <v>47</v>
      </c>
      <c r="C65" s="102" t="s">
        <v>93</v>
      </c>
      <c r="D65" s="116" t="s">
        <v>94</v>
      </c>
      <c r="E65" s="110">
        <v>150000</v>
      </c>
      <c r="F65" s="14">
        <v>5000</v>
      </c>
      <c r="G65" s="89">
        <f>+E65+F65</f>
        <v>155000</v>
      </c>
      <c r="H65" s="80">
        <f t="shared" si="1"/>
        <v>9764</v>
      </c>
      <c r="I65" s="80">
        <v>164764</v>
      </c>
      <c r="J65" s="80">
        <f t="shared" si="2"/>
        <v>0</v>
      </c>
      <c r="K65" s="80">
        <v>164764</v>
      </c>
      <c r="L65" s="80">
        <f t="shared" si="3"/>
        <v>94717</v>
      </c>
      <c r="M65" s="15">
        <v>259481</v>
      </c>
    </row>
    <row r="66" spans="1:13" ht="19.5" customHeight="1" x14ac:dyDescent="0.25">
      <c r="A66" s="77">
        <v>58</v>
      </c>
      <c r="B66" s="17">
        <v>49</v>
      </c>
      <c r="C66" s="103" t="s">
        <v>95</v>
      </c>
      <c r="D66" s="118" t="s">
        <v>96</v>
      </c>
      <c r="E66" s="111">
        <f>SUM(E65:E65)</f>
        <v>150000</v>
      </c>
      <c r="F66" s="20">
        <f t="shared" ref="F66:M66" si="28">SUM(F65:F65)</f>
        <v>5000</v>
      </c>
      <c r="G66" s="88">
        <f t="shared" si="28"/>
        <v>155000</v>
      </c>
      <c r="H66" s="76">
        <f t="shared" si="28"/>
        <v>9764</v>
      </c>
      <c r="I66" s="76">
        <f t="shared" si="28"/>
        <v>164764</v>
      </c>
      <c r="J66" s="76">
        <f t="shared" si="28"/>
        <v>0</v>
      </c>
      <c r="K66" s="76">
        <f t="shared" si="28"/>
        <v>164764</v>
      </c>
      <c r="L66" s="76">
        <f t="shared" si="28"/>
        <v>94717</v>
      </c>
      <c r="M66" s="21">
        <f t="shared" si="28"/>
        <v>259481</v>
      </c>
    </row>
    <row r="67" spans="1:13" ht="19.5" customHeight="1" x14ac:dyDescent="0.25">
      <c r="A67" s="77">
        <v>59</v>
      </c>
      <c r="B67" s="12">
        <v>50</v>
      </c>
      <c r="C67" s="102" t="s">
        <v>97</v>
      </c>
      <c r="D67" s="116" t="s">
        <v>98</v>
      </c>
      <c r="E67" s="110">
        <v>965250</v>
      </c>
      <c r="F67" s="14">
        <v>267300</v>
      </c>
      <c r="G67" s="89">
        <f>+E67+F67</f>
        <v>1232550</v>
      </c>
      <c r="H67" s="80">
        <f t="shared" si="1"/>
        <v>432203</v>
      </c>
      <c r="I67" s="80">
        <v>1664753</v>
      </c>
      <c r="J67" s="80">
        <f t="shared" si="2"/>
        <v>17451</v>
      </c>
      <c r="K67" s="80">
        <v>1682204</v>
      </c>
      <c r="L67" s="80">
        <f t="shared" si="3"/>
        <v>132440</v>
      </c>
      <c r="M67" s="15">
        <v>1814644</v>
      </c>
    </row>
    <row r="68" spans="1:13" ht="19.5" customHeight="1" x14ac:dyDescent="0.25">
      <c r="A68" s="77">
        <v>60</v>
      </c>
      <c r="B68" s="12">
        <v>59</v>
      </c>
      <c r="C68" s="102" t="s">
        <v>99</v>
      </c>
      <c r="D68" s="116" t="s">
        <v>100</v>
      </c>
      <c r="E68" s="110">
        <v>0</v>
      </c>
      <c r="F68" s="14">
        <v>0</v>
      </c>
      <c r="G68" s="89">
        <f>+E68+F68</f>
        <v>0</v>
      </c>
      <c r="H68" s="80">
        <f t="shared" si="1"/>
        <v>1543</v>
      </c>
      <c r="I68" s="80">
        <v>1543</v>
      </c>
      <c r="J68" s="80">
        <f t="shared" si="2"/>
        <v>2934</v>
      </c>
      <c r="K68" s="80">
        <v>4477</v>
      </c>
      <c r="L68" s="80">
        <f t="shared" si="3"/>
        <v>8379</v>
      </c>
      <c r="M68" s="15">
        <v>12856</v>
      </c>
    </row>
    <row r="69" spans="1:13" ht="19.5" customHeight="1" x14ac:dyDescent="0.25">
      <c r="A69" s="77">
        <v>61</v>
      </c>
      <c r="B69" s="17">
        <v>60</v>
      </c>
      <c r="C69" s="103" t="s">
        <v>101</v>
      </c>
      <c r="D69" s="118" t="s">
        <v>102</v>
      </c>
      <c r="E69" s="111">
        <f>SUM(E67:E68)</f>
        <v>965250</v>
      </c>
      <c r="F69" s="20">
        <f t="shared" ref="F69:I69" si="29">SUM(F67:F68)</f>
        <v>267300</v>
      </c>
      <c r="G69" s="88">
        <f t="shared" si="29"/>
        <v>1232550</v>
      </c>
      <c r="H69" s="76">
        <f t="shared" si="29"/>
        <v>433746</v>
      </c>
      <c r="I69" s="76">
        <f t="shared" si="29"/>
        <v>1666296</v>
      </c>
      <c r="J69" s="76">
        <f t="shared" ref="J69:K69" si="30">SUM(J67:J68)</f>
        <v>20385</v>
      </c>
      <c r="K69" s="76">
        <f t="shared" si="30"/>
        <v>1686681</v>
      </c>
      <c r="L69" s="76">
        <f t="shared" ref="L69:M69" si="31">SUM(L67:L68)</f>
        <v>140819</v>
      </c>
      <c r="M69" s="21">
        <f t="shared" si="31"/>
        <v>1827500</v>
      </c>
    </row>
    <row r="70" spans="1:13" ht="19.5" customHeight="1" thickBot="1" x14ac:dyDescent="0.3">
      <c r="A70" s="125">
        <v>62</v>
      </c>
      <c r="B70" s="30">
        <v>61</v>
      </c>
      <c r="C70" s="105" t="s">
        <v>103</v>
      </c>
      <c r="D70" s="120" t="s">
        <v>104</v>
      </c>
      <c r="E70" s="113">
        <f>+E39+E45+E64+E66+E69</f>
        <v>10315250</v>
      </c>
      <c r="F70" s="33">
        <f t="shared" ref="F70:I70" si="32">+F39+F45+F64+F66+F69</f>
        <v>2502300</v>
      </c>
      <c r="G70" s="98">
        <f t="shared" si="32"/>
        <v>12817550</v>
      </c>
      <c r="H70" s="99">
        <f t="shared" si="32"/>
        <v>1965226</v>
      </c>
      <c r="I70" s="99">
        <f t="shared" si="32"/>
        <v>14782776</v>
      </c>
      <c r="J70" s="99">
        <f t="shared" ref="J70:K70" si="33">+J39+J45+J64+J66+J69</f>
        <v>35145</v>
      </c>
      <c r="K70" s="99">
        <f t="shared" si="33"/>
        <v>14817921</v>
      </c>
      <c r="L70" s="99">
        <f t="shared" ref="L70:M70" si="34">+L39+L45+L64+L66+L69</f>
        <v>2195228</v>
      </c>
      <c r="M70" s="34">
        <f t="shared" si="34"/>
        <v>17013149</v>
      </c>
    </row>
    <row r="71" spans="1:13" s="41" customFormat="1" ht="19.5" customHeight="1" thickBot="1" x14ac:dyDescent="0.3">
      <c r="A71" s="50">
        <v>63</v>
      </c>
      <c r="B71" s="36">
        <v>278</v>
      </c>
      <c r="C71" s="106" t="s">
        <v>105</v>
      </c>
      <c r="D71" s="121" t="s">
        <v>106</v>
      </c>
      <c r="E71" s="114">
        <f>E21+E22+E70</f>
        <v>61405226</v>
      </c>
      <c r="F71" s="39">
        <f t="shared" ref="F71:I71" si="35">F21+F22+F70</f>
        <v>17833316</v>
      </c>
      <c r="G71" s="94">
        <f t="shared" si="35"/>
        <v>79238542</v>
      </c>
      <c r="H71" s="95">
        <f t="shared" si="35"/>
        <v>1965226</v>
      </c>
      <c r="I71" s="95">
        <f t="shared" si="35"/>
        <v>81203768</v>
      </c>
      <c r="J71" s="95">
        <f t="shared" ref="J71:K71" si="36">J21+J22+J70</f>
        <v>1392180</v>
      </c>
      <c r="K71" s="95">
        <f t="shared" si="36"/>
        <v>82595948</v>
      </c>
      <c r="L71" s="95">
        <f t="shared" ref="L71:M71" si="37">L21+L22+L70</f>
        <v>17232491</v>
      </c>
      <c r="M71" s="40">
        <f t="shared" si="37"/>
        <v>99828439</v>
      </c>
    </row>
    <row r="72" spans="1:13" x14ac:dyDescent="0.25">
      <c r="C72" s="43"/>
      <c r="D72" s="43"/>
    </row>
    <row r="73" spans="1:13" x14ac:dyDescent="0.25">
      <c r="C73" s="43"/>
      <c r="D73" s="43"/>
    </row>
    <row r="74" spans="1:13" x14ac:dyDescent="0.25">
      <c r="C74" s="43"/>
      <c r="D74" s="43"/>
    </row>
    <row r="75" spans="1:13" x14ac:dyDescent="0.25">
      <c r="C75" s="43"/>
      <c r="D75" s="43"/>
    </row>
    <row r="76" spans="1:13" x14ac:dyDescent="0.25">
      <c r="C76" s="43"/>
      <c r="D76" s="43"/>
    </row>
    <row r="77" spans="1:13" x14ac:dyDescent="0.25">
      <c r="C77" s="43"/>
      <c r="D77" s="43"/>
    </row>
    <row r="78" spans="1:13" x14ac:dyDescent="0.25">
      <c r="D78" s="43"/>
    </row>
    <row r="79" spans="1:13" x14ac:dyDescent="0.25">
      <c r="D79" s="43"/>
    </row>
  </sheetData>
  <mergeCells count="14">
    <mergeCell ref="L6:L7"/>
    <mergeCell ref="M6:M7"/>
    <mergeCell ref="A1:M1"/>
    <mergeCell ref="A2:M2"/>
    <mergeCell ref="A3:M3"/>
    <mergeCell ref="J6:J7"/>
    <mergeCell ref="K6:K7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54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zoomScaleSheetLayoutView="100" workbookViewId="0">
      <selection sqref="A1:M1"/>
    </sheetView>
  </sheetViews>
  <sheetFormatPr defaultColWidth="9.140625" defaultRowHeight="12.75" x14ac:dyDescent="0.2"/>
  <cols>
    <col min="1" max="1" width="9.140625" style="66" customWidth="1"/>
    <col min="2" max="2" width="12" style="45" customWidth="1"/>
    <col min="3" max="3" width="67.28515625" style="45" customWidth="1"/>
    <col min="4" max="4" width="7.42578125" style="45" customWidth="1"/>
    <col min="5" max="6" width="8.5703125" style="45" hidden="1" customWidth="1"/>
    <col min="7" max="7" width="12.140625" style="45" customWidth="1"/>
    <col min="8" max="8" width="12.140625" style="45" hidden="1" customWidth="1"/>
    <col min="9" max="9" width="13.85546875" style="45" customWidth="1"/>
    <col min="10" max="10" width="12.140625" style="45" hidden="1" customWidth="1"/>
    <col min="11" max="13" width="12.85546875" style="45" customWidth="1"/>
    <col min="14" max="16384" width="9.140625" style="45"/>
  </cols>
  <sheetData>
    <row r="1" spans="1:13" s="44" customFormat="1" ht="15.75" x14ac:dyDescent="0.25">
      <c r="A1" s="130" t="s">
        <v>147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44" customFormat="1" ht="15.75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15.75" x14ac:dyDescent="0.25">
      <c r="A3" s="131" t="s">
        <v>127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15.75" x14ac:dyDescent="0.25">
      <c r="A4" s="2"/>
      <c r="B4" s="42"/>
      <c r="C4" s="2"/>
      <c r="D4" s="2"/>
      <c r="E4" s="2"/>
      <c r="F4" s="2"/>
      <c r="G4" s="2"/>
      <c r="H4" s="22"/>
      <c r="I4" s="2"/>
      <c r="J4" s="22"/>
      <c r="K4" s="2"/>
      <c r="L4" s="2"/>
      <c r="M4" s="2"/>
    </row>
    <row r="5" spans="1:13" ht="16.5" thickBot="1" x14ac:dyDescent="0.3">
      <c r="A5" s="2"/>
      <c r="B5" s="3"/>
      <c r="C5" s="4"/>
      <c r="D5" s="4"/>
      <c r="E5" s="4"/>
      <c r="F5" s="5"/>
      <c r="G5" s="5"/>
      <c r="H5" s="5"/>
      <c r="J5" s="5"/>
      <c r="L5" s="6"/>
      <c r="M5" s="6" t="s">
        <v>1</v>
      </c>
    </row>
    <row r="6" spans="1:13" ht="15.95" customHeight="1" x14ac:dyDescent="0.2">
      <c r="A6" s="132" t="s">
        <v>2</v>
      </c>
      <c r="B6" s="145" t="s">
        <v>3</v>
      </c>
      <c r="C6" s="147" t="s">
        <v>4</v>
      </c>
      <c r="D6" s="149" t="s">
        <v>5</v>
      </c>
      <c r="E6" s="46" t="s">
        <v>6</v>
      </c>
      <c r="F6" s="7" t="s">
        <v>7</v>
      </c>
      <c r="G6" s="140" t="s">
        <v>130</v>
      </c>
      <c r="H6" s="126" t="s">
        <v>8</v>
      </c>
      <c r="I6" s="126" t="s">
        <v>9</v>
      </c>
      <c r="J6" s="126" t="s">
        <v>128</v>
      </c>
      <c r="K6" s="126" t="s">
        <v>129</v>
      </c>
      <c r="L6" s="126" t="s">
        <v>143</v>
      </c>
      <c r="M6" s="128" t="s">
        <v>144</v>
      </c>
    </row>
    <row r="7" spans="1:13" ht="33" customHeight="1" thickBot="1" x14ac:dyDescent="0.25">
      <c r="A7" s="144"/>
      <c r="B7" s="146"/>
      <c r="C7" s="148"/>
      <c r="D7" s="150"/>
      <c r="E7" s="47" t="s">
        <v>10</v>
      </c>
      <c r="F7" s="48" t="s">
        <v>11</v>
      </c>
      <c r="G7" s="151"/>
      <c r="H7" s="142"/>
      <c r="I7" s="142"/>
      <c r="J7" s="142"/>
      <c r="K7" s="142"/>
      <c r="L7" s="142"/>
      <c r="M7" s="143"/>
    </row>
    <row r="8" spans="1:13" s="2" customFormat="1" ht="17.25" customHeight="1" thickBot="1" x14ac:dyDescent="0.3">
      <c r="A8" s="69" t="s">
        <v>118</v>
      </c>
      <c r="B8" s="70" t="s">
        <v>119</v>
      </c>
      <c r="C8" s="71" t="s">
        <v>120</v>
      </c>
      <c r="D8" s="72" t="s">
        <v>121</v>
      </c>
      <c r="E8" s="73" t="s">
        <v>122</v>
      </c>
      <c r="F8" s="73" t="s">
        <v>123</v>
      </c>
      <c r="G8" s="83" t="s">
        <v>122</v>
      </c>
      <c r="H8" s="84" t="s">
        <v>123</v>
      </c>
      <c r="I8" s="84" t="s">
        <v>123</v>
      </c>
      <c r="J8" s="84" t="s">
        <v>125</v>
      </c>
      <c r="K8" s="84" t="s">
        <v>124</v>
      </c>
      <c r="L8" s="84" t="s">
        <v>125</v>
      </c>
      <c r="M8" s="85" t="s">
        <v>145</v>
      </c>
    </row>
    <row r="9" spans="1:13" s="2" customFormat="1" ht="19.5" customHeight="1" x14ac:dyDescent="0.25">
      <c r="A9" s="49">
        <v>1</v>
      </c>
      <c r="B9" s="50">
        <v>32</v>
      </c>
      <c r="C9" s="51" t="s">
        <v>139</v>
      </c>
      <c r="D9" s="52" t="s">
        <v>140</v>
      </c>
      <c r="E9" s="53"/>
      <c r="F9" s="54"/>
      <c r="G9" s="86"/>
      <c r="H9" s="87"/>
      <c r="I9" s="87"/>
      <c r="J9" s="87"/>
      <c r="K9" s="87"/>
      <c r="L9" s="87">
        <f>M9-K9</f>
        <v>7000000</v>
      </c>
      <c r="M9" s="10">
        <v>7000000</v>
      </c>
    </row>
    <row r="10" spans="1:13" s="2" customFormat="1" ht="31.5" x14ac:dyDescent="0.25">
      <c r="A10" s="74">
        <v>2</v>
      </c>
      <c r="B10" s="17">
        <v>43</v>
      </c>
      <c r="C10" s="18" t="s">
        <v>142</v>
      </c>
      <c r="D10" s="75" t="s">
        <v>141</v>
      </c>
      <c r="E10" s="19"/>
      <c r="F10" s="20"/>
      <c r="G10" s="88">
        <f>G9</f>
        <v>0</v>
      </c>
      <c r="H10" s="19">
        <f t="shared" ref="H10:M10" si="0">H9</f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7000000</v>
      </c>
      <c r="M10" s="96">
        <f t="shared" si="0"/>
        <v>7000000</v>
      </c>
    </row>
    <row r="11" spans="1:13" s="2" customFormat="1" ht="19.5" customHeight="1" x14ac:dyDescent="0.25">
      <c r="A11" s="77">
        <v>3</v>
      </c>
      <c r="B11" s="77">
        <v>169</v>
      </c>
      <c r="C11" s="78" t="s">
        <v>107</v>
      </c>
      <c r="D11" s="79" t="s">
        <v>108</v>
      </c>
      <c r="E11" s="13">
        <v>350000</v>
      </c>
      <c r="F11" s="14">
        <v>50000</v>
      </c>
      <c r="G11" s="89">
        <f>+E11+F11</f>
        <v>400000</v>
      </c>
      <c r="H11" s="80">
        <f>I11-G11</f>
        <v>0</v>
      </c>
      <c r="I11" s="80">
        <v>400000</v>
      </c>
      <c r="J11" s="80">
        <f>K11-I11</f>
        <v>0</v>
      </c>
      <c r="K11" s="80">
        <v>400000</v>
      </c>
      <c r="L11" s="80">
        <f t="shared" ref="L11:L12" si="1">M11-K11</f>
        <v>-245333</v>
      </c>
      <c r="M11" s="15">
        <v>154667</v>
      </c>
    </row>
    <row r="12" spans="1:13" s="2" customFormat="1" ht="19.5" customHeight="1" x14ac:dyDescent="0.25">
      <c r="A12" s="77">
        <v>4</v>
      </c>
      <c r="B12" s="56">
        <v>172</v>
      </c>
      <c r="C12" s="57" t="s">
        <v>109</v>
      </c>
      <c r="D12" s="58" t="s">
        <v>108</v>
      </c>
      <c r="E12" s="24">
        <v>350000</v>
      </c>
      <c r="F12" s="25">
        <v>50000</v>
      </c>
      <c r="G12" s="90">
        <f>+E12+F12</f>
        <v>400000</v>
      </c>
      <c r="H12" s="81">
        <f t="shared" ref="H12:H14" si="2">I12-G12</f>
        <v>0</v>
      </c>
      <c r="I12" s="81">
        <v>400000</v>
      </c>
      <c r="J12" s="81">
        <f t="shared" ref="J12:J14" si="3">K12-I12</f>
        <v>0</v>
      </c>
      <c r="K12" s="81">
        <v>400000</v>
      </c>
      <c r="L12" s="81">
        <f t="shared" si="1"/>
        <v>-245333</v>
      </c>
      <c r="M12" s="26">
        <v>154667</v>
      </c>
    </row>
    <row r="13" spans="1:13" s="2" customFormat="1" ht="19.5" customHeight="1" x14ac:dyDescent="0.25">
      <c r="A13" s="29">
        <v>5</v>
      </c>
      <c r="B13" s="30">
        <v>185</v>
      </c>
      <c r="C13" s="31" t="s">
        <v>110</v>
      </c>
      <c r="D13" s="59" t="s">
        <v>111</v>
      </c>
      <c r="E13" s="32">
        <f t="shared" ref="E13:K13" si="4">+E11</f>
        <v>350000</v>
      </c>
      <c r="F13" s="33">
        <f t="shared" si="4"/>
        <v>50000</v>
      </c>
      <c r="G13" s="88">
        <f t="shared" si="4"/>
        <v>400000</v>
      </c>
      <c r="H13" s="76">
        <f t="shared" si="4"/>
        <v>0</v>
      </c>
      <c r="I13" s="76">
        <f t="shared" si="4"/>
        <v>400000</v>
      </c>
      <c r="J13" s="76">
        <f t="shared" si="4"/>
        <v>0</v>
      </c>
      <c r="K13" s="76">
        <f t="shared" si="4"/>
        <v>400000</v>
      </c>
      <c r="L13" s="76">
        <f t="shared" ref="L13:M13" si="5">+L11</f>
        <v>-245333</v>
      </c>
      <c r="M13" s="21">
        <f t="shared" si="5"/>
        <v>154667</v>
      </c>
    </row>
    <row r="14" spans="1:13" s="2" customFormat="1" ht="19.5" customHeight="1" x14ac:dyDescent="0.25">
      <c r="A14" s="11">
        <v>6</v>
      </c>
      <c r="B14" s="60">
        <v>218</v>
      </c>
      <c r="C14" s="61" t="s">
        <v>112</v>
      </c>
      <c r="D14" s="62" t="s">
        <v>113</v>
      </c>
      <c r="E14" s="63">
        <v>0</v>
      </c>
      <c r="F14" s="64">
        <v>0</v>
      </c>
      <c r="G14" s="89">
        <f>SUM(E14:F14)</f>
        <v>0</v>
      </c>
      <c r="H14" s="80">
        <f t="shared" si="2"/>
        <v>1965226</v>
      </c>
      <c r="I14" s="80">
        <v>1965226</v>
      </c>
      <c r="J14" s="80">
        <f t="shared" si="3"/>
        <v>1392180</v>
      </c>
      <c r="K14" s="80">
        <v>3357406</v>
      </c>
      <c r="L14" s="80">
        <f>M14-K14</f>
        <v>-3307406</v>
      </c>
      <c r="M14" s="15">
        <v>50000</v>
      </c>
    </row>
    <row r="15" spans="1:13" s="2" customFormat="1" ht="32.25" thickBot="1" x14ac:dyDescent="0.3">
      <c r="A15" s="29">
        <v>7</v>
      </c>
      <c r="B15" s="30">
        <v>221</v>
      </c>
      <c r="C15" s="31" t="s">
        <v>114</v>
      </c>
      <c r="D15" s="59" t="s">
        <v>115</v>
      </c>
      <c r="E15" s="32">
        <f>E14</f>
        <v>0</v>
      </c>
      <c r="F15" s="33">
        <f t="shared" ref="F15:I15" si="6">F14</f>
        <v>0</v>
      </c>
      <c r="G15" s="91">
        <f t="shared" si="6"/>
        <v>0</v>
      </c>
      <c r="H15" s="92">
        <f t="shared" si="6"/>
        <v>1965226</v>
      </c>
      <c r="I15" s="92">
        <f t="shared" si="6"/>
        <v>1965226</v>
      </c>
      <c r="J15" s="92">
        <f t="shared" ref="J15:M15" si="7">J14</f>
        <v>1392180</v>
      </c>
      <c r="K15" s="92">
        <f t="shared" si="7"/>
        <v>3357406</v>
      </c>
      <c r="L15" s="92">
        <f t="shared" si="7"/>
        <v>-3307406</v>
      </c>
      <c r="M15" s="93">
        <f t="shared" si="7"/>
        <v>50000</v>
      </c>
    </row>
    <row r="16" spans="1:13" s="2" customFormat="1" ht="32.25" thickBot="1" x14ac:dyDescent="0.3">
      <c r="A16" s="35">
        <v>8</v>
      </c>
      <c r="B16" s="36">
        <v>283</v>
      </c>
      <c r="C16" s="37" t="s">
        <v>116</v>
      </c>
      <c r="D16" s="65" t="s">
        <v>117</v>
      </c>
      <c r="E16" s="38">
        <f>E13+E15</f>
        <v>350000</v>
      </c>
      <c r="F16" s="39">
        <f t="shared" ref="F16:H16" si="8">F13+F15</f>
        <v>50000</v>
      </c>
      <c r="G16" s="94">
        <f>G10+G13+G15</f>
        <v>400000</v>
      </c>
      <c r="H16" s="95">
        <f t="shared" si="8"/>
        <v>1965226</v>
      </c>
      <c r="I16" s="95">
        <f t="shared" ref="I16:M16" si="9">I10+I13+I15</f>
        <v>2365226</v>
      </c>
      <c r="J16" s="95">
        <f t="shared" si="9"/>
        <v>1392180</v>
      </c>
      <c r="K16" s="95">
        <f t="shared" si="9"/>
        <v>3757406</v>
      </c>
      <c r="L16" s="95">
        <f t="shared" si="9"/>
        <v>3447261</v>
      </c>
      <c r="M16" s="40">
        <f t="shared" si="9"/>
        <v>7204667</v>
      </c>
    </row>
    <row r="17" spans="2:6" x14ac:dyDescent="0.2">
      <c r="B17" s="67"/>
      <c r="C17" s="67"/>
    </row>
    <row r="18" spans="2:6" x14ac:dyDescent="0.2">
      <c r="B18" s="67"/>
      <c r="C18" s="67"/>
    </row>
    <row r="19" spans="2:6" x14ac:dyDescent="0.2">
      <c r="B19" s="67"/>
      <c r="C19" s="67"/>
      <c r="D19" s="68"/>
      <c r="F19" s="68"/>
    </row>
    <row r="20" spans="2:6" x14ac:dyDescent="0.2">
      <c r="B20" s="67"/>
      <c r="C20" s="67"/>
    </row>
    <row r="21" spans="2:6" x14ac:dyDescent="0.2">
      <c r="B21" s="67"/>
      <c r="C21" s="67"/>
    </row>
    <row r="22" spans="2:6" x14ac:dyDescent="0.2">
      <c r="B22" s="67"/>
      <c r="C22" s="67"/>
    </row>
    <row r="23" spans="2:6" x14ac:dyDescent="0.2">
      <c r="C23" s="67"/>
    </row>
    <row r="24" spans="2:6" x14ac:dyDescent="0.2">
      <c r="C24" s="67"/>
    </row>
  </sheetData>
  <mergeCells count="14">
    <mergeCell ref="L6:L7"/>
    <mergeCell ref="M6:M7"/>
    <mergeCell ref="A1:M1"/>
    <mergeCell ref="A2:M2"/>
    <mergeCell ref="A3:M3"/>
    <mergeCell ref="J6:J7"/>
    <mergeCell ref="K6:K7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59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Hivatal-költségvetési kiadások</vt:lpstr>
      <vt:lpstr>Hivatal-költségvetési bevételek</vt:lpstr>
      <vt:lpstr>'Hivatal-költségvetési bevételek'!Nyomtatási_terület</vt:lpstr>
      <vt:lpstr>'Hivatal-költségvetési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2018-01-16T13:20:23Z</cp:lastPrinted>
  <dcterms:created xsi:type="dcterms:W3CDTF">2017-11-04T20:11:13Z</dcterms:created>
  <dcterms:modified xsi:type="dcterms:W3CDTF">2019-01-10T13:26:12Z</dcterms:modified>
</cp:coreProperties>
</file>